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jpeg" ContentType="image/jpeg"/>
  <Default Extension="JPG" ContentType="image/.jpg"/>
  <Default Extension="emf" ContentType="image/x-emf"/>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635" windowHeight="7200" tabRatio="859" firstSheet="1" activeTab="2"/>
  </bookViews>
  <sheets>
    <sheet name="REKAP MATERIAL" sheetId="41" r:id="rId1"/>
    <sheet name="REKAP TIANG" sheetId="39" r:id="rId2"/>
    <sheet name="REKAP MDU" sheetId="29" r:id="rId3"/>
    <sheet name="Sheet1" sheetId="65" state="hidden" r:id="rId4"/>
    <sheet name="HARGA SATUAN" sheetId="10" r:id="rId5"/>
    <sheet name="KKO" sheetId="60" r:id="rId6"/>
    <sheet name="DATA" sheetId="59" r:id="rId7"/>
    <sheet name="KKF" sheetId="54" r:id="rId8"/>
    <sheet name="RAB" sheetId="11" r:id="rId9"/>
    <sheet name="GAMBAR" sheetId="82" r:id="rId10"/>
    <sheet name="Peta lokasi" sheetId="83" r:id="rId11"/>
    <sheet name="SLD " sheetId="84" r:id="rId12"/>
    <sheet name="PDL" sheetId="66" state="hidden" r:id="rId13"/>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s>
  <definedNames>
    <definedName name="_xlnm._FilterDatabase" localSheetId="1" hidden="1">'REKAP TIANG'!$B$14:$K$36</definedName>
    <definedName name="_xlnm._FilterDatabase" localSheetId="2" hidden="1">'REKAP MDU'!$B$14:$K$166</definedName>
    <definedName name="\A" localSheetId="6">#REF!</definedName>
    <definedName name="\A" localSheetId="9">#REF!</definedName>
    <definedName name="\A" localSheetId="7">#REF!</definedName>
    <definedName name="\A" localSheetId="5">#REF!</definedName>
    <definedName name="\A" localSheetId="10">#REF!</definedName>
    <definedName name="\A">#REF!</definedName>
    <definedName name="\B" localSheetId="6">#REF!</definedName>
    <definedName name="\B" localSheetId="9">#REF!</definedName>
    <definedName name="\B" localSheetId="7">#REF!</definedName>
    <definedName name="\B" localSheetId="10">#REF!</definedName>
    <definedName name="\B">#REF!</definedName>
    <definedName name="\C" localSheetId="6">#REF!</definedName>
    <definedName name="\C" localSheetId="7">#REF!</definedName>
    <definedName name="\C" localSheetId="10">#REF!</definedName>
    <definedName name="\C">#REF!</definedName>
    <definedName name="\D" localSheetId="6">#REF!</definedName>
    <definedName name="\D" localSheetId="9">#REF!</definedName>
    <definedName name="\D" localSheetId="7">#REF!</definedName>
    <definedName name="\D" localSheetId="10">#REF!</definedName>
    <definedName name="\D">#REF!</definedName>
    <definedName name="\E" localSheetId="6">#REF!</definedName>
    <definedName name="\E" localSheetId="9">#REF!</definedName>
    <definedName name="\E" localSheetId="7">#REF!</definedName>
    <definedName name="\E" localSheetId="10">#REF!</definedName>
    <definedName name="\E">#REF!</definedName>
    <definedName name="\F" localSheetId="6">#REF!</definedName>
    <definedName name="\F" localSheetId="9">#REF!</definedName>
    <definedName name="\F" localSheetId="7">#REF!</definedName>
    <definedName name="\F" localSheetId="10">#REF!</definedName>
    <definedName name="\F">#REF!</definedName>
    <definedName name="\G" localSheetId="6">#REF!</definedName>
    <definedName name="\G" localSheetId="9">#REF!</definedName>
    <definedName name="\G" localSheetId="7">#REF!</definedName>
    <definedName name="\G" localSheetId="10">#REF!</definedName>
    <definedName name="\G">#REF!</definedName>
    <definedName name="\H" localSheetId="6">#REF!</definedName>
    <definedName name="\H" localSheetId="9">#REF!</definedName>
    <definedName name="\H" localSheetId="7">#REF!</definedName>
    <definedName name="\H" localSheetId="10">#REF!</definedName>
    <definedName name="\H">#REF!</definedName>
    <definedName name="\I" localSheetId="6">#REF!</definedName>
    <definedName name="\I" localSheetId="9">#REF!</definedName>
    <definedName name="\I" localSheetId="7">#REF!</definedName>
    <definedName name="\I" localSheetId="10">#REF!</definedName>
    <definedName name="\I">#REF!</definedName>
    <definedName name="\J" localSheetId="6">#REF!</definedName>
    <definedName name="\J" localSheetId="9">#REF!</definedName>
    <definedName name="\J" localSheetId="7">#REF!</definedName>
    <definedName name="\J" localSheetId="10">#REF!</definedName>
    <definedName name="\J">#REF!</definedName>
    <definedName name="\K" localSheetId="6">#REF!</definedName>
    <definedName name="\K" localSheetId="9">#REF!</definedName>
    <definedName name="\K" localSheetId="7">#REF!</definedName>
    <definedName name="\K" localSheetId="10">#REF!</definedName>
    <definedName name="\K">#REF!</definedName>
    <definedName name="\L" localSheetId="6">#REF!</definedName>
    <definedName name="\L" localSheetId="9">#REF!</definedName>
    <definedName name="\L" localSheetId="7">#REF!</definedName>
    <definedName name="\L" localSheetId="10">#REF!</definedName>
    <definedName name="\L">#REF!</definedName>
    <definedName name="\LX1" localSheetId="6">#REF!</definedName>
    <definedName name="\LX1" localSheetId="9">#REF!</definedName>
    <definedName name="\LX1" localSheetId="7">#REF!</definedName>
    <definedName name="\LX1" localSheetId="10">#REF!</definedName>
    <definedName name="\LX1">#REF!</definedName>
    <definedName name="\M" localSheetId="6">#REF!</definedName>
    <definedName name="\M" localSheetId="9">#REF!</definedName>
    <definedName name="\M" localSheetId="7">#REF!</definedName>
    <definedName name="\M" localSheetId="10">#REF!</definedName>
    <definedName name="\M">#REF!</definedName>
    <definedName name="\P" localSheetId="6">#REF!</definedName>
    <definedName name="\P" localSheetId="9">#REF!</definedName>
    <definedName name="\P" localSheetId="7">#REF!</definedName>
    <definedName name="\P" localSheetId="10">#REF!</definedName>
    <definedName name="\P">#REF!</definedName>
    <definedName name="\Q" localSheetId="6">#REF!</definedName>
    <definedName name="\Q" localSheetId="9">#REF!</definedName>
    <definedName name="\Q" localSheetId="7">#REF!</definedName>
    <definedName name="\Q" localSheetId="10">#REF!</definedName>
    <definedName name="\Q">#REF!</definedName>
    <definedName name="\R" localSheetId="6">#REF!</definedName>
    <definedName name="\R" localSheetId="9">#REF!</definedName>
    <definedName name="\R" localSheetId="7">#REF!</definedName>
    <definedName name="\R" localSheetId="10">#REF!</definedName>
    <definedName name="\R">#REF!</definedName>
    <definedName name="\S" localSheetId="6">#REF!</definedName>
    <definedName name="\S" localSheetId="9">#REF!</definedName>
    <definedName name="\S" localSheetId="7">#REF!</definedName>
    <definedName name="\S" localSheetId="10">#REF!</definedName>
    <definedName name="\S">#REF!</definedName>
    <definedName name="\T" localSheetId="6">#REF!</definedName>
    <definedName name="\T" localSheetId="9">#REF!</definedName>
    <definedName name="\T" localSheetId="7">#REF!</definedName>
    <definedName name="\T" localSheetId="10">#REF!</definedName>
    <definedName name="\T">#REF!</definedName>
    <definedName name="\W" localSheetId="6">#REF!</definedName>
    <definedName name="\W" localSheetId="9">#REF!</definedName>
    <definedName name="\W" localSheetId="7">#REF!</definedName>
    <definedName name="\W" localSheetId="10">#REF!</definedName>
    <definedName name="\W">#REF!</definedName>
    <definedName name="\Z" localSheetId="6">#REF!</definedName>
    <definedName name="\Z" localSheetId="9">#REF!</definedName>
    <definedName name="\Z" localSheetId="7">#REF!</definedName>
    <definedName name="\Z" localSheetId="10">#REF!</definedName>
    <definedName name="\Z">#REF!</definedName>
    <definedName name="_" localSheetId="6">#REF!</definedName>
    <definedName name="_" localSheetId="9">#REF!</definedName>
    <definedName name="_" localSheetId="7">#REF!</definedName>
    <definedName name="_" localSheetId="10">#REF!</definedName>
    <definedName name="_">#REF!</definedName>
    <definedName name="____\A" localSheetId="6">#REF!</definedName>
    <definedName name="____\A" localSheetId="7">#REF!</definedName>
    <definedName name="____\A" localSheetId="10">#REF!</definedName>
    <definedName name="____\A">#REF!</definedName>
    <definedName name="____\B" localSheetId="6">#REF!</definedName>
    <definedName name="____\B" localSheetId="7">#REF!</definedName>
    <definedName name="____\B" localSheetId="10">#REF!</definedName>
    <definedName name="____\B">#REF!</definedName>
    <definedName name="____\C" localSheetId="6">#REF!</definedName>
    <definedName name="____\C" localSheetId="7">#REF!</definedName>
    <definedName name="____\C" localSheetId="10">#REF!</definedName>
    <definedName name="____\C">#REF!</definedName>
    <definedName name="____\D" localSheetId="6">#REF!</definedName>
    <definedName name="____\D" localSheetId="7">#REF!</definedName>
    <definedName name="____\D" localSheetId="10">#REF!</definedName>
    <definedName name="____\D">#REF!</definedName>
    <definedName name="____\E" localSheetId="6">#REF!</definedName>
    <definedName name="____\E" localSheetId="7">#REF!</definedName>
    <definedName name="____\E" localSheetId="10">#REF!</definedName>
    <definedName name="____\E">#REF!</definedName>
    <definedName name="____\F" localSheetId="6">#REF!</definedName>
    <definedName name="____\F" localSheetId="7">#REF!</definedName>
    <definedName name="____\F" localSheetId="10">#REF!</definedName>
    <definedName name="____\F">#REF!</definedName>
    <definedName name="____\G" localSheetId="6">#REF!</definedName>
    <definedName name="____\G" localSheetId="7">#REF!</definedName>
    <definedName name="____\G" localSheetId="10">#REF!</definedName>
    <definedName name="____\G">#REF!</definedName>
    <definedName name="____\H" localSheetId="6">#REF!</definedName>
    <definedName name="____\H" localSheetId="7">#REF!</definedName>
    <definedName name="____\H" localSheetId="10">#REF!</definedName>
    <definedName name="____\H">#REF!</definedName>
    <definedName name="____\I" localSheetId="6">#REF!</definedName>
    <definedName name="____\I" localSheetId="7">#REF!</definedName>
    <definedName name="____\I" localSheetId="10">#REF!</definedName>
    <definedName name="____\I">#REF!</definedName>
    <definedName name="____\J" localSheetId="6">#REF!</definedName>
    <definedName name="____\J" localSheetId="7">#REF!</definedName>
    <definedName name="____\J" localSheetId="10">#REF!</definedName>
    <definedName name="____\J">#REF!</definedName>
    <definedName name="____\K" localSheetId="6">#REF!</definedName>
    <definedName name="____\K" localSheetId="7">#REF!</definedName>
    <definedName name="____\K" localSheetId="10">#REF!</definedName>
    <definedName name="____\K">#REF!</definedName>
    <definedName name="____\L" localSheetId="6">#REF!</definedName>
    <definedName name="____\L" localSheetId="7">#REF!</definedName>
    <definedName name="____\L" localSheetId="10">#REF!</definedName>
    <definedName name="____\L">#REF!</definedName>
    <definedName name="____\LX1" localSheetId="6">#REF!</definedName>
    <definedName name="____\LX1" localSheetId="7">#REF!</definedName>
    <definedName name="____\LX1" localSheetId="10">#REF!</definedName>
    <definedName name="____\LX1">#REF!</definedName>
    <definedName name="____\M" localSheetId="6">#REF!</definedName>
    <definedName name="____\M" localSheetId="7">#REF!</definedName>
    <definedName name="____\M" localSheetId="10">#REF!</definedName>
    <definedName name="____\M">#REF!</definedName>
    <definedName name="____\P" localSheetId="6">#REF!</definedName>
    <definedName name="____\P" localSheetId="7">#REF!</definedName>
    <definedName name="____\P" localSheetId="10">#REF!</definedName>
    <definedName name="____\P">#REF!</definedName>
    <definedName name="____\Q" localSheetId="6">#REF!</definedName>
    <definedName name="____\Q" localSheetId="7">#REF!</definedName>
    <definedName name="____\Q" localSheetId="10">#REF!</definedName>
    <definedName name="____\Q">#REF!</definedName>
    <definedName name="____\R" localSheetId="6">#REF!</definedName>
    <definedName name="____\R" localSheetId="7">#REF!</definedName>
    <definedName name="____\R" localSheetId="10">#REF!</definedName>
    <definedName name="____\R">#REF!</definedName>
    <definedName name="____\S" localSheetId="6">#REF!</definedName>
    <definedName name="____\S" localSheetId="7">#REF!</definedName>
    <definedName name="____\S" localSheetId="10">#REF!</definedName>
    <definedName name="____\S">#REF!</definedName>
    <definedName name="____\T" localSheetId="6">#REF!</definedName>
    <definedName name="____\T" localSheetId="7">#REF!</definedName>
    <definedName name="____\T" localSheetId="10">#REF!</definedName>
    <definedName name="____\T">#REF!</definedName>
    <definedName name="____\W" localSheetId="6">#REF!</definedName>
    <definedName name="____\W" localSheetId="7">#REF!</definedName>
    <definedName name="____\W" localSheetId="10">#REF!</definedName>
    <definedName name="____\W">#REF!</definedName>
    <definedName name="____\Z" localSheetId="6">#REF!</definedName>
    <definedName name="____\Z" localSheetId="7">#REF!</definedName>
    <definedName name="____\Z" localSheetId="10">#REF!</definedName>
    <definedName name="____\Z">#REF!</definedName>
    <definedName name="_______DAF1">[1]Sheet3!$II$7944</definedName>
    <definedName name="______DAF1">[1]Sheet3!$II$7944</definedName>
    <definedName name="_____DAF1">[1]Sheet3!$II$7944</definedName>
    <definedName name="____BIM1" localSheetId="6">[2]prod03!#REF!</definedName>
    <definedName name="____BIM1" localSheetId="9">[2]prod03!#REF!</definedName>
    <definedName name="____BIM1" localSheetId="7">[2]prod03!#REF!</definedName>
    <definedName name="____BIM1" localSheetId="5">[2]prod03!#REF!</definedName>
    <definedName name="____BIM1">[2]prod03!#REF!</definedName>
    <definedName name="____DAF1">[1]Sheet3!$II$7944</definedName>
    <definedName name="____DEN1" localSheetId="6">[2]prod03!#REF!</definedName>
    <definedName name="____DEN1" localSheetId="9">[2]prod03!#REF!</definedName>
    <definedName name="____DEN1" localSheetId="7">[2]prod03!#REF!</definedName>
    <definedName name="____DEN1" localSheetId="5">[2]prod03!#REF!</definedName>
    <definedName name="____DEN1">[2]prod03!#REF!</definedName>
    <definedName name="____DIL1" localSheetId="6">[2]prod03!#REF!</definedName>
    <definedName name="____DIL1" localSheetId="9">[2]prod03!#REF!</definedName>
    <definedName name="____DIL1" localSheetId="7">[2]prod03!#REF!</definedName>
    <definedName name="____DIL1">[2]prod03!#REF!</definedName>
    <definedName name="____END1" localSheetId="6">[2]prod03!#REF!</definedName>
    <definedName name="____END1" localSheetId="9">[2]prod03!#REF!</definedName>
    <definedName name="____END1" localSheetId="7">[2]prod03!#REF!</definedName>
    <definedName name="____END1">[2]prod03!#REF!</definedName>
    <definedName name="____KUP1" localSheetId="6">[2]prod03!#REF!</definedName>
    <definedName name="____KUP1" localSheetId="9">[2]prod03!#REF!</definedName>
    <definedName name="____KUP1" localSheetId="7">[2]prod03!#REF!</definedName>
    <definedName name="____KUP1">[2]prod03!#REF!</definedName>
    <definedName name="____MAT1" localSheetId="6">[2]prod03!#REF!</definedName>
    <definedName name="____MAT1" localSheetId="7">[2]prod03!#REF!</definedName>
    <definedName name="____MAT1">[2]prod03!#REF!</definedName>
    <definedName name="____SIN1" localSheetId="6">[2]prod03!#REF!</definedName>
    <definedName name="____SIN1" localSheetId="7">[2]prod03!#REF!</definedName>
    <definedName name="____SIN1">[2]prod03!#REF!</definedName>
    <definedName name="____SUM1" localSheetId="6">[2]prod03!#REF!</definedName>
    <definedName name="____SUM1" localSheetId="7">[2]prod03!#REF!</definedName>
    <definedName name="____SUM1">[2]prod03!#REF!</definedName>
    <definedName name="____WAI1" localSheetId="6">[2]prod03!#REF!</definedName>
    <definedName name="____WAI1" localSheetId="7">[2]prod03!#REF!</definedName>
    <definedName name="____WAI1">[2]prod03!#REF!</definedName>
    <definedName name="____WIL1" localSheetId="6">[2]prod03!#REF!</definedName>
    <definedName name="____WIL1" localSheetId="7">[2]prod03!#REF!</definedName>
    <definedName name="____WIL1">[2]prod03!#REF!</definedName>
    <definedName name="___BIM1" localSheetId="6">[2]prod03!#REF!</definedName>
    <definedName name="___BIM1" localSheetId="7">[2]prod03!#REF!</definedName>
    <definedName name="___BIM1">[2]prod03!#REF!</definedName>
    <definedName name="___DAF1">[1]Sheet3!$II$7944</definedName>
    <definedName name="___DEN1" localSheetId="6">[2]prod03!#REF!</definedName>
    <definedName name="___DEN1" localSheetId="9">[2]prod03!#REF!</definedName>
    <definedName name="___DEN1" localSheetId="7">[2]prod03!#REF!</definedName>
    <definedName name="___DEN1" localSheetId="5">[2]prod03!#REF!</definedName>
    <definedName name="___DEN1">[2]prod03!#REF!</definedName>
    <definedName name="___DIL1" localSheetId="6">[2]prod03!#REF!</definedName>
    <definedName name="___DIL1" localSheetId="9">[2]prod03!#REF!</definedName>
    <definedName name="___DIL1" localSheetId="7">[2]prod03!#REF!</definedName>
    <definedName name="___DIL1">[2]prod03!#REF!</definedName>
    <definedName name="___END1" localSheetId="6">[2]prod03!#REF!</definedName>
    <definedName name="___END1" localSheetId="9">[2]prod03!#REF!</definedName>
    <definedName name="___END1" localSheetId="7">[2]prod03!#REF!</definedName>
    <definedName name="___END1">[2]prod03!#REF!</definedName>
    <definedName name="___KUP1" localSheetId="6">[2]prod03!#REF!</definedName>
    <definedName name="___KUP1" localSheetId="9">[2]prod03!#REF!</definedName>
    <definedName name="___KUP1" localSheetId="7">[2]prod03!#REF!</definedName>
    <definedName name="___KUP1">[2]prod03!#REF!</definedName>
    <definedName name="___MAT1" localSheetId="6">[2]prod03!#REF!</definedName>
    <definedName name="___MAT1" localSheetId="7">[2]prod03!#REF!</definedName>
    <definedName name="___MAT1">[2]prod03!#REF!</definedName>
    <definedName name="___MEI92" localSheetId="6">#REF!</definedName>
    <definedName name="___MEI92" localSheetId="9">#REF!</definedName>
    <definedName name="___MEI92" localSheetId="7">#REF!</definedName>
    <definedName name="___MEI92" localSheetId="5">#REF!</definedName>
    <definedName name="___MEI92" localSheetId="10">#REF!</definedName>
    <definedName name="___MEI92">#REF!</definedName>
    <definedName name="___SIN1" localSheetId="6">[2]prod03!#REF!</definedName>
    <definedName name="___SIN1" localSheetId="9">[2]prod03!#REF!</definedName>
    <definedName name="___SIN1" localSheetId="7">[2]prod03!#REF!</definedName>
    <definedName name="___SIN1" localSheetId="5">[2]prod03!#REF!</definedName>
    <definedName name="___SIN1" localSheetId="10">[2]prod03!#REF!</definedName>
    <definedName name="___SIN1">[2]prod03!#REF!</definedName>
    <definedName name="___SUM1" localSheetId="6">[2]prod03!#REF!</definedName>
    <definedName name="___SUM1" localSheetId="9">[2]prod03!#REF!</definedName>
    <definedName name="___SUM1" localSheetId="7">[2]prod03!#REF!</definedName>
    <definedName name="___SUM1">[2]prod03!#REF!</definedName>
    <definedName name="___WAI1" localSheetId="6">[2]prod03!#REF!</definedName>
    <definedName name="___WAI1" localSheetId="7">[2]prod03!#REF!</definedName>
    <definedName name="___WAI1">[2]prod03!#REF!</definedName>
    <definedName name="___WIL1" localSheetId="6">[2]prod03!#REF!</definedName>
    <definedName name="___WIL1" localSheetId="7">[2]prod03!#REF!</definedName>
    <definedName name="___WIL1">[2]prod03!#REF!</definedName>
    <definedName name="__1_____123Graph_ACHART_2" hidden="1">[3]graf2!$D$10:$L$10</definedName>
    <definedName name="__1__123Graph_BCHART_1" hidden="1">'[4]PUNCAK-89'!$AB$1:$AB$7</definedName>
    <definedName name="__10__123Graph_CCHART_2" hidden="1">[3]graf2!$D$14:$L$14</definedName>
    <definedName name="__11__123Graph_LBL_ACHART_2" hidden="1">[3]graf2!$D$10:$L$10</definedName>
    <definedName name="__12__123Graph_LBL_BCHART_2" hidden="1">[3]graf2!$D$12:$L$12</definedName>
    <definedName name="__123Graph_A" localSheetId="6" hidden="1">[5]DExp.Lmb!#REF!</definedName>
    <definedName name="__123Graph_A" localSheetId="9" hidden="1">[6]DExp.Lmb!#REF!</definedName>
    <definedName name="__123Graph_A" localSheetId="7" hidden="1">[5]DExp.Lmb!#REF!</definedName>
    <definedName name="__123Graph_A" localSheetId="0" hidden="1">[5]DExp.Lmb!#REF!</definedName>
    <definedName name="__123Graph_A" localSheetId="2" hidden="1">[5]DExp.Lmb!#REF!</definedName>
    <definedName name="__123Graph_A" localSheetId="1" hidden="1">[5]DExp.Lmb!#REF!</definedName>
    <definedName name="__123Graph_A" hidden="1">[6]DExp.Lmb!#REF!</definedName>
    <definedName name="__123Graph_A1" hidden="1">'[7]C'!$D$322:$K$322</definedName>
    <definedName name="__123Graph_A2" hidden="1">'[7]C'!$D$372:$K$372</definedName>
    <definedName name="__123gRAPH_ab" localSheetId="6" hidden="1">[5]DExp.Lmb!#REF!</definedName>
    <definedName name="__123gRAPH_ab" localSheetId="9" hidden="1">[5]DExp.Lmb!#REF!</definedName>
    <definedName name="__123gRAPH_ab" localSheetId="7" hidden="1">[5]DExp.Lmb!#REF!</definedName>
    <definedName name="__123gRAPH_ab" localSheetId="5" hidden="1">[5]DExp.Lmb!#REF!</definedName>
    <definedName name="__123gRAPH_ab" localSheetId="10" hidden="1">[5]DExp.Lmb!#REF!</definedName>
    <definedName name="__123gRAPH_ab" localSheetId="11" hidden="1">[5]DExp.Lmb!#REF!</definedName>
    <definedName name="__123gRAPH_ab" hidden="1">[5]DExp.Lmb!#REF!</definedName>
    <definedName name="__123Graph_ACPEXIND" hidden="1">[7]M!$F$18:$N$18</definedName>
    <definedName name="__123Graph_ACPEXJAVA" hidden="1">[7]M!$V$18:$AD$18</definedName>
    <definedName name="__123Graph_ACPEXOUTS" hidden="1">[7]M!$AL$18:$AT$18</definedName>
    <definedName name="__123Graph_AFININDO" hidden="1">[7]M!$F$27:$N$27</definedName>
    <definedName name="__123Graph_AFINJAVA" hidden="1">[7]M!$V$27:$AD$27</definedName>
    <definedName name="__123Graph_AFINOUTS" hidden="1">[7]M!$AL$27:$AT$27</definedName>
    <definedName name="__123Graph_AFUELINDO" hidden="1">[7]M!$F$5:$N$5</definedName>
    <definedName name="__123Graph_AFUELJAVA" hidden="1">[7]M!$V$5:$AD$5</definedName>
    <definedName name="__123Graph_AFUELOUTS" hidden="1">[7]M!$AL$5:$AT$5</definedName>
    <definedName name="__123Graph_AOPEXIND" hidden="1">[7]M!$F$11:$N$11</definedName>
    <definedName name="__123Graph_AOPEXJAVA" hidden="1">[7]M!$V$11:$AD$11</definedName>
    <definedName name="__123Graph_AOPEXOUTS" hidden="1">[7]M!$AL$11:$AT$11</definedName>
    <definedName name="__123Graph_AREIND" hidden="1">[7]M!$F$23:$N$23</definedName>
    <definedName name="__123Graph_AREJAVA" hidden="1">[7]M!$V$23:$AD$23</definedName>
    <definedName name="__123Graph_AREOUTSIDE" hidden="1">[7]M!$AL$23:$AT$23</definedName>
    <definedName name="__123Graph_B" localSheetId="6" hidden="1">[5]DExp.Lmb!#REF!</definedName>
    <definedName name="__123Graph_B" localSheetId="9" hidden="1">[6]DExp.Lmb!#REF!</definedName>
    <definedName name="__123Graph_B" localSheetId="7" hidden="1">[5]DExp.Lmb!#REF!</definedName>
    <definedName name="__123Graph_B" localSheetId="0" hidden="1">[5]DExp.Lmb!#REF!</definedName>
    <definedName name="__123Graph_B" localSheetId="2" hidden="1">[5]DExp.Lmb!#REF!</definedName>
    <definedName name="__123Graph_B" localSheetId="1" hidden="1">[5]DExp.Lmb!#REF!</definedName>
    <definedName name="__123Graph_B" hidden="1">[6]DExp.Lmb!#REF!</definedName>
    <definedName name="__123Graph_B1" hidden="1">'[7]C'!$D$323:$K$323</definedName>
    <definedName name="__123Graph_B2" hidden="1">'[7]C'!$D$373:$K$373</definedName>
    <definedName name="__123Graph_BCPEXIND" hidden="1">[7]M!$F$17:$N$17</definedName>
    <definedName name="__123Graph_BCPEXJAVA" hidden="1">[7]M!$V$17:$AD$17</definedName>
    <definedName name="__123Graph_BCPEXOUTS" hidden="1">[7]M!$AL$17:$AT$17</definedName>
    <definedName name="__123Graph_BFININDO" hidden="1">[7]M!$F$28:$N$28</definedName>
    <definedName name="__123Graph_BFINJAVA" hidden="1">[7]M!$V$28:$AD$28</definedName>
    <definedName name="__123Graph_BFINOUTS" hidden="1">[7]M!$AL$28:$AT$28</definedName>
    <definedName name="__123Graph_BFUELINDO" hidden="1">[7]M!$F$6:$N$6</definedName>
    <definedName name="__123Graph_BFUELJAVA" hidden="1">[7]M!$V$6:$AD$6</definedName>
    <definedName name="__123Graph_BFUELOUTS" hidden="1">[7]M!$AL$6:$AT$6</definedName>
    <definedName name="__123Graph_BOPEXIND" hidden="1">[7]M!$F$12:$N$12</definedName>
    <definedName name="__123Graph_BOPEXJAVA" hidden="1">[7]M!$V$12:$AD$12</definedName>
    <definedName name="__123Graph_BOPEXOUTS" hidden="1">[7]M!$AL$12:$AT$12</definedName>
    <definedName name="__123Graph_BREIND" hidden="1">[7]M!$F$24:$N$24</definedName>
    <definedName name="__123Graph_BREJAVA" hidden="1">[7]M!$V$24:$AD$24</definedName>
    <definedName name="__123Graph_BREOUTSIDE" hidden="1">[7]M!$AL$24:$AT$24</definedName>
    <definedName name="__123Graph_CCPEXIND" hidden="1">[7]M!$F$20:$N$20</definedName>
    <definedName name="__123Graph_CCPEXJAVA" hidden="1">[7]M!$V$20:$AD$20</definedName>
    <definedName name="__123Graph_CCPEXOUTS" hidden="1">[7]M!$AL$20:$AT$20</definedName>
    <definedName name="__123Graph_CFININDO" hidden="1">[7]M!$F$29:$N$29</definedName>
    <definedName name="__123Graph_CFINJAVA" hidden="1">[7]M!$V$29:$AD$29</definedName>
    <definedName name="__123Graph_CFINOUTS" hidden="1">[7]M!$F$29:$N$29</definedName>
    <definedName name="__123Graph_CFUELINDO" hidden="1">[7]M!$F$7:$N$7</definedName>
    <definedName name="__123Graph_CFUELJAVA" hidden="1">[7]M!$V$7:$AD$7</definedName>
    <definedName name="__123Graph_CFUELOUTS" hidden="1">[7]M!$AL$7:$AT$7</definedName>
    <definedName name="__123Graph_COPEXIND" hidden="1">[7]M!$F$13:$N$13</definedName>
    <definedName name="__123Graph_COPEXJAVA" hidden="1">[7]M!$V$13:$AD$13</definedName>
    <definedName name="__123Graph_COPEXOUTS" hidden="1">[7]M!$AL$13:$AT$13</definedName>
    <definedName name="__123Graph_D" localSheetId="6" hidden="1">[8]PkRp!#REF!</definedName>
    <definedName name="__123Graph_D" localSheetId="9" hidden="1">[9]PkRp!#REF!</definedName>
    <definedName name="__123Graph_D" localSheetId="7" hidden="1">[8]PkRp!#REF!</definedName>
    <definedName name="__123Graph_D" localSheetId="0" hidden="1">[8]PkRp!#REF!</definedName>
    <definedName name="__123Graph_D" localSheetId="2" hidden="1">[8]PkRp!#REF!</definedName>
    <definedName name="__123Graph_D" localSheetId="1" hidden="1">[8]PkRp!#REF!</definedName>
    <definedName name="__123Graph_D" hidden="1">[9]PkRp!#REF!</definedName>
    <definedName name="__123Graph_DCPEXIND" hidden="1">[7]M!$F$19:$N$19</definedName>
    <definedName name="__123Graph_DCPEXJAVA" hidden="1">[7]M!$V$19:$AD$19</definedName>
    <definedName name="__123Graph_DCPEXOUTS" hidden="1">[7]M!$AL$19:$AT$19</definedName>
    <definedName name="__123Graph_DFUELINDO" hidden="1">[7]M!$F$8:$N$8</definedName>
    <definedName name="__123Graph_DFUELJAVA" hidden="1">[7]M!$V$8:$AD$8</definedName>
    <definedName name="__123Graph_DFUELOUTS" hidden="1">[7]M!$AL$8:$AT$8</definedName>
    <definedName name="__123Graph_DOPEXIND" hidden="1">[7]M!$F$14:$N$14</definedName>
    <definedName name="__123Graph_DOPEXJAVA" hidden="1">[7]M!$V$14:$AD$14</definedName>
    <definedName name="__123Graph_DOPEXOUTS" hidden="1">[7]M!$AL$14:$AT$14</definedName>
    <definedName name="__123Graph_X" localSheetId="6" hidden="1">[5]DExp.Lmb!#REF!</definedName>
    <definedName name="__123Graph_X" localSheetId="9" hidden="1">[6]DExp.Lmb!#REF!</definedName>
    <definedName name="__123Graph_X" localSheetId="7" hidden="1">[5]DExp.Lmb!#REF!</definedName>
    <definedName name="__123Graph_X" localSheetId="0" hidden="1">[5]DExp.Lmb!#REF!</definedName>
    <definedName name="__123Graph_X" localSheetId="2" hidden="1">[5]DExp.Lmb!#REF!</definedName>
    <definedName name="__123Graph_X" localSheetId="1" hidden="1">[5]DExp.Lmb!#REF!</definedName>
    <definedName name="__123Graph_X" hidden="1">[6]DExp.Lmb!#REF!</definedName>
    <definedName name="__123gRAPH_x1" localSheetId="6" hidden="1">[5]DExp.Lmb!#REF!</definedName>
    <definedName name="__123gRAPH_x1" localSheetId="9" hidden="1">[5]DExp.Lmb!#REF!</definedName>
    <definedName name="__123gRAPH_x1" localSheetId="7" hidden="1">[5]DExp.Lmb!#REF!</definedName>
    <definedName name="__123gRAPH_x1" hidden="1">[5]DExp.Lmb!#REF!</definedName>
    <definedName name="__123Graph_XCPEXIND" hidden="1">[7]M!$F$3:$N$3</definedName>
    <definedName name="__123Graph_XCPEXJAVA" hidden="1">[7]M!$V$3:$AD$3</definedName>
    <definedName name="__123Graph_XCPEXOUTS" hidden="1">[7]M!$AL$3:$AT$3</definedName>
    <definedName name="__123Graph_XFININDO" hidden="1">[7]M!$F$3:$N$3</definedName>
    <definedName name="__123Graph_XFINJAVA" hidden="1">[7]M!$V$3:$AD$3</definedName>
    <definedName name="__123Graph_XFUELINDO" hidden="1">[7]M!$F$3:$N$3</definedName>
    <definedName name="__123Graph_XFUELJAVA" hidden="1">[7]M!$V$3:$AD$3</definedName>
    <definedName name="__123Graph_XFUELOUTS" hidden="1">[7]M!$AL$3:$AT$3</definedName>
    <definedName name="__123Graph_XOPEXIND" hidden="1">[7]M!$F$3:$N$3</definedName>
    <definedName name="__123Graph_XOPEXJAVA" hidden="1">[7]M!$V$3:$AD$3</definedName>
    <definedName name="__123Graph_XOPEXOUTS" hidden="1">[7]M!$AL$3:$AT$3</definedName>
    <definedName name="__123Graph_XREJAVA" hidden="1">[7]M!$V$3:$AD$3</definedName>
    <definedName name="__123Graph_XREOUTSIDE" hidden="1">[7]M!$AL$3:$AT$3</definedName>
    <definedName name="__13__123Graph_LBL_CCHART_2" hidden="1">[3]graf2!$D$14:$L$14</definedName>
    <definedName name="__14__123Graph_XCHART_2" hidden="1">[3]graf2!$D$8:$L$8</definedName>
    <definedName name="__2_____123Graph_BCHART_2" hidden="1">[3]graf2!$D$12:$L$12</definedName>
    <definedName name="__3_____123Graph_CCHART_2" hidden="1">[3]graf2!$D$14:$L$14</definedName>
    <definedName name="__4_____123Graph_LBL_ACHART_2" hidden="1">[3]graf2!$D$10:$L$10</definedName>
    <definedName name="__5_____123Graph_LBL_BCHART_2" hidden="1">[3]graf2!$D$12:$L$12</definedName>
    <definedName name="__6_____123Graph_LBL_CCHART_2" hidden="1">[3]graf2!$D$14:$L$14</definedName>
    <definedName name="__7_____123Graph_XCHART_2" hidden="1">[3]graf2!$D$8:$L$8</definedName>
    <definedName name="__8__123Graph_ACHART_2" hidden="1">[3]graf2!$D$10:$L$10</definedName>
    <definedName name="__9__123Graph_BCHART_2" hidden="1">[3]graf2!$D$12:$L$12</definedName>
    <definedName name="__BIM1" localSheetId="6">[2]prod03!#REF!</definedName>
    <definedName name="__BIM1" localSheetId="9">[2]prod03!#REF!</definedName>
    <definedName name="__BIM1" localSheetId="7">[2]prod03!#REF!</definedName>
    <definedName name="__BIM1" localSheetId="5">[2]prod03!#REF!</definedName>
    <definedName name="__BIM1">[2]prod03!#REF!</definedName>
    <definedName name="__cch1" localSheetId="6">#REF!</definedName>
    <definedName name="__cch1" localSheetId="9">#REF!</definedName>
    <definedName name="__cch1" localSheetId="7">#REF!</definedName>
    <definedName name="__cch1" localSheetId="5">#REF!</definedName>
    <definedName name="__cch1" localSheetId="10">#REF!</definedName>
    <definedName name="__cch1">#REF!</definedName>
    <definedName name="__DAF1">[1]Sheet3!$II$7944</definedName>
    <definedName name="__DEN1" localSheetId="6">[2]prod03!#REF!</definedName>
    <definedName name="__DEN1" localSheetId="9">[2]prod03!#REF!</definedName>
    <definedName name="__DEN1" localSheetId="7">[2]prod03!#REF!</definedName>
    <definedName name="__DEN1" localSheetId="5">[2]prod03!#REF!</definedName>
    <definedName name="__DEN1">[2]prod03!#REF!</definedName>
    <definedName name="__DIL1" localSheetId="6">[2]prod03!#REF!</definedName>
    <definedName name="__DIL1" localSheetId="9">[2]prod03!#REF!</definedName>
    <definedName name="__DIL1" localSheetId="7">[2]prod03!#REF!</definedName>
    <definedName name="__DIL1">[2]prod03!#REF!</definedName>
    <definedName name="__END1" localSheetId="6">[2]prod03!#REF!</definedName>
    <definedName name="__END1" localSheetId="9">[2]prod03!#REF!</definedName>
    <definedName name="__END1" localSheetId="7">[2]prod03!#REF!</definedName>
    <definedName name="__END1">[2]prod03!#REF!</definedName>
    <definedName name="__KUP1" localSheetId="6">[2]prod03!#REF!</definedName>
    <definedName name="__KUP1" localSheetId="9">[2]prod03!#REF!</definedName>
    <definedName name="__KUP1" localSheetId="7">[2]prod03!#REF!</definedName>
    <definedName name="__KUP1">[2]prod03!#REF!</definedName>
    <definedName name="__MAT1" localSheetId="6">[2]prod03!#REF!</definedName>
    <definedName name="__MAT1" localSheetId="7">[2]prod03!#REF!</definedName>
    <definedName name="__MAT1">[2]prod03!#REF!</definedName>
    <definedName name="__mat2" localSheetId="6">#REF!</definedName>
    <definedName name="__mat2" localSheetId="9">#REF!</definedName>
    <definedName name="__mat2" localSheetId="7">#REF!</definedName>
    <definedName name="__mat2" localSheetId="5">#REF!</definedName>
    <definedName name="__mat2" localSheetId="10">#REF!</definedName>
    <definedName name="__mat2">#REF!</definedName>
    <definedName name="__MEI92" localSheetId="6">#REF!</definedName>
    <definedName name="__MEI92" localSheetId="9">#REF!</definedName>
    <definedName name="__MEI92" localSheetId="7">#REF!</definedName>
    <definedName name="__MEI92" localSheetId="10">#REF!</definedName>
    <definedName name="__MEI92">#REF!</definedName>
    <definedName name="__SIN1" localSheetId="6">[2]prod03!#REF!</definedName>
    <definedName name="__SIN1" localSheetId="9">[2]prod03!#REF!</definedName>
    <definedName name="__SIN1" localSheetId="7">[2]prod03!#REF!</definedName>
    <definedName name="__SIN1" localSheetId="10">[2]prod03!#REF!</definedName>
    <definedName name="__SIN1">[2]prod03!#REF!</definedName>
    <definedName name="__SUM1" localSheetId="6">[2]prod03!#REF!</definedName>
    <definedName name="__SUM1" localSheetId="9">[2]prod03!#REF!</definedName>
    <definedName name="__SUM1" localSheetId="7">[2]prod03!#REF!</definedName>
    <definedName name="__SUM1">[2]prod03!#REF!</definedName>
    <definedName name="__TGL1" localSheetId="6">#REF!</definedName>
    <definedName name="__TGL1" localSheetId="9">#REF!</definedName>
    <definedName name="__TGL1" localSheetId="7">#REF!</definedName>
    <definedName name="__TGL1" localSheetId="5">#REF!</definedName>
    <definedName name="__TGL1" localSheetId="10">#REF!</definedName>
    <definedName name="__TGL1">#REF!</definedName>
    <definedName name="__TGL2" localSheetId="6">#REF!</definedName>
    <definedName name="__TGL2" localSheetId="9">#REF!</definedName>
    <definedName name="__TGL2" localSheetId="7">#REF!</definedName>
    <definedName name="__TGL2" localSheetId="10">#REF!</definedName>
    <definedName name="__TGL2">#REF!</definedName>
    <definedName name="__WAI1" localSheetId="6">[2]prod03!#REF!</definedName>
    <definedName name="__WAI1" localSheetId="9">[2]prod03!#REF!</definedName>
    <definedName name="__WAI1" localSheetId="7">[2]prod03!#REF!</definedName>
    <definedName name="__WAI1" localSheetId="10">[2]prod03!#REF!</definedName>
    <definedName name="__WAI1">[2]prod03!#REF!</definedName>
    <definedName name="__WIL1" localSheetId="6">[2]prod03!#REF!</definedName>
    <definedName name="__WIL1" localSheetId="9">[2]prod03!#REF!</definedName>
    <definedName name="__WIL1" localSheetId="7">[2]prod03!#REF!</definedName>
    <definedName name="__WIL1">[2]prod03!#REF!</definedName>
    <definedName name="_1" localSheetId="6">#REF!</definedName>
    <definedName name="_1" localSheetId="9">#REF!</definedName>
    <definedName name="_1" localSheetId="7">#REF!</definedName>
    <definedName name="_1" localSheetId="5">#REF!</definedName>
    <definedName name="_1" localSheetId="10">#REF!</definedName>
    <definedName name="_1">#REF!</definedName>
    <definedName name="_1_____123Graph_ACHART_2" hidden="1">[3]graf2!$D$10:$L$10</definedName>
    <definedName name="_1__123Graph_ACHART_2" hidden="1">[3]graf2!$D$10:$L$10</definedName>
    <definedName name="_1__123Graph_BCHART_1" localSheetId="9" hidden="1">'[10]PUNCAK-89'!$AB$1:$AB$7</definedName>
    <definedName name="_1__123Graph_BCHART_1" localSheetId="0" hidden="1">'[11]PUNCAK-89'!$AB$1:$AB$7</definedName>
    <definedName name="_1__123Graph_BCHART_1" hidden="1">'[10]PUNCAK-89'!$AB$1:$AB$7</definedName>
    <definedName name="_1_2002_VS_2001" localSheetId="6">#REF!</definedName>
    <definedName name="_1_2002_VS_2001" localSheetId="9">#REF!</definedName>
    <definedName name="_1_2002_VS_2001" localSheetId="7">#REF!</definedName>
    <definedName name="_1_2002_VS_2001" localSheetId="5">#REF!</definedName>
    <definedName name="_1_2002_VS_2001" localSheetId="10">#REF!</definedName>
    <definedName name="_1_2002_VS_2001">#REF!</definedName>
    <definedName name="_10__123Graph_CCHART_2" hidden="1">[3]graf2!$D$14:$L$14</definedName>
    <definedName name="_10__123Graph_LBL_BCHART_2" localSheetId="9" hidden="1">[12]graf2!$D$12:$L$12</definedName>
    <definedName name="_10__123Graph_LBL_BCHART_2" localSheetId="10" hidden="1">[13]graf2!$D$12:$L$12</definedName>
    <definedName name="_10__123Graph_LBL_BCHART_2" localSheetId="11" hidden="1">[13]graf2!$D$12:$L$12</definedName>
    <definedName name="_10__123Graph_LBL_BCHART_2" hidden="1">[14]graf2!$D$12:$L$12</definedName>
    <definedName name="_10_INV_PERUSAHAA_2" localSheetId="6">#REF!</definedName>
    <definedName name="_10_INV_PERUSAHAA_2" localSheetId="9">#REF!</definedName>
    <definedName name="_10_INV_PERUSAHAA_2" localSheetId="7">#REF!</definedName>
    <definedName name="_10_INV_PERUSAHAA_2" localSheetId="5">#REF!</definedName>
    <definedName name="_10_INV_PERUSAHAA_2" localSheetId="10">#REF!</definedName>
    <definedName name="_10_INV_PERUSAHAA_2">#REF!</definedName>
    <definedName name="_10BAHAS_DISTURB" localSheetId="6">#REF!</definedName>
    <definedName name="_10BAHAS_DISTURB" localSheetId="9">#REF!</definedName>
    <definedName name="_10BAHAS_DISTURB" localSheetId="7">#REF!</definedName>
    <definedName name="_10BAHAS_DISTURB" localSheetId="10">#REF!</definedName>
    <definedName name="_10BAHAS_DISTURB">#REF!</definedName>
    <definedName name="_10GH_2_SPINDEL" localSheetId="6">#REF!</definedName>
    <definedName name="_10GH_2_SPINDEL" localSheetId="9">#REF!</definedName>
    <definedName name="_10GH_2_SPINDEL" localSheetId="7">#REF!</definedName>
    <definedName name="_10GH_2_SPINDEL" localSheetId="10">#REF!</definedName>
    <definedName name="_10GH_2_SPINDEL">#REF!</definedName>
    <definedName name="_10INV_PERUSAHAA_2" localSheetId="6">#REF!</definedName>
    <definedName name="_10INV_PERUSAHAA_2" localSheetId="9">#REF!</definedName>
    <definedName name="_10INV_PERUSAHAA_2" localSheetId="7">#REF!</definedName>
    <definedName name="_10INV_PERUSAHAA_2" localSheetId="10">#REF!</definedName>
    <definedName name="_10INV_PERUSAHAA_2">#REF!</definedName>
    <definedName name="_11__123Graph_LBL_ACHART_2" hidden="1">[3]graf2!$D$10:$L$10</definedName>
    <definedName name="_11_INV_PERUSAHAAN" localSheetId="6">#REF!</definedName>
    <definedName name="_11_INV_PERUSAHAAN" localSheetId="9">#REF!</definedName>
    <definedName name="_11_INV_PERUSAHAAN" localSheetId="7">#REF!</definedName>
    <definedName name="_11_INV_PERUSAHAAN" localSheetId="5">#REF!</definedName>
    <definedName name="_11_INV_PERUSAHAAN" localSheetId="10">#REF!</definedName>
    <definedName name="_11_INV_PERUSAHAAN">#REF!</definedName>
    <definedName name="_117" localSheetId="6">#REF!</definedName>
    <definedName name="_117" localSheetId="9">#REF!</definedName>
    <definedName name="_117" localSheetId="7">#REF!</definedName>
    <definedName name="_117" localSheetId="10">#REF!</definedName>
    <definedName name="_117">#REF!</definedName>
    <definedName name="_11INV_PERUSAHAA_2" localSheetId="6">#REF!</definedName>
    <definedName name="_11INV_PERUSAHAA_2" localSheetId="9">#REF!</definedName>
    <definedName name="_11INV_PERUSAHAA_2" localSheetId="7">#REF!</definedName>
    <definedName name="_11INV_PERUSAHAA_2" localSheetId="10">#REF!</definedName>
    <definedName name="_11INV_PERUSAHAA_2">#REF!</definedName>
    <definedName name="_11INV_PERUSAHAAN" localSheetId="6">#REF!</definedName>
    <definedName name="_11INV_PERUSAHAAN" localSheetId="9">#REF!</definedName>
    <definedName name="_11INV_PERUSAHAAN" localSheetId="7">#REF!</definedName>
    <definedName name="_11INV_PERUSAHAAN" localSheetId="10">#REF!</definedName>
    <definedName name="_11INV_PERUSAHAAN">#REF!</definedName>
    <definedName name="_12__123Graph_LBL_ACHART_2" localSheetId="9" hidden="1">[12]graf2!$D$10:$L$10</definedName>
    <definedName name="_12__123Graph_LBL_ACHART_2" localSheetId="10" hidden="1">[13]graf2!$D$10:$L$10</definedName>
    <definedName name="_12__123Graph_LBL_ACHART_2" localSheetId="11" hidden="1">[13]graf2!$D$10:$L$10</definedName>
    <definedName name="_12__123Graph_LBL_ACHART_2" hidden="1">[14]graf2!$D$10:$L$10</definedName>
    <definedName name="_12__123Graph_LBL_BCHART_2" hidden="1">[3]graf2!$D$12:$L$12</definedName>
    <definedName name="_12__123Graph_LBL_CCHART_2" localSheetId="9" hidden="1">[12]graf2!$D$14:$L$14</definedName>
    <definedName name="_12__123Graph_LBL_CCHART_2" localSheetId="10" hidden="1">[13]graf2!$D$14:$L$14</definedName>
    <definedName name="_12__123Graph_LBL_CCHART_2" localSheetId="11" hidden="1">[13]graf2!$D$14:$L$14</definedName>
    <definedName name="_12__123Graph_LBL_CCHART_2" hidden="1">[14]graf2!$D$14:$L$14</definedName>
    <definedName name="_12_JTM_PER_TW" localSheetId="6">#REF!</definedName>
    <definedName name="_12_JTM_PER_TW" localSheetId="9">#REF!</definedName>
    <definedName name="_12_JTM_PER_TW" localSheetId="7">#REF!</definedName>
    <definedName name="_12_JTM_PER_TW" localSheetId="5">#REF!</definedName>
    <definedName name="_12_JTM_PER_TW" localSheetId="10">#REF!</definedName>
    <definedName name="_12_JTM_PER_TW">#REF!</definedName>
    <definedName name="_12FORM_A" localSheetId="6">#REF!</definedName>
    <definedName name="_12FORM_A" localSheetId="9">#REF!</definedName>
    <definedName name="_12FORM_A" localSheetId="7">#REF!</definedName>
    <definedName name="_12FORM_A" localSheetId="10">#REF!</definedName>
    <definedName name="_12FORM_A">#REF!</definedName>
    <definedName name="_12INV_PERUSAHAAN" localSheetId="6">#REF!</definedName>
    <definedName name="_12INV_PERUSAHAAN" localSheetId="9">#REF!</definedName>
    <definedName name="_12INV_PERUSAHAAN" localSheetId="7">#REF!</definedName>
    <definedName name="_12INV_PERUSAHAAN" localSheetId="10">#REF!</definedName>
    <definedName name="_12INV_PERUSAHAAN">#REF!</definedName>
    <definedName name="_12JTM_PER_TW" localSheetId="6">#REF!</definedName>
    <definedName name="_12JTM_PER_TW" localSheetId="9">#REF!</definedName>
    <definedName name="_12JTM_PER_TW" localSheetId="7">#REF!</definedName>
    <definedName name="_12JTM_PER_TW" localSheetId="10">#REF!</definedName>
    <definedName name="_12JTM_PER_TW">#REF!</definedName>
    <definedName name="_13__123Graph_LBL_CCHART_2" hidden="1">[3]graf2!$D$14:$L$14</definedName>
    <definedName name="_13_REKAP_KEGIATAN" localSheetId="6">#REF!</definedName>
    <definedName name="_13_REKAP_KEGIATAN" localSheetId="9">#REF!</definedName>
    <definedName name="_13_REKAP_KEGIATAN" localSheetId="7">#REF!</definedName>
    <definedName name="_13_REKAP_KEGIATAN" localSheetId="5">#REF!</definedName>
    <definedName name="_13_REKAP_KEGIATAN" localSheetId="10">#REF!</definedName>
    <definedName name="_13_REKAP_KEGIATAN">#REF!</definedName>
    <definedName name="_13JTM_PER_TW" localSheetId="6">#REF!</definedName>
    <definedName name="_13JTM_PER_TW" localSheetId="9">#REF!</definedName>
    <definedName name="_13JTM_PER_TW" localSheetId="7">#REF!</definedName>
    <definedName name="_13JTM_PER_TW" localSheetId="10">#REF!</definedName>
    <definedName name="_13JTM_PER_TW">#REF!</definedName>
    <definedName name="_13REKAP_KEGIATAN" localSheetId="6">#REF!</definedName>
    <definedName name="_13REKAP_KEGIATAN" localSheetId="9">#REF!</definedName>
    <definedName name="_13REKAP_KEGIATAN" localSheetId="7">#REF!</definedName>
    <definedName name="_13REKAP_KEGIATAN" localSheetId="10">#REF!</definedName>
    <definedName name="_13REKAP_KEGIATAN">#REF!</definedName>
    <definedName name="_14__123Graph_XCHART_2" localSheetId="9" hidden="1">[12]graf2!$D$8:$L$8</definedName>
    <definedName name="_14__123Graph_XCHART_2" localSheetId="10" hidden="1">[13]graf2!$D$8:$L$8</definedName>
    <definedName name="_14__123Graph_XCHART_2" localSheetId="11" hidden="1">[13]graf2!$D$8:$L$8</definedName>
    <definedName name="_14__123Graph_XCHART_2" hidden="1">[14]graf2!$D$8:$L$8</definedName>
    <definedName name="_14_REKAP_PAK_AEP" localSheetId="6">#REF!</definedName>
    <definedName name="_14_REKAP_PAK_AEP" localSheetId="9">#REF!</definedName>
    <definedName name="_14_REKAP_PAK_AEP" localSheetId="7">#REF!</definedName>
    <definedName name="_14_REKAP_PAK_AEP" localSheetId="5">#REF!</definedName>
    <definedName name="_14_REKAP_PAK_AEP" localSheetId="10">#REF!</definedName>
    <definedName name="_14_REKAP_PAK_AEP">#REF!</definedName>
    <definedName name="_14FORM_B" localSheetId="6">#REF!</definedName>
    <definedName name="_14FORM_B" localSheetId="9">#REF!</definedName>
    <definedName name="_14FORM_B" localSheetId="7">#REF!</definedName>
    <definedName name="_14FORM_B" localSheetId="10">#REF!</definedName>
    <definedName name="_14FORM_B">#REF!</definedName>
    <definedName name="_14REKAP_KEGIATAN" localSheetId="6">#REF!</definedName>
    <definedName name="_14REKAP_KEGIATAN" localSheetId="9">#REF!</definedName>
    <definedName name="_14REKAP_KEGIATAN" localSheetId="7">#REF!</definedName>
    <definedName name="_14REKAP_KEGIATAN" localSheetId="10">#REF!</definedName>
    <definedName name="_14REKAP_KEGIATAN">#REF!</definedName>
    <definedName name="_14REKAP_PAK_AEP" localSheetId="6">#REF!</definedName>
    <definedName name="_14REKAP_PAK_AEP" localSheetId="9">#REF!</definedName>
    <definedName name="_14REKAP_PAK_AEP" localSheetId="7">#REF!</definedName>
    <definedName name="_14REKAP_PAK_AEP" localSheetId="10">#REF!</definedName>
    <definedName name="_14REKAP_PAK_AEP">#REF!</definedName>
    <definedName name="_15___123Graph_ACHART_2" hidden="1">[3]graf2!$D$10:$L$10</definedName>
    <definedName name="_15__123Graph_LBL_BCHART_2" localSheetId="9" hidden="1">[12]graf2!$D$12:$L$12</definedName>
    <definedName name="_15__123Graph_LBL_BCHART_2" localSheetId="10" hidden="1">[13]graf2!$D$12:$L$12</definedName>
    <definedName name="_15__123Graph_LBL_BCHART_2" localSheetId="11" hidden="1">[13]graf2!$D$12:$L$12</definedName>
    <definedName name="_15__123Graph_LBL_BCHART_2" hidden="1">[14]graf2!$D$12:$L$12</definedName>
    <definedName name="_15_SUM_MUTDAL" localSheetId="6">#REF!</definedName>
    <definedName name="_15_SUM_MUTDAL" localSheetId="9">#REF!</definedName>
    <definedName name="_15_SUM_MUTDAL" localSheetId="7">#REF!</definedName>
    <definedName name="_15_SUM_MUTDAL" localSheetId="5">#REF!</definedName>
    <definedName name="_15_SUM_MUTDAL" localSheetId="10">#REF!</definedName>
    <definedName name="_15_SUM_MUTDAL">#REF!</definedName>
    <definedName name="_15REKAP_PAK_AEP" localSheetId="6">#REF!</definedName>
    <definedName name="_15REKAP_PAK_AEP" localSheetId="9">#REF!</definedName>
    <definedName name="_15REKAP_PAK_AEP" localSheetId="7">#REF!</definedName>
    <definedName name="_15REKAP_PAK_AEP" localSheetId="10">#REF!</definedName>
    <definedName name="_15REKAP_PAK_AEP">#REF!</definedName>
    <definedName name="_15SUM_MUTDAL" localSheetId="6">#REF!</definedName>
    <definedName name="_15SUM_MUTDAL" localSheetId="9">#REF!</definedName>
    <definedName name="_15SUM_MUTDAL" localSheetId="7">#REF!</definedName>
    <definedName name="_15SUM_MUTDAL" localSheetId="10">#REF!</definedName>
    <definedName name="_15SUM_MUTDAL" localSheetId="0">#REF!</definedName>
    <definedName name="_15SUM_MUTDAL" localSheetId="1">#REF!</definedName>
    <definedName name="_15SUM_MUTDAL">#REF!</definedName>
    <definedName name="_16___123Graph_BCHART_2" hidden="1">[3]graf2!$D$12:$L$12</definedName>
    <definedName name="_16_2002_VS_2001" localSheetId="6">#REF!</definedName>
    <definedName name="_16_2002_VS_2001" localSheetId="9">#REF!</definedName>
    <definedName name="_16_2002_VS_2001" localSheetId="7">#REF!</definedName>
    <definedName name="_16_2002_VS_2001" localSheetId="5">#REF!</definedName>
    <definedName name="_16_2002_VS_2001" localSheetId="10">#REF!</definedName>
    <definedName name="_16_2002_VS_2001">#REF!</definedName>
    <definedName name="_16GD_PER_TW" localSheetId="6">#REF!</definedName>
    <definedName name="_16GD_PER_TW" localSheetId="9">#REF!</definedName>
    <definedName name="_16GD_PER_TW" localSheetId="7">#REF!</definedName>
    <definedName name="_16GD_PER_TW" localSheetId="10">#REF!</definedName>
    <definedName name="_16GD_PER_TW">#REF!</definedName>
    <definedName name="_16SUM_MUTDAL" localSheetId="6">#REF!</definedName>
    <definedName name="_16SUM_MUTDAL" localSheetId="9">#REF!</definedName>
    <definedName name="_16SUM_MUTDAL" localSheetId="7">#REF!</definedName>
    <definedName name="_16SUM_MUTDAL" localSheetId="10">#REF!</definedName>
    <definedName name="_16SUM_MUTDAL" localSheetId="0">#REF!</definedName>
    <definedName name="_16SUM_MUTDAL" localSheetId="1">#REF!</definedName>
    <definedName name="_16SUM_MUTDAL">#REF!</definedName>
    <definedName name="_17___123Graph_CCHART_2" hidden="1">[3]graf2!$D$14:$L$14</definedName>
    <definedName name="_177Lamp_4b_2" localSheetId="6">#REF!</definedName>
    <definedName name="_177Lamp_4b_2" localSheetId="9">#REF!</definedName>
    <definedName name="_177Lamp_4b_2" localSheetId="7">#REF!</definedName>
    <definedName name="_177Lamp_4b_2" localSheetId="5">#REF!</definedName>
    <definedName name="_177Lamp_4b_2" localSheetId="10">#REF!</definedName>
    <definedName name="_177Lamp_4b_2">#REF!</definedName>
    <definedName name="_17ANGG_PERUSAHA_2" localSheetId="6">#REF!</definedName>
    <definedName name="_17ANGG_PERUSAHA_2" localSheetId="9">#REF!</definedName>
    <definedName name="_17ANGG_PERUSAHA_2" localSheetId="7">#REF!</definedName>
    <definedName name="_17ANGG_PERUSAHA_2" localSheetId="10">#REF!</definedName>
    <definedName name="_17ANGG_PERUSAHA_2">#REF!</definedName>
    <definedName name="_18___123Graph_LBL_ACHART_2" hidden="1">[3]graf2!$D$10:$L$10</definedName>
    <definedName name="_18__123Graph_LBL_CCHART_2" localSheetId="9" hidden="1">[12]graf2!$D$14:$L$14</definedName>
    <definedName name="_18__123Graph_LBL_CCHART_2" localSheetId="10" hidden="1">[13]graf2!$D$14:$L$14</definedName>
    <definedName name="_18__123Graph_LBL_CCHART_2" localSheetId="11" hidden="1">[13]graf2!$D$14:$L$14</definedName>
    <definedName name="_18__123Graph_LBL_CCHART_2" hidden="1">[14]graf2!$D$14:$L$14</definedName>
    <definedName name="_18ANGG_PERUSAHAAN" localSheetId="6">#REF!</definedName>
    <definedName name="_18ANGG_PERUSAHAAN" localSheetId="9">#REF!</definedName>
    <definedName name="_18ANGG_PERUSAHAAN" localSheetId="7">#REF!</definedName>
    <definedName name="_18ANGG_PERUSAHAAN" localSheetId="5">#REF!</definedName>
    <definedName name="_18ANGG_PERUSAHAAN" localSheetId="10">#REF!</definedName>
    <definedName name="_18ANGG_PERUSAHAAN">#REF!</definedName>
    <definedName name="_18GH_2_SPINDEL" localSheetId="6">#REF!</definedName>
    <definedName name="_18GH_2_SPINDEL" localSheetId="9">#REF!</definedName>
    <definedName name="_18GH_2_SPINDEL" localSheetId="7">#REF!</definedName>
    <definedName name="_18GH_2_SPINDEL" localSheetId="10">#REF!</definedName>
    <definedName name="_18GH_2_SPINDEL">#REF!</definedName>
    <definedName name="_19___123Graph_LBL_BCHART_2" hidden="1">[3]graf2!$D$12:$L$12</definedName>
    <definedName name="_19BAHAS_ANGG." localSheetId="6">#REF!</definedName>
    <definedName name="_19BAHAS_ANGG." localSheetId="9">#REF!</definedName>
    <definedName name="_19BAHAS_ANGG." localSheetId="7">#REF!</definedName>
    <definedName name="_19BAHAS_ANGG." localSheetId="5">#REF!</definedName>
    <definedName name="_19BAHAS_ANGG." localSheetId="10">#REF!</definedName>
    <definedName name="_19BAHAS_ANGG.">#REF!</definedName>
    <definedName name="_2" localSheetId="6">#REF!</definedName>
    <definedName name="_2" localSheetId="9">#REF!</definedName>
    <definedName name="_2" localSheetId="7">#REF!</definedName>
    <definedName name="_2" localSheetId="10">#REF!</definedName>
    <definedName name="_2">#REF!</definedName>
    <definedName name="_2_____123Graph_BCHART_2" hidden="1">[3]graf2!$D$12:$L$12</definedName>
    <definedName name="_2__123Graph_ACHART_2" localSheetId="9" hidden="1">[12]graf2!$D$10:$L$10</definedName>
    <definedName name="_2__123Graph_ACHART_2" localSheetId="10" hidden="1">[13]graf2!$D$10:$L$10</definedName>
    <definedName name="_2__123Graph_ACHART_2" localSheetId="11" hidden="1">[13]graf2!$D$10:$L$10</definedName>
    <definedName name="_2__123Graph_ACHART_2" hidden="1">[14]graf2!$D$10:$L$10</definedName>
    <definedName name="_2__123Graph_BCHART_2" hidden="1">[3]graf2!$D$12:$L$12</definedName>
    <definedName name="_2_2002_VS_2001" localSheetId="6">#REF!</definedName>
    <definedName name="_2_2002_VS_2001" localSheetId="9">#REF!</definedName>
    <definedName name="_2_2002_VS_2001" localSheetId="7">#REF!</definedName>
    <definedName name="_2_2002_VS_2001" localSheetId="5">#REF!</definedName>
    <definedName name="_2_2002_VS_2001" localSheetId="10">#REF!</definedName>
    <definedName name="_2_2002_VS_2001">#REF!</definedName>
    <definedName name="_2_ANGG_PERUSAHA_2" localSheetId="6">#REF!</definedName>
    <definedName name="_2_ANGG_PERUSAHA_2" localSheetId="9">#REF!</definedName>
    <definedName name="_2_ANGG_PERUSAHA_2" localSheetId="7">#REF!</definedName>
    <definedName name="_2_ANGG_PERUSAHA_2" localSheetId="10">#REF!</definedName>
    <definedName name="_2_ANGG_PERUSAHA_2">#REF!</definedName>
    <definedName name="_20___123Graph_LBL_CCHART_2" hidden="1">[3]graf2!$D$14:$L$14</definedName>
    <definedName name="_20BAHAS_DISTURB" localSheetId="6">#REF!</definedName>
    <definedName name="_20BAHAS_DISTURB" localSheetId="9">#REF!</definedName>
    <definedName name="_20BAHAS_DISTURB" localSheetId="7">#REF!</definedName>
    <definedName name="_20BAHAS_DISTURB" localSheetId="5">#REF!</definedName>
    <definedName name="_20BAHAS_DISTURB" localSheetId="10">#REF!</definedName>
    <definedName name="_20BAHAS_DISTURB">#REF!</definedName>
    <definedName name="_20INV_PERUSAHAA_2" localSheetId="6">#REF!</definedName>
    <definedName name="_20INV_PERUSAHAA_2" localSheetId="9">#REF!</definedName>
    <definedName name="_20INV_PERUSAHAA_2" localSheetId="7">#REF!</definedName>
    <definedName name="_20INV_PERUSAHAA_2" localSheetId="10">#REF!</definedName>
    <definedName name="_20INV_PERUSAHAA_2">#REF!</definedName>
    <definedName name="_21___123Graph_XCHART_2" hidden="1">[3]graf2!$D$8:$L$8</definedName>
    <definedName name="_21__123Graph_XCHART_2" localSheetId="9" hidden="1">[12]graf2!$D$8:$L$8</definedName>
    <definedName name="_21__123Graph_XCHART_2" localSheetId="10" hidden="1">[13]graf2!$D$8:$L$8</definedName>
    <definedName name="_21__123Graph_XCHART_2" localSheetId="11" hidden="1">[13]graf2!$D$8:$L$8</definedName>
    <definedName name="_21__123Graph_XCHART_2" hidden="1">[14]graf2!$D$8:$L$8</definedName>
    <definedName name="_21FORM_A" localSheetId="6">#REF!</definedName>
    <definedName name="_21FORM_A" localSheetId="9">#REF!</definedName>
    <definedName name="_21FORM_A" localSheetId="7">#REF!</definedName>
    <definedName name="_21FORM_A" localSheetId="5">#REF!</definedName>
    <definedName name="_21FORM_A" localSheetId="10">#REF!</definedName>
    <definedName name="_21FORM_A">#REF!</definedName>
    <definedName name="_22__123Graph_ACHART_2" hidden="1">[3]graf2!$D$10:$L$10</definedName>
    <definedName name="_22FORM_B" localSheetId="6">#REF!</definedName>
    <definedName name="_22FORM_B" localSheetId="9">#REF!</definedName>
    <definedName name="_22FORM_B" localSheetId="7">#REF!</definedName>
    <definedName name="_22FORM_B" localSheetId="5">#REF!</definedName>
    <definedName name="_22FORM_B" localSheetId="10">#REF!</definedName>
    <definedName name="_22FORM_B">#REF!</definedName>
    <definedName name="_22INV_PERUSAHAAN" localSheetId="6">#REF!</definedName>
    <definedName name="_22INV_PERUSAHAAN" localSheetId="9">#REF!</definedName>
    <definedName name="_22INV_PERUSAHAAN" localSheetId="7">#REF!</definedName>
    <definedName name="_22INV_PERUSAHAAN" localSheetId="10">#REF!</definedName>
    <definedName name="_22INV_PERUSAHAAN">#REF!</definedName>
    <definedName name="_23__123Graph_BCHART_2" hidden="1">[3]graf2!$D$12:$L$12</definedName>
    <definedName name="_23GD_PER_TW" localSheetId="6">#REF!</definedName>
    <definedName name="_23GD_PER_TW" localSheetId="9">#REF!</definedName>
    <definedName name="_23GD_PER_TW" localSheetId="7">#REF!</definedName>
    <definedName name="_23GD_PER_TW" localSheetId="5">#REF!</definedName>
    <definedName name="_23GD_PER_TW" localSheetId="10">#REF!</definedName>
    <definedName name="_23GD_PER_TW">#REF!</definedName>
    <definedName name="_24__123Graph_CCHART_2" hidden="1">[3]graf2!$D$14:$L$14</definedName>
    <definedName name="_24GH_2_SPINDEL" localSheetId="6">#REF!</definedName>
    <definedName name="_24GH_2_SPINDEL" localSheetId="9">#REF!</definedName>
    <definedName name="_24GH_2_SPINDEL" localSheetId="7">#REF!</definedName>
    <definedName name="_24GH_2_SPINDEL" localSheetId="5">#REF!</definedName>
    <definedName name="_24GH_2_SPINDEL" localSheetId="10">#REF!</definedName>
    <definedName name="_24GH_2_SPINDEL">#REF!</definedName>
    <definedName name="_24JTM_PER_TW" localSheetId="6">#REF!</definedName>
    <definedName name="_24JTM_PER_TW" localSheetId="9">#REF!</definedName>
    <definedName name="_24JTM_PER_TW" localSheetId="7">#REF!</definedName>
    <definedName name="_24JTM_PER_TW" localSheetId="10">#REF!</definedName>
    <definedName name="_24JTM_PER_TW">#REF!</definedName>
    <definedName name="_25__123Graph_LBL_ACHART_2" hidden="1">[3]graf2!$D$10:$L$10</definedName>
    <definedName name="_25INV_PERUSAHAA_2" localSheetId="6">#REF!</definedName>
    <definedName name="_25INV_PERUSAHAA_2" localSheetId="9">#REF!</definedName>
    <definedName name="_25INV_PERUSAHAA_2" localSheetId="7">#REF!</definedName>
    <definedName name="_25INV_PERUSAHAA_2" localSheetId="5">#REF!</definedName>
    <definedName name="_25INV_PERUSAHAA_2" localSheetId="10">#REF!</definedName>
    <definedName name="_25INV_PERUSAHAA_2">#REF!</definedName>
    <definedName name="_26__123Graph_LBL_BCHART_2" hidden="1">[3]graf2!$D$12:$L$12</definedName>
    <definedName name="_26INV_PERUSAHAAN" localSheetId="6">#REF!</definedName>
    <definedName name="_26INV_PERUSAHAAN" localSheetId="9">#REF!</definedName>
    <definedName name="_26INV_PERUSAHAAN" localSheetId="7">#REF!</definedName>
    <definedName name="_26INV_PERUSAHAAN" localSheetId="5">#REF!</definedName>
    <definedName name="_26INV_PERUSAHAAN" localSheetId="10">#REF!</definedName>
    <definedName name="_26INV_PERUSAHAAN">#REF!</definedName>
    <definedName name="_26REKAP_KEGIATAN" localSheetId="6">#REF!</definedName>
    <definedName name="_26REKAP_KEGIATAN" localSheetId="9">#REF!</definedName>
    <definedName name="_26REKAP_KEGIATAN" localSheetId="7">#REF!</definedName>
    <definedName name="_26REKAP_KEGIATAN" localSheetId="10">#REF!</definedName>
    <definedName name="_26REKAP_KEGIATAN">#REF!</definedName>
    <definedName name="_27__123Graph_LBL_CCHART_2" hidden="1">[3]graf2!$D$14:$L$14</definedName>
    <definedName name="_27JTM_PER_TW" localSheetId="6">#REF!</definedName>
    <definedName name="_27JTM_PER_TW" localSheetId="9">#REF!</definedName>
    <definedName name="_27JTM_PER_TW" localSheetId="7">#REF!</definedName>
    <definedName name="_27JTM_PER_TW" localSheetId="5">#REF!</definedName>
    <definedName name="_27JTM_PER_TW" localSheetId="10">#REF!</definedName>
    <definedName name="_27JTM_PER_TW">#REF!</definedName>
    <definedName name="_28__123Graph_XCHART_2" hidden="1">[3]graf2!$D$8:$L$8</definedName>
    <definedName name="_28REKAP_KEGIATAN" localSheetId="6">#REF!</definedName>
    <definedName name="_28REKAP_KEGIATAN" localSheetId="9">#REF!</definedName>
    <definedName name="_28REKAP_KEGIATAN" localSheetId="7">#REF!</definedName>
    <definedName name="_28REKAP_KEGIATAN" localSheetId="5">#REF!</definedName>
    <definedName name="_28REKAP_KEGIATAN" localSheetId="10">#REF!</definedName>
    <definedName name="_28REKAP_KEGIATAN">#REF!</definedName>
    <definedName name="_28REKAP_PAK_AEP" localSheetId="6">#REF!</definedName>
    <definedName name="_28REKAP_PAK_AEP" localSheetId="9">#REF!</definedName>
    <definedName name="_28REKAP_PAK_AEP" localSheetId="7">#REF!</definedName>
    <definedName name="_28REKAP_PAK_AEP" localSheetId="10">#REF!</definedName>
    <definedName name="_28REKAP_PAK_AEP">#REF!</definedName>
    <definedName name="_29REKAP_PAK_AEP" localSheetId="6">#REF!</definedName>
    <definedName name="_29REKAP_PAK_AEP" localSheetId="9">#REF!</definedName>
    <definedName name="_29REKAP_PAK_AEP" localSheetId="7">#REF!</definedName>
    <definedName name="_29REKAP_PAK_AEP" localSheetId="10">#REF!</definedName>
    <definedName name="_29REKAP_PAK_AEP">#REF!</definedName>
    <definedName name="_2ANGG_PERUSAHA_2" localSheetId="6">#REF!</definedName>
    <definedName name="_2ANGG_PERUSAHA_2" localSheetId="9">#REF!</definedName>
    <definedName name="_2ANGG_PERUSAHA_2" localSheetId="7">#REF!</definedName>
    <definedName name="_2ANGG_PERUSAHA_2" localSheetId="10">#REF!</definedName>
    <definedName name="_2ANGG_PERUSAHA_2" localSheetId="0">#REF!</definedName>
    <definedName name="_2ANGG_PERUSAHA_2" localSheetId="1">#REF!</definedName>
    <definedName name="_2ANGG_PERUSAHA_2">#REF!</definedName>
    <definedName name="_3" localSheetId="6">#REF!</definedName>
    <definedName name="_3" localSheetId="9">#REF!</definedName>
    <definedName name="_3" localSheetId="7">#REF!</definedName>
    <definedName name="_3" localSheetId="10">#REF!</definedName>
    <definedName name="_3">#REF!</definedName>
    <definedName name="_3_____123Graph_CCHART_2" hidden="1">[3]graf2!$D$14:$L$14</definedName>
    <definedName name="_3__123Graph_ACHART_2" localSheetId="9" hidden="1">[12]graf2!$D$10:$L$10</definedName>
    <definedName name="_3__123Graph_ACHART_2" localSheetId="10" hidden="1">[13]graf2!$D$10:$L$10</definedName>
    <definedName name="_3__123Graph_ACHART_2" localSheetId="11" hidden="1">[13]graf2!$D$10:$L$10</definedName>
    <definedName name="_3__123Graph_ACHART_2" hidden="1">[14]graf2!$D$10:$L$10</definedName>
    <definedName name="_3__123Graph_CCHART_2" hidden="1">[3]graf2!$D$14:$L$14</definedName>
    <definedName name="_3_ANGG_PERUSAHAAN" localSheetId="6">#REF!</definedName>
    <definedName name="_3_ANGG_PERUSAHAAN" localSheetId="9">#REF!</definedName>
    <definedName name="_3_ANGG_PERUSAHAAN" localSheetId="7">#REF!</definedName>
    <definedName name="_3_ANGG_PERUSAHAAN" localSheetId="5">#REF!</definedName>
    <definedName name="_3_ANGG_PERUSAHAAN" localSheetId="10">#REF!</definedName>
    <definedName name="_3_ANGG_PERUSAHAAN">#REF!</definedName>
    <definedName name="_30SUM_MUTDAL" localSheetId="6">#REF!</definedName>
    <definedName name="_30SUM_MUTDAL" localSheetId="9">#REF!</definedName>
    <definedName name="_30SUM_MUTDAL" localSheetId="7">#REF!</definedName>
    <definedName name="_30SUM_MUTDAL" localSheetId="10">#REF!</definedName>
    <definedName name="_30SUM_MUTDAL">#REF!</definedName>
    <definedName name="_3ANGG_PERUSAHA_2" localSheetId="6">#REF!</definedName>
    <definedName name="_3ANGG_PERUSAHA_2" localSheetId="9">#REF!</definedName>
    <definedName name="_3ANGG_PERUSAHA_2" localSheetId="7">#REF!</definedName>
    <definedName name="_3ANGG_PERUSAHA_2" localSheetId="10">#REF!</definedName>
    <definedName name="_3ANGG_PERUSAHA_2" localSheetId="0">#REF!</definedName>
    <definedName name="_3ANGG_PERUSAHA_2" localSheetId="1">#REF!</definedName>
    <definedName name="_3ANGG_PERUSAHA_2">#REF!</definedName>
    <definedName name="_3ANGG_PERUSAHAAN" localSheetId="6">#REF!</definedName>
    <definedName name="_3ANGG_PERUSAHAAN" localSheetId="9">#REF!</definedName>
    <definedName name="_3ANGG_PERUSAHAAN" localSheetId="7">#REF!</definedName>
    <definedName name="_3ANGG_PERUSAHAAN" localSheetId="10">#REF!</definedName>
    <definedName name="_3ANGG_PERUSAHAAN">#REF!</definedName>
    <definedName name="_4" localSheetId="6">#REF!</definedName>
    <definedName name="_4" localSheetId="9">#REF!</definedName>
    <definedName name="_4" localSheetId="7">#REF!</definedName>
    <definedName name="_4" localSheetId="10">#REF!</definedName>
    <definedName name="_4">#REF!</definedName>
    <definedName name="_4_____123Graph_LBL_ACHART_2" hidden="1">[3]graf2!$D$10:$L$10</definedName>
    <definedName name="_4__123Graph_BCHART_2" localSheetId="9" hidden="1">[12]graf2!$D$12:$L$12</definedName>
    <definedName name="_4__123Graph_BCHART_2" localSheetId="10" hidden="1">[13]graf2!$D$12:$L$12</definedName>
    <definedName name="_4__123Graph_BCHART_2" localSheetId="11" hidden="1">[13]graf2!$D$12:$L$12</definedName>
    <definedName name="_4__123Graph_BCHART_2" hidden="1">[14]graf2!$D$12:$L$12</definedName>
    <definedName name="_4__123Graph_LBL_ACHART_2" hidden="1">[3]graf2!$D$10:$L$10</definedName>
    <definedName name="_4_BAHAS_ANGG." localSheetId="6">#REF!</definedName>
    <definedName name="_4_BAHAS_ANGG." localSheetId="9">#REF!</definedName>
    <definedName name="_4_BAHAS_ANGG." localSheetId="7">#REF!</definedName>
    <definedName name="_4_BAHAS_ANGG." localSheetId="5">#REF!</definedName>
    <definedName name="_4_BAHAS_ANGG." localSheetId="10">#REF!</definedName>
    <definedName name="_4_BAHAS_ANGG.">#REF!</definedName>
    <definedName name="_4ANGG_PERUSAHA_2" localSheetId="6">#REF!</definedName>
    <definedName name="_4ANGG_PERUSAHA_2" localSheetId="9">#REF!</definedName>
    <definedName name="_4ANGG_PERUSAHA_2" localSheetId="7">#REF!</definedName>
    <definedName name="_4ANGG_PERUSAHA_2" localSheetId="10">#REF!</definedName>
    <definedName name="_4ANGG_PERUSAHA_2">#REF!</definedName>
    <definedName name="_4ANGG_PERUSAHAAN" localSheetId="6">#REF!</definedName>
    <definedName name="_4ANGG_PERUSAHAAN" localSheetId="9">#REF!</definedName>
    <definedName name="_4ANGG_PERUSAHAAN" localSheetId="7">#REF!</definedName>
    <definedName name="_4ANGG_PERUSAHAAN" localSheetId="10">#REF!</definedName>
    <definedName name="_4ANGG_PERUSAHAAN" localSheetId="0">#REF!</definedName>
    <definedName name="_4ANGG_PERUSAHAAN" localSheetId="1">#REF!</definedName>
    <definedName name="_4ANGG_PERUSAHAAN">#REF!</definedName>
    <definedName name="_4BAHAS_ANGG." localSheetId="6">#REF!</definedName>
    <definedName name="_4BAHAS_ANGG." localSheetId="9">#REF!</definedName>
    <definedName name="_4BAHAS_ANGG." localSheetId="7">#REF!</definedName>
    <definedName name="_4BAHAS_ANGG." localSheetId="10">#REF!</definedName>
    <definedName name="_4BAHAS_ANGG.">#REF!</definedName>
    <definedName name="_5" localSheetId="6">#REF!</definedName>
    <definedName name="_5" localSheetId="9">#REF!</definedName>
    <definedName name="_5" localSheetId="7">#REF!</definedName>
    <definedName name="_5" localSheetId="10">#REF!</definedName>
    <definedName name="_5">#REF!</definedName>
    <definedName name="_5_____123Graph_LBL_BCHART_2" hidden="1">[3]graf2!$D$12:$L$12</definedName>
    <definedName name="_5__123Graph_LBL_BCHART_2" hidden="1">[3]graf2!$D$12:$L$12</definedName>
    <definedName name="_5_BAHAS_DISTURB" localSheetId="6">#REF!</definedName>
    <definedName name="_5_BAHAS_DISTURB" localSheetId="9">#REF!</definedName>
    <definedName name="_5_BAHAS_DISTURB" localSheetId="7">#REF!</definedName>
    <definedName name="_5_BAHAS_DISTURB" localSheetId="5">#REF!</definedName>
    <definedName name="_5_BAHAS_DISTURB" localSheetId="10">#REF!</definedName>
    <definedName name="_5_BAHAS_DISTURB">#REF!</definedName>
    <definedName name="_5BAHAS_ANGG." localSheetId="6">#REF!</definedName>
    <definedName name="_5BAHAS_ANGG." localSheetId="9">#REF!</definedName>
    <definedName name="_5BAHAS_ANGG." localSheetId="7">#REF!</definedName>
    <definedName name="_5BAHAS_ANGG." localSheetId="10">#REF!</definedName>
    <definedName name="_5BAHAS_ANGG.">#REF!</definedName>
    <definedName name="_5BAHAS_DISTURB" localSheetId="6">#REF!</definedName>
    <definedName name="_5BAHAS_DISTURB" localSheetId="9">#REF!</definedName>
    <definedName name="_5BAHAS_DISTURB" localSheetId="7">#REF!</definedName>
    <definedName name="_5BAHAS_DISTURB" localSheetId="10">#REF!</definedName>
    <definedName name="_5BAHAS_DISTURB" localSheetId="0">#REF!</definedName>
    <definedName name="_5BAHAS_DISTURB" localSheetId="1">#REF!</definedName>
    <definedName name="_5BAHAS_DISTURB">#REF!</definedName>
    <definedName name="_6_____123Graph_LBL_CCHART_2" hidden="1">[3]graf2!$D$14:$L$14</definedName>
    <definedName name="_6__123Graph_BCHART_2" localSheetId="9" hidden="1">[12]graf2!$D$12:$L$12</definedName>
    <definedName name="_6__123Graph_BCHART_2" localSheetId="10" hidden="1">[13]graf2!$D$12:$L$12</definedName>
    <definedName name="_6__123Graph_BCHART_2" localSheetId="11" hidden="1">[13]graf2!$D$12:$L$12</definedName>
    <definedName name="_6__123Graph_BCHART_2" hidden="1">[14]graf2!$D$12:$L$12</definedName>
    <definedName name="_6__123Graph_CCHART_2" localSheetId="9" hidden="1">[12]graf2!$D$14:$L$14</definedName>
    <definedName name="_6__123Graph_CCHART_2" localSheetId="10" hidden="1">[13]graf2!$D$14:$L$14</definedName>
    <definedName name="_6__123Graph_CCHART_2" localSheetId="11" hidden="1">[13]graf2!$D$14:$L$14</definedName>
    <definedName name="_6__123Graph_CCHART_2" hidden="1">[14]graf2!$D$14:$L$14</definedName>
    <definedName name="_6__123Graph_LBL_CCHART_2" hidden="1">[3]graf2!$D$14:$L$14</definedName>
    <definedName name="_6_FORM_A" localSheetId="6">#REF!</definedName>
    <definedName name="_6_FORM_A" localSheetId="9">#REF!</definedName>
    <definedName name="_6_FORM_A" localSheetId="7">#REF!</definedName>
    <definedName name="_6_FORM_A" localSheetId="5">#REF!</definedName>
    <definedName name="_6_FORM_A" localSheetId="10">#REF!</definedName>
    <definedName name="_6_FORM_A">#REF!</definedName>
    <definedName name="_6ANGG_PERUSAHAAN" localSheetId="6">#REF!</definedName>
    <definedName name="_6ANGG_PERUSAHAAN" localSheetId="9">#REF!</definedName>
    <definedName name="_6ANGG_PERUSAHAAN" localSheetId="7">#REF!</definedName>
    <definedName name="_6ANGG_PERUSAHAAN" localSheetId="10">#REF!</definedName>
    <definedName name="_6ANGG_PERUSAHAAN">#REF!</definedName>
    <definedName name="_6BAHAS_DISTURB" localSheetId="6">#REF!</definedName>
    <definedName name="_6BAHAS_DISTURB" localSheetId="9">#REF!</definedName>
    <definedName name="_6BAHAS_DISTURB" localSheetId="7">#REF!</definedName>
    <definedName name="_6BAHAS_DISTURB" localSheetId="10">#REF!</definedName>
    <definedName name="_6BAHAS_DISTURB" localSheetId="0">#REF!</definedName>
    <definedName name="_6BAHAS_DISTURB" localSheetId="1">#REF!</definedName>
    <definedName name="_6BAHAS_DISTURB">#REF!</definedName>
    <definedName name="_6FORM_A" localSheetId="6">#REF!</definedName>
    <definedName name="_6FORM_A" localSheetId="9">#REF!</definedName>
    <definedName name="_6FORM_A" localSheetId="7">#REF!</definedName>
    <definedName name="_6FORM_A" localSheetId="10">#REF!</definedName>
    <definedName name="_6FORM_A">#REF!</definedName>
    <definedName name="_7" localSheetId="6">#REF!</definedName>
    <definedName name="_7" localSheetId="9">#REF!</definedName>
    <definedName name="_7" localSheetId="7">#REF!</definedName>
    <definedName name="_7" localSheetId="10">#REF!</definedName>
    <definedName name="_7">#REF!</definedName>
    <definedName name="_7_____123Graph_XCHART_2" hidden="1">[3]graf2!$D$8:$L$8</definedName>
    <definedName name="_7__123Graph_XCHART_2" hidden="1">[3]graf2!$D$8:$L$8</definedName>
    <definedName name="_7_FORM_B" localSheetId="6">#REF!</definedName>
    <definedName name="_7_FORM_B" localSheetId="9">#REF!</definedName>
    <definedName name="_7_FORM_B" localSheetId="7">#REF!</definedName>
    <definedName name="_7_FORM_B" localSheetId="5">#REF!</definedName>
    <definedName name="_7_FORM_B" localSheetId="10">#REF!</definedName>
    <definedName name="_7_FORM_B">#REF!</definedName>
    <definedName name="_7FORM_A" localSheetId="6">#REF!</definedName>
    <definedName name="_7FORM_A" localSheetId="9">#REF!</definedName>
    <definedName name="_7FORM_A" localSheetId="7">#REF!</definedName>
    <definedName name="_7FORM_A" localSheetId="10">#REF!</definedName>
    <definedName name="_7FORM_A">#REF!</definedName>
    <definedName name="_7FORM_B" localSheetId="6">#REF!</definedName>
    <definedName name="_7FORM_B" localSheetId="9">#REF!</definedName>
    <definedName name="_7FORM_B" localSheetId="7">#REF!</definedName>
    <definedName name="_7FORM_B" localSheetId="10">#REF!</definedName>
    <definedName name="_7FORM_B" localSheetId="0">#REF!</definedName>
    <definedName name="_7FORM_B" localSheetId="1">#REF!</definedName>
    <definedName name="_7FORM_B">#REF!</definedName>
    <definedName name="_8" localSheetId="6">#REF!</definedName>
    <definedName name="_8" localSheetId="9">#REF!</definedName>
    <definedName name="_8" localSheetId="7">#REF!</definedName>
    <definedName name="_8" localSheetId="10">#REF!</definedName>
    <definedName name="_8">#REF!</definedName>
    <definedName name="_8__123Graph_ACHART_2" hidden="1">[3]graf2!$D$10:$L$10</definedName>
    <definedName name="_8__123Graph_LBL_ACHART_2" localSheetId="9" hidden="1">[12]graf2!$D$10:$L$10</definedName>
    <definedName name="_8__123Graph_LBL_ACHART_2" localSheetId="10" hidden="1">[13]graf2!$D$10:$L$10</definedName>
    <definedName name="_8__123Graph_LBL_ACHART_2" localSheetId="11" hidden="1">[13]graf2!$D$10:$L$10</definedName>
    <definedName name="_8__123Graph_LBL_ACHART_2" hidden="1">[14]graf2!$D$10:$L$10</definedName>
    <definedName name="_8_GD_PER_TW" localSheetId="6">#REF!</definedName>
    <definedName name="_8_GD_PER_TW" localSheetId="9">#REF!</definedName>
    <definedName name="_8_GD_PER_TW" localSheetId="7">#REF!</definedName>
    <definedName name="_8_GD_PER_TW" localSheetId="5">#REF!</definedName>
    <definedName name="_8_GD_PER_TW" localSheetId="10">#REF!</definedName>
    <definedName name="_8_GD_PER_TW">#REF!</definedName>
    <definedName name="_8BAHAS_ANGG." localSheetId="6">#REF!</definedName>
    <definedName name="_8BAHAS_ANGG." localSheetId="9">#REF!</definedName>
    <definedName name="_8BAHAS_ANGG." localSheetId="7">#REF!</definedName>
    <definedName name="_8BAHAS_ANGG." localSheetId="10">#REF!</definedName>
    <definedName name="_8BAHAS_ANGG.">#REF!</definedName>
    <definedName name="_8FORM_B" localSheetId="6">#REF!</definedName>
    <definedName name="_8FORM_B" localSheetId="9">#REF!</definedName>
    <definedName name="_8FORM_B" localSheetId="7">#REF!</definedName>
    <definedName name="_8FORM_B" localSheetId="10">#REF!</definedName>
    <definedName name="_8FORM_B">#REF!</definedName>
    <definedName name="_8GD_PER_TW" localSheetId="6">#REF!</definedName>
    <definedName name="_8GD_PER_TW" localSheetId="9">#REF!</definedName>
    <definedName name="_8GD_PER_TW" localSheetId="7">#REF!</definedName>
    <definedName name="_8GD_PER_TW" localSheetId="10">#REF!</definedName>
    <definedName name="_8GD_PER_TW">#REF!</definedName>
    <definedName name="_9__123Graph_BCHART_2" hidden="1">[3]graf2!$D$12:$L$12</definedName>
    <definedName name="_9__123Graph_CCHART_2" localSheetId="9" hidden="1">[12]graf2!$D$14:$L$14</definedName>
    <definedName name="_9__123Graph_CCHART_2" localSheetId="10" hidden="1">[13]graf2!$D$14:$L$14</definedName>
    <definedName name="_9__123Graph_CCHART_2" localSheetId="11" hidden="1">[13]graf2!$D$14:$L$14</definedName>
    <definedName name="_9__123Graph_CCHART_2" hidden="1">[14]graf2!$D$14:$L$14</definedName>
    <definedName name="_9_GH_2_SPINDEL" localSheetId="6">#REF!</definedName>
    <definedName name="_9_GH_2_SPINDEL" localSheetId="9">#REF!</definedName>
    <definedName name="_9_GH_2_SPINDEL" localSheetId="7">#REF!</definedName>
    <definedName name="_9_GH_2_SPINDEL" localSheetId="5">#REF!</definedName>
    <definedName name="_9_GH_2_SPINDEL" localSheetId="10">#REF!</definedName>
    <definedName name="_9_GH_2_SPINDEL">#REF!</definedName>
    <definedName name="_9GD_PER_TW" localSheetId="6">#REF!</definedName>
    <definedName name="_9GD_PER_TW" localSheetId="9">#REF!</definedName>
    <definedName name="_9GD_PER_TW" localSheetId="7">#REF!</definedName>
    <definedName name="_9GD_PER_TW" localSheetId="10">#REF!</definedName>
    <definedName name="_9GD_PER_TW">#REF!</definedName>
    <definedName name="_9GH_2_SPINDEL" localSheetId="6">#REF!</definedName>
    <definedName name="_9GH_2_SPINDEL" localSheetId="9">#REF!</definedName>
    <definedName name="_9GH_2_SPINDEL" localSheetId="7">#REF!</definedName>
    <definedName name="_9GH_2_SPINDEL" localSheetId="10">#REF!</definedName>
    <definedName name="_9GH_2_SPINDEL">#REF!</definedName>
    <definedName name="_A" localSheetId="6">#REF!</definedName>
    <definedName name="_A" localSheetId="9">#REF!</definedName>
    <definedName name="_A" localSheetId="7">#REF!</definedName>
    <definedName name="_A" localSheetId="10">#REF!</definedName>
    <definedName name="_A">#REF!</definedName>
    <definedName name="_add55" localSheetId="6">#REF!</definedName>
    <definedName name="_add55" localSheetId="7">#REF!</definedName>
    <definedName name="_add55" localSheetId="10">#REF!</definedName>
    <definedName name="_add55">#REF!</definedName>
    <definedName name="_B" localSheetId="6">#REF!</definedName>
    <definedName name="_B" localSheetId="9">#REF!</definedName>
    <definedName name="_B" localSheetId="7">#REF!</definedName>
    <definedName name="_B" localSheetId="10">#REF!</definedName>
    <definedName name="_B">#REF!</definedName>
    <definedName name="_bap22" localSheetId="6">#REF!</definedName>
    <definedName name="_bap22" localSheetId="7">#REF!</definedName>
    <definedName name="_bap22" localSheetId="10">#REF!</definedName>
    <definedName name="_bap22">#REF!</definedName>
    <definedName name="_bap23" localSheetId="6">#REF!</definedName>
    <definedName name="_bap23" localSheetId="7">#REF!</definedName>
    <definedName name="_bap23" localSheetId="10">#REF!</definedName>
    <definedName name="_bap23">#REF!</definedName>
    <definedName name="_bap24" localSheetId="6">#REF!</definedName>
    <definedName name="_bap24" localSheetId="7">#REF!</definedName>
    <definedName name="_bap24" localSheetId="10">#REF!</definedName>
    <definedName name="_bap24">#REF!</definedName>
    <definedName name="_bap25" localSheetId="6">#REF!</definedName>
    <definedName name="_bap25" localSheetId="7">#REF!</definedName>
    <definedName name="_bap25" localSheetId="10">#REF!</definedName>
    <definedName name="_bap25">#REF!</definedName>
    <definedName name="_bap26" localSheetId="6">#REF!</definedName>
    <definedName name="_bap26" localSheetId="7">#REF!</definedName>
    <definedName name="_bap26" localSheetId="10">#REF!</definedName>
    <definedName name="_bap26">#REF!</definedName>
    <definedName name="_bap27" localSheetId="6">#REF!</definedName>
    <definedName name="_bap27" localSheetId="7">#REF!</definedName>
    <definedName name="_bap27" localSheetId="10">#REF!</definedName>
    <definedName name="_bap27">#REF!</definedName>
    <definedName name="_bap28" localSheetId="6">#REF!</definedName>
    <definedName name="_bap28" localSheetId="7">#REF!</definedName>
    <definedName name="_bap28" localSheetId="10">#REF!</definedName>
    <definedName name="_bap28">#REF!</definedName>
    <definedName name="_bap29" localSheetId="6">#REF!</definedName>
    <definedName name="_bap29" localSheetId="7">#REF!</definedName>
    <definedName name="_bap29" localSheetId="10">#REF!</definedName>
    <definedName name="_bap29">#REF!</definedName>
    <definedName name="_bap30" localSheetId="6">#REF!</definedName>
    <definedName name="_bap30" localSheetId="7">#REF!</definedName>
    <definedName name="_bap30" localSheetId="10">#REF!</definedName>
    <definedName name="_bap30">#REF!</definedName>
    <definedName name="_bap31" localSheetId="6">#REF!</definedName>
    <definedName name="_bap31" localSheetId="7">#REF!</definedName>
    <definedName name="_bap31" localSheetId="10">#REF!</definedName>
    <definedName name="_bap31">#REF!</definedName>
    <definedName name="_bap32" localSheetId="6">#REF!</definedName>
    <definedName name="_bap32" localSheetId="7">#REF!</definedName>
    <definedName name="_bap32" localSheetId="10">#REF!</definedName>
    <definedName name="_bap32">#REF!</definedName>
    <definedName name="_bap33" localSheetId="6">#REF!</definedName>
    <definedName name="_bap33" localSheetId="7">#REF!</definedName>
    <definedName name="_bap33" localSheetId="10">#REF!</definedName>
    <definedName name="_bap33">#REF!</definedName>
    <definedName name="_bap34" localSheetId="6">#REF!</definedName>
    <definedName name="_bap34" localSheetId="7">#REF!</definedName>
    <definedName name="_bap34" localSheetId="10">#REF!</definedName>
    <definedName name="_bap34">#REF!</definedName>
    <definedName name="_bap35" localSheetId="6">#REF!</definedName>
    <definedName name="_bap35" localSheetId="7">#REF!</definedName>
    <definedName name="_bap35" localSheetId="10">#REF!</definedName>
    <definedName name="_bap35">#REF!</definedName>
    <definedName name="_bap36" localSheetId="6">#REF!</definedName>
    <definedName name="_bap36" localSheetId="7">#REF!</definedName>
    <definedName name="_bap36" localSheetId="10">#REF!</definedName>
    <definedName name="_bap36">#REF!</definedName>
    <definedName name="_bap37" localSheetId="6">#REF!</definedName>
    <definedName name="_bap37" localSheetId="7">#REF!</definedName>
    <definedName name="_bap37" localSheetId="10">#REF!</definedName>
    <definedName name="_bap37">#REF!</definedName>
    <definedName name="_bap38" localSheetId="6">#REF!</definedName>
    <definedName name="_bap38" localSheetId="7">#REF!</definedName>
    <definedName name="_bap38" localSheetId="10">#REF!</definedName>
    <definedName name="_bap38">#REF!</definedName>
    <definedName name="_bap39" localSheetId="6">#REF!</definedName>
    <definedName name="_bap39" localSheetId="7">#REF!</definedName>
    <definedName name="_bap39" localSheetId="10">#REF!</definedName>
    <definedName name="_bap39">#REF!</definedName>
    <definedName name="_bap399" localSheetId="6">#REF!</definedName>
    <definedName name="_bap399" localSheetId="7">#REF!</definedName>
    <definedName name="_bap399" localSheetId="10">#REF!</definedName>
    <definedName name="_bap399">#REF!</definedName>
    <definedName name="_bap40" localSheetId="6">#REF!</definedName>
    <definedName name="_bap40" localSheetId="7">#REF!</definedName>
    <definedName name="_bap40" localSheetId="10">#REF!</definedName>
    <definedName name="_bap40">#REF!</definedName>
    <definedName name="_bap41" localSheetId="6">#REF!</definedName>
    <definedName name="_bap41" localSheetId="7">#REF!</definedName>
    <definedName name="_bap41" localSheetId="10">#REF!</definedName>
    <definedName name="_bap41">#REF!</definedName>
    <definedName name="_bap42" localSheetId="6">#REF!</definedName>
    <definedName name="_bap42" localSheetId="7">#REF!</definedName>
    <definedName name="_bap42" localSheetId="10">#REF!</definedName>
    <definedName name="_bap42">#REF!</definedName>
    <definedName name="_BIM1" localSheetId="6">[2]prod03!#REF!</definedName>
    <definedName name="_BIM1" localSheetId="7">[2]prod03!#REF!</definedName>
    <definedName name="_BIM1" localSheetId="10">[2]prod03!#REF!</definedName>
    <definedName name="_BIM1">[2]prod03!#REF!</definedName>
    <definedName name="_cch1" localSheetId="6">#REF!</definedName>
    <definedName name="_cch1" localSheetId="9">#REF!</definedName>
    <definedName name="_cch1" localSheetId="7">#REF!</definedName>
    <definedName name="_cch1" localSheetId="5">#REF!</definedName>
    <definedName name="_cch1" localSheetId="10">#REF!</definedName>
    <definedName name="_cch1">#REF!</definedName>
    <definedName name="_DAF1" localSheetId="6">#REF!</definedName>
    <definedName name="_DAF1" localSheetId="9">#REF!</definedName>
    <definedName name="_DAF1" localSheetId="7">#REF!</definedName>
    <definedName name="_DAF1" localSheetId="10">#REF!</definedName>
    <definedName name="_DAF1">#REF!</definedName>
    <definedName name="_DAF11" localSheetId="6">#REF!</definedName>
    <definedName name="_DAF11" localSheetId="9">#REF!</definedName>
    <definedName name="_DAF11" localSheetId="7">#REF!</definedName>
    <definedName name="_DAF11" localSheetId="10">#REF!</definedName>
    <definedName name="_DAF11">#REF!</definedName>
    <definedName name="_DAF12" localSheetId="6">#REF!</definedName>
    <definedName name="_DAF12" localSheetId="9">#REF!</definedName>
    <definedName name="_DAF12" localSheetId="7">#REF!</definedName>
    <definedName name="_DAF12" localSheetId="10">#REF!</definedName>
    <definedName name="_DAF12">#REF!</definedName>
    <definedName name="_DAF13" localSheetId="6">#REF!</definedName>
    <definedName name="_DAF13" localSheetId="9">#REF!</definedName>
    <definedName name="_DAF13" localSheetId="7">#REF!</definedName>
    <definedName name="_DAF13" localSheetId="10">#REF!</definedName>
    <definedName name="_DAF13">#REF!</definedName>
    <definedName name="_daf133" localSheetId="6">#REF!</definedName>
    <definedName name="_daf133" localSheetId="9">#REF!</definedName>
    <definedName name="_daf133" localSheetId="7">#REF!</definedName>
    <definedName name="_daf133" localSheetId="10">#REF!</definedName>
    <definedName name="_daf133">#REF!</definedName>
    <definedName name="_DAF14" localSheetId="6">#REF!</definedName>
    <definedName name="_DAF14" localSheetId="9">#REF!</definedName>
    <definedName name="_DAF14" localSheetId="7">#REF!</definedName>
    <definedName name="_DAF14" localSheetId="10">#REF!</definedName>
    <definedName name="_DAF14">#REF!</definedName>
    <definedName name="_DAF15" localSheetId="6">#REF!</definedName>
    <definedName name="_DAF15" localSheetId="9">#REF!</definedName>
    <definedName name="_DAF15" localSheetId="7">#REF!</definedName>
    <definedName name="_DAF15" localSheetId="10">#REF!</definedName>
    <definedName name="_DAF15">#REF!</definedName>
    <definedName name="_DAF16" localSheetId="6">#REF!</definedName>
    <definedName name="_DAF16" localSheetId="9">#REF!</definedName>
    <definedName name="_DAF16" localSheetId="7">#REF!</definedName>
    <definedName name="_DAF16" localSheetId="10">#REF!</definedName>
    <definedName name="_DAF16">#REF!</definedName>
    <definedName name="_DAF17" localSheetId="6">#REF!</definedName>
    <definedName name="_DAF17" localSheetId="9">#REF!</definedName>
    <definedName name="_DAF17" localSheetId="7">#REF!</definedName>
    <definedName name="_DAF17" localSheetId="10">#REF!</definedName>
    <definedName name="_DAF17">#REF!</definedName>
    <definedName name="_DAF2" localSheetId="6">#REF!</definedName>
    <definedName name="_DAF2" localSheetId="9">#REF!</definedName>
    <definedName name="_DAF2" localSheetId="7">#REF!</definedName>
    <definedName name="_DAF2" localSheetId="10">#REF!</definedName>
    <definedName name="_DAF2">#REF!</definedName>
    <definedName name="_DAF3" localSheetId="6">#REF!</definedName>
    <definedName name="_DAF3" localSheetId="9">#REF!</definedName>
    <definedName name="_DAF3" localSheetId="7">#REF!</definedName>
    <definedName name="_DAF3" localSheetId="10">#REF!</definedName>
    <definedName name="_DAF3">#REF!</definedName>
    <definedName name="_DEN1" localSheetId="6">[2]prod03!#REF!</definedName>
    <definedName name="_DEN1" localSheetId="7">[2]prod03!#REF!</definedName>
    <definedName name="_DEN1" localSheetId="10">[2]prod03!#REF!</definedName>
    <definedName name="_DEN1">[2]prod03!#REF!</definedName>
    <definedName name="_DIL1" localSheetId="6">[2]prod03!#REF!</definedName>
    <definedName name="_DIL1" localSheetId="7">[2]prod03!#REF!</definedName>
    <definedName name="_DIL1">[2]prod03!#REF!</definedName>
    <definedName name="_END1" localSheetId="6">[2]prod03!#REF!</definedName>
    <definedName name="_END1" localSheetId="7">[2]prod03!#REF!</definedName>
    <definedName name="_END1">[2]prod03!#REF!</definedName>
    <definedName name="_Fill" localSheetId="6" hidden="1">#REF!</definedName>
    <definedName name="_Fill" localSheetId="9" hidden="1">#REF!</definedName>
    <definedName name="_Fill" localSheetId="7" hidden="1">#REF!</definedName>
    <definedName name="_Fill" localSheetId="10" hidden="1">#REF!</definedName>
    <definedName name="_Fill" localSheetId="0" hidden="1">#REF!</definedName>
    <definedName name="_Fill" localSheetId="2" hidden="1">#REF!</definedName>
    <definedName name="_Fill" localSheetId="1" hidden="1">#REF!</definedName>
    <definedName name="_Fill" hidden="1">#REF!</definedName>
    <definedName name="_Fill1" localSheetId="6" hidden="1">#REF!</definedName>
    <definedName name="_Fill1" localSheetId="9" hidden="1">#REF!</definedName>
    <definedName name="_Fill1" localSheetId="7" hidden="1">#REF!</definedName>
    <definedName name="_Fill1" localSheetId="10" hidden="1">#REF!</definedName>
    <definedName name="_Fill1" hidden="1">#REF!</definedName>
    <definedName name="_xlnm._FilterDatabase" localSheetId="4" hidden="1">'HARGA SATUAN'!$A$4:$IU$4</definedName>
    <definedName name="_xlnm._FilterDatabase" localSheetId="8" hidden="1">RAB!$A$11:$X$13</definedName>
    <definedName name="_xlnm._FilterDatabase" localSheetId="0" hidden="1">'REKAP MATERIAL'!$B$10:$H$41</definedName>
    <definedName name="_gmb1" localSheetId="6">#REF!</definedName>
    <definedName name="_gmb1" localSheetId="7">#REF!</definedName>
    <definedName name="_gmb1" localSheetId="5">#REF!</definedName>
    <definedName name="_gmb1" localSheetId="10">#REF!</definedName>
    <definedName name="_gmb1">#REF!</definedName>
    <definedName name="_isi" localSheetId="6" hidden="1">#REF!</definedName>
    <definedName name="_isi" localSheetId="9" hidden="1">#REF!</definedName>
    <definedName name="_isi" localSheetId="7" hidden="1">#REF!</definedName>
    <definedName name="_isi" localSheetId="10" hidden="1">#REF!</definedName>
    <definedName name="_isi" localSheetId="0" hidden="1">#REF!</definedName>
    <definedName name="_isi" hidden="1">#REF!</definedName>
    <definedName name="_ke2" localSheetId="6" hidden="1">#REF!</definedName>
    <definedName name="_ke2" localSheetId="9" hidden="1">#REF!</definedName>
    <definedName name="_ke2" localSheetId="7" hidden="1">#REF!</definedName>
    <definedName name="_ke2" localSheetId="10" hidden="1">#REF!</definedName>
    <definedName name="_ke2" localSheetId="0" hidden="1">#REF!</definedName>
    <definedName name="_ke2" localSheetId="2" hidden="1">#REF!</definedName>
    <definedName name="_ke2" localSheetId="1" hidden="1">#REF!</definedName>
    <definedName name="_ke2" hidden="1">#REF!</definedName>
    <definedName name="_Key1" localSheetId="6" hidden="1">#REF!</definedName>
    <definedName name="_Key1" localSheetId="9" hidden="1">#REF!</definedName>
    <definedName name="_Key1" localSheetId="7" hidden="1">#REF!</definedName>
    <definedName name="_Key1" localSheetId="10" hidden="1">#REF!</definedName>
    <definedName name="_Key1" localSheetId="0" hidden="1">#REF!</definedName>
    <definedName name="_Key1" localSheetId="2" hidden="1">#REF!</definedName>
    <definedName name="_Key1" localSheetId="1" hidden="1">#REF!</definedName>
    <definedName name="_Key1" hidden="1">#REF!</definedName>
    <definedName name="_Key2" localSheetId="6" hidden="1">#REF!</definedName>
    <definedName name="_Key2" localSheetId="9" hidden="1">#REF!</definedName>
    <definedName name="_Key2" localSheetId="7" hidden="1">#REF!</definedName>
    <definedName name="_Key2" localSheetId="10" hidden="1">#REF!</definedName>
    <definedName name="_Key2" localSheetId="0" hidden="1">#REF!</definedName>
    <definedName name="_Key2" localSheetId="2" hidden="1">#REF!</definedName>
    <definedName name="_Key2" localSheetId="1" hidden="1">#REF!</definedName>
    <definedName name="_Key2" hidden="1">#REF!</definedName>
    <definedName name="_Kunci2" localSheetId="6" hidden="1">#REF!</definedName>
    <definedName name="_Kunci2" localSheetId="9" hidden="1">#REF!</definedName>
    <definedName name="_Kunci2" localSheetId="7" hidden="1">#REF!</definedName>
    <definedName name="_Kunci2" localSheetId="10" hidden="1">#REF!</definedName>
    <definedName name="_Kunci2" localSheetId="0" hidden="1">#REF!</definedName>
    <definedName name="_Kunci2" localSheetId="2" hidden="1">#REF!</definedName>
    <definedName name="_Kunci2" localSheetId="1" hidden="1">#REF!</definedName>
    <definedName name="_Kunci2" hidden="1">#REF!</definedName>
    <definedName name="_KUP1" localSheetId="6">[2]prod03!#REF!</definedName>
    <definedName name="_KUP1" localSheetId="7">[2]prod03!#REF!</definedName>
    <definedName name="_KUP1" localSheetId="10">[2]prod03!#REF!</definedName>
    <definedName name="_KUP1">[2]prod03!#REF!</definedName>
    <definedName name="_MAT1" localSheetId="6">[2]prod03!#REF!</definedName>
    <definedName name="_MAT1" localSheetId="7">[2]prod03!#REF!</definedName>
    <definedName name="_MAT1">[2]prod03!#REF!</definedName>
    <definedName name="_mat2" localSheetId="6">#REF!</definedName>
    <definedName name="_mat2" localSheetId="9">#REF!</definedName>
    <definedName name="_mat2" localSheetId="7">#REF!</definedName>
    <definedName name="_mat2" localSheetId="5">#REF!</definedName>
    <definedName name="_mat2" localSheetId="10">#REF!</definedName>
    <definedName name="_mat2">#REF!</definedName>
    <definedName name="_MEI92" localSheetId="6">#REF!</definedName>
    <definedName name="_MEI92" localSheetId="9">#REF!</definedName>
    <definedName name="_MEI92" localSheetId="7">#REF!</definedName>
    <definedName name="_MEI92" localSheetId="10">#REF!</definedName>
    <definedName name="_MEI92">#REF!</definedName>
    <definedName name="_no23" localSheetId="6">#REF!</definedName>
    <definedName name="_no23" localSheetId="9">#REF!</definedName>
    <definedName name="_no23" localSheetId="7">#REF!</definedName>
    <definedName name="_no23" localSheetId="10">#REF!</definedName>
    <definedName name="_no23">#REF!</definedName>
    <definedName name="_no24" localSheetId="6">#REF!</definedName>
    <definedName name="_no24" localSheetId="7">#REF!</definedName>
    <definedName name="_no24" localSheetId="10">#REF!</definedName>
    <definedName name="_no24">#REF!</definedName>
    <definedName name="_Order1" hidden="1">255</definedName>
    <definedName name="_Order2" hidden="1">255</definedName>
    <definedName name="_P" localSheetId="6">#REF!</definedName>
    <definedName name="_P" localSheetId="9">#REF!</definedName>
    <definedName name="_P" localSheetId="7">#REF!</definedName>
    <definedName name="_P" localSheetId="10">#REF!</definedName>
    <definedName name="_P">#REF!</definedName>
    <definedName name="_pot22" localSheetId="6">#REF!</definedName>
    <definedName name="_pot22" localSheetId="9">#REF!</definedName>
    <definedName name="_pot22" localSheetId="7">#REF!</definedName>
    <definedName name="_pot22" localSheetId="10">#REF!</definedName>
    <definedName name="_pot22">#REF!</definedName>
    <definedName name="_pot23" localSheetId="6">#REF!</definedName>
    <definedName name="_pot23" localSheetId="7">#REF!</definedName>
    <definedName name="_pot23" localSheetId="10">#REF!</definedName>
    <definedName name="_pot23">#REF!</definedName>
    <definedName name="_pot24" localSheetId="6">#REF!</definedName>
    <definedName name="_pot24" localSheetId="7">#REF!</definedName>
    <definedName name="_pot24" localSheetId="10">#REF!</definedName>
    <definedName name="_pot24">#REF!</definedName>
    <definedName name="_pot25" localSheetId="6">#REF!</definedName>
    <definedName name="_pot25" localSheetId="7">#REF!</definedName>
    <definedName name="_pot25" localSheetId="10">#REF!</definedName>
    <definedName name="_pot25">#REF!</definedName>
    <definedName name="_pot26" localSheetId="6">#REF!</definedName>
    <definedName name="_pot26" localSheetId="7">#REF!</definedName>
    <definedName name="_pot26" localSheetId="10">#REF!</definedName>
    <definedName name="_pot26">#REF!</definedName>
    <definedName name="_pot27" localSheetId="6">#REF!</definedName>
    <definedName name="_pot27" localSheetId="7">#REF!</definedName>
    <definedName name="_pot27" localSheetId="10">#REF!</definedName>
    <definedName name="_pot27">#REF!</definedName>
    <definedName name="_pot28" localSheetId="6">#REF!</definedName>
    <definedName name="_pot28" localSheetId="7">#REF!</definedName>
    <definedName name="_pot28" localSheetId="10">#REF!</definedName>
    <definedName name="_pot28">#REF!</definedName>
    <definedName name="_pot29" localSheetId="6">#REF!</definedName>
    <definedName name="_pot29" localSheetId="7">#REF!</definedName>
    <definedName name="_pot29" localSheetId="10">#REF!</definedName>
    <definedName name="_pot29">#REF!</definedName>
    <definedName name="_pot30" localSheetId="6">#REF!</definedName>
    <definedName name="_pot30" localSheetId="7">#REF!</definedName>
    <definedName name="_pot30" localSheetId="10">#REF!</definedName>
    <definedName name="_pot30">#REF!</definedName>
    <definedName name="_pot31" localSheetId="6">#REF!</definedName>
    <definedName name="_pot31" localSheetId="7">#REF!</definedName>
    <definedName name="_pot31" localSheetId="10">#REF!</definedName>
    <definedName name="_pot31">#REF!</definedName>
    <definedName name="_pot32" localSheetId="6">#REF!</definedName>
    <definedName name="_pot32" localSheetId="7">#REF!</definedName>
    <definedName name="_pot32" localSheetId="10">#REF!</definedName>
    <definedName name="_pot32">#REF!</definedName>
    <definedName name="_pot322" localSheetId="6">#REF!</definedName>
    <definedName name="_pot322" localSheetId="7">#REF!</definedName>
    <definedName name="_pot322" localSheetId="10">#REF!</definedName>
    <definedName name="_pot322">#REF!</definedName>
    <definedName name="_pot33" localSheetId="6">#REF!</definedName>
    <definedName name="_pot33" localSheetId="7">#REF!</definedName>
    <definedName name="_pot33" localSheetId="10">#REF!</definedName>
    <definedName name="_pot33">#REF!</definedName>
    <definedName name="_pot34" localSheetId="6">#REF!</definedName>
    <definedName name="_pot34" localSheetId="7">#REF!</definedName>
    <definedName name="_pot34" localSheetId="10">#REF!</definedName>
    <definedName name="_pot34">#REF!</definedName>
    <definedName name="_PRSB_A11..B_O1" localSheetId="6">#REF!</definedName>
    <definedName name="_PRSB_A11..B_O1" localSheetId="9">#REF!</definedName>
    <definedName name="_PRSB_A11..B_O1" localSheetId="7">#REF!</definedName>
    <definedName name="_PRSB_A11..B_O1" localSheetId="10">#REF!</definedName>
    <definedName name="_PRSB_A11..B_O1">#REF!</definedName>
    <definedName name="_PRSS1..AD1683_" localSheetId="6">#REF!</definedName>
    <definedName name="_PRSS1..AD1683_" localSheetId="9">#REF!</definedName>
    <definedName name="_PRSS1..AD1683_" localSheetId="7">#REF!</definedName>
    <definedName name="_PRSS1..AD1683_" localSheetId="10">#REF!</definedName>
    <definedName name="_PRSS1..AD1683_">#REF!</definedName>
    <definedName name="_R" localSheetId="6">#REF!</definedName>
    <definedName name="_R" localSheetId="9">#REF!</definedName>
    <definedName name="_R" localSheetId="7">#REF!</definedName>
    <definedName name="_R" localSheetId="10">#REF!</definedName>
    <definedName name="_R">#REF!</definedName>
    <definedName name="_Regression_Int">1</definedName>
    <definedName name="_S" localSheetId="6">#REF!</definedName>
    <definedName name="_S" localSheetId="9">#REF!</definedName>
    <definedName name="_S" localSheetId="7">#REF!</definedName>
    <definedName name="_S" localSheetId="10">#REF!</definedName>
    <definedName name="_S">#REF!</definedName>
    <definedName name="_SIN1" localSheetId="6">[2]prod03!#REF!</definedName>
    <definedName name="_SIN1" localSheetId="9">[2]prod03!#REF!</definedName>
    <definedName name="_SIN1" localSheetId="7">[2]prod03!#REF!</definedName>
    <definedName name="_SIN1" localSheetId="10">[2]prod03!#REF!</definedName>
    <definedName name="_SIN1">[2]prod03!#REF!</definedName>
    <definedName name="_SMSJM" localSheetId="6" hidden="1">#REF!</definedName>
    <definedName name="_SMSJM" localSheetId="9" hidden="1">#REF!</definedName>
    <definedName name="_SMSJM" localSheetId="7" hidden="1">#REF!</definedName>
    <definedName name="_SMSJM" localSheetId="5" hidden="1">#REF!</definedName>
    <definedName name="_SMSJM" localSheetId="10" hidden="1">#REF!</definedName>
    <definedName name="_SMSJM" hidden="1">#REF!</definedName>
    <definedName name="_Sort" localSheetId="6" hidden="1">#REF!</definedName>
    <definedName name="_Sort" localSheetId="9" hidden="1">#REF!</definedName>
    <definedName name="_Sort" localSheetId="7" hidden="1">#REF!</definedName>
    <definedName name="_Sort" localSheetId="10" hidden="1">#REF!</definedName>
    <definedName name="_Sort" localSheetId="0" hidden="1">#REF!</definedName>
    <definedName name="_Sort" localSheetId="2" hidden="1">#REF!</definedName>
    <definedName name="_Sort" localSheetId="1" hidden="1">#REF!</definedName>
    <definedName name="_Sort" hidden="1">#REF!</definedName>
    <definedName name="_Sortir" localSheetId="6" hidden="1">#REF!</definedName>
    <definedName name="_Sortir" localSheetId="9" hidden="1">#REF!</definedName>
    <definedName name="_Sortir" localSheetId="7" hidden="1">#REF!</definedName>
    <definedName name="_Sortir" localSheetId="10" hidden="1">#REF!</definedName>
    <definedName name="_Sortir" localSheetId="0" hidden="1">#REF!</definedName>
    <definedName name="_Sortir" localSheetId="2" hidden="1">#REF!</definedName>
    <definedName name="_Sortir" localSheetId="1" hidden="1">#REF!</definedName>
    <definedName name="_Sortir" hidden="1">#REF!</definedName>
    <definedName name="_srot" localSheetId="6" hidden="1">#REF!</definedName>
    <definedName name="_srot" localSheetId="9" hidden="1">#REF!</definedName>
    <definedName name="_srot" localSheetId="7" hidden="1">#REF!</definedName>
    <definedName name="_srot" localSheetId="10" hidden="1">#REF!</definedName>
    <definedName name="_srot" localSheetId="0" hidden="1">#REF!</definedName>
    <definedName name="_srot" localSheetId="2" hidden="1">#REF!</definedName>
    <definedName name="_srot" localSheetId="1" hidden="1">#REF!</definedName>
    <definedName name="_srot" hidden="1">#REF!</definedName>
    <definedName name="_SUM1" localSheetId="6">[2]prod03!#REF!</definedName>
    <definedName name="_SUM1" localSheetId="7">[2]prod03!#REF!</definedName>
    <definedName name="_SUM1" localSheetId="10">[2]prod03!#REF!</definedName>
    <definedName name="_SUM1">[2]prod03!#REF!</definedName>
    <definedName name="_TGL1" localSheetId="6">#REF!</definedName>
    <definedName name="_TGL1" localSheetId="9">#REF!</definedName>
    <definedName name="_TGL1" localSheetId="7">#REF!</definedName>
    <definedName name="_TGL1" localSheetId="5">#REF!</definedName>
    <definedName name="_TGL1" localSheetId="10">#REF!</definedName>
    <definedName name="_TGL1">#REF!</definedName>
    <definedName name="_TGL2" localSheetId="6">#REF!</definedName>
    <definedName name="_TGL2" localSheetId="9">#REF!</definedName>
    <definedName name="_TGL2" localSheetId="7">#REF!</definedName>
    <definedName name="_TGL2" localSheetId="10">#REF!</definedName>
    <definedName name="_TGL2">#REF!</definedName>
    <definedName name="_tgl22" localSheetId="6">#REF!</definedName>
    <definedName name="_tgl22" localSheetId="9">#REF!</definedName>
    <definedName name="_tgl22" localSheetId="7">#REF!</definedName>
    <definedName name="_tgl22" localSheetId="10">#REF!</definedName>
    <definedName name="_tgl22">#REF!</definedName>
    <definedName name="_tgl23" localSheetId="6">#REF!</definedName>
    <definedName name="_tgl23" localSheetId="7">#REF!</definedName>
    <definedName name="_tgl23" localSheetId="10">#REF!</definedName>
    <definedName name="_tgl23">#REF!</definedName>
    <definedName name="_tgl24" localSheetId="6">#REF!</definedName>
    <definedName name="_tgl24" localSheetId="7">#REF!</definedName>
    <definedName name="_tgl24" localSheetId="10">#REF!</definedName>
    <definedName name="_tgl24">#REF!</definedName>
    <definedName name="_tgl25" localSheetId="6">#REF!</definedName>
    <definedName name="_tgl25" localSheetId="7">#REF!</definedName>
    <definedName name="_tgl25" localSheetId="10">#REF!</definedName>
    <definedName name="_tgl25">#REF!</definedName>
    <definedName name="_tgl26" localSheetId="6">#REF!</definedName>
    <definedName name="_tgl26" localSheetId="7">#REF!</definedName>
    <definedName name="_tgl26" localSheetId="10">#REF!</definedName>
    <definedName name="_tgl26">#REF!</definedName>
    <definedName name="_tgl27" localSheetId="6">#REF!</definedName>
    <definedName name="_tgl27" localSheetId="7">#REF!</definedName>
    <definedName name="_tgl27" localSheetId="10">#REF!</definedName>
    <definedName name="_tgl27">#REF!</definedName>
    <definedName name="_tgl28" localSheetId="6">#REF!</definedName>
    <definedName name="_tgl28" localSheetId="7">#REF!</definedName>
    <definedName name="_tgl28" localSheetId="10">#REF!</definedName>
    <definedName name="_tgl28">#REF!</definedName>
    <definedName name="_tgl29" localSheetId="6">#REF!</definedName>
    <definedName name="_tgl29" localSheetId="7">#REF!</definedName>
    <definedName name="_tgl29" localSheetId="10">#REF!</definedName>
    <definedName name="_tgl29">#REF!</definedName>
    <definedName name="_tgl30" localSheetId="6">#REF!</definedName>
    <definedName name="_tgl30" localSheetId="7">#REF!</definedName>
    <definedName name="_tgl30" localSheetId="10">#REF!</definedName>
    <definedName name="_tgl30">#REF!</definedName>
    <definedName name="_tgl31" localSheetId="6">#REF!</definedName>
    <definedName name="_tgl31" localSheetId="7">#REF!</definedName>
    <definedName name="_tgl31" localSheetId="10">#REF!</definedName>
    <definedName name="_tgl31">#REF!</definedName>
    <definedName name="_tgl32" localSheetId="6">#REF!</definedName>
    <definedName name="_tgl32" localSheetId="7">#REF!</definedName>
    <definedName name="_tgl32" localSheetId="10">#REF!</definedName>
    <definedName name="_tgl32">#REF!</definedName>
    <definedName name="_tgl33" localSheetId="6">#REF!</definedName>
    <definedName name="_tgl33" localSheetId="7">#REF!</definedName>
    <definedName name="_tgl33" localSheetId="10">#REF!</definedName>
    <definedName name="_tgl33">#REF!</definedName>
    <definedName name="_tgl34" localSheetId="6">#REF!</definedName>
    <definedName name="_tgl34" localSheetId="7">#REF!</definedName>
    <definedName name="_tgl34" localSheetId="10">#REF!</definedName>
    <definedName name="_tgl34">#REF!</definedName>
    <definedName name="_TH1" localSheetId="6" hidden="1">{#N/A,#N/A,FALSE,"M.34"}</definedName>
    <definedName name="_TH1" localSheetId="9" hidden="1">{#N/A,#N/A,FALSE,"M.34"}</definedName>
    <definedName name="_TH1" localSheetId="7" hidden="1">{#N/A,#N/A,FALSE,"M.34"}</definedName>
    <definedName name="_TH1" localSheetId="5" hidden="1">{#N/A,#N/A,FALSE,"M.34"}</definedName>
    <definedName name="_TH1" localSheetId="10" hidden="1">{#N/A,#N/A,FALSE,"M.34"}</definedName>
    <definedName name="_TH1" localSheetId="11" hidden="1">{#N/A,#N/A,FALSE,"M.34"}</definedName>
    <definedName name="_TH1" hidden="1">{#N/A,#N/A,FALSE,"M.34"}</definedName>
    <definedName name="_TH1A" localSheetId="6" hidden="1">{#N/A,#N/A,FALSE,"M.34"}</definedName>
    <definedName name="_TH1A" localSheetId="9" hidden="1">{#N/A,#N/A,FALSE,"M.34"}</definedName>
    <definedName name="_TH1A" localSheetId="7" hidden="1">{#N/A,#N/A,FALSE,"M.34"}</definedName>
    <definedName name="_TH1A" localSheetId="5" hidden="1">{#N/A,#N/A,FALSE,"M.34"}</definedName>
    <definedName name="_TH1A" localSheetId="10" hidden="1">{#N/A,#N/A,FALSE,"M.34"}</definedName>
    <definedName name="_TH1A" localSheetId="11" hidden="1">{#N/A,#N/A,FALSE,"M.34"}</definedName>
    <definedName name="_TH1A" hidden="1">{#N/A,#N/A,FALSE,"M.34"}</definedName>
    <definedName name="_th2" localSheetId="6" hidden="1">{#N/A,#N/A,FALSE,"M.42"}</definedName>
    <definedName name="_th2" localSheetId="9" hidden="1">{#N/A,#N/A,FALSE,"M.42"}</definedName>
    <definedName name="_th2" localSheetId="7" hidden="1">{#N/A,#N/A,FALSE,"M.42"}</definedName>
    <definedName name="_th2" localSheetId="5" hidden="1">{#N/A,#N/A,FALSE,"M.42"}</definedName>
    <definedName name="_th2" localSheetId="10" hidden="1">{#N/A,#N/A,FALSE,"M.42"}</definedName>
    <definedName name="_th2" localSheetId="11" hidden="1">{#N/A,#N/A,FALSE,"M.42"}</definedName>
    <definedName name="_th2" hidden="1">{#N/A,#N/A,FALSE,"M.42"}</definedName>
    <definedName name="_TW1" localSheetId="6">#REF!</definedName>
    <definedName name="_TW1" localSheetId="9">#REF!</definedName>
    <definedName name="_TW1" localSheetId="7">#REF!</definedName>
    <definedName name="_TW1" localSheetId="5">#REF!</definedName>
    <definedName name="_TW1" localSheetId="10">#REF!</definedName>
    <definedName name="_TW1">#REF!</definedName>
    <definedName name="_TW2" localSheetId="6">#REF!</definedName>
    <definedName name="_TW2" localSheetId="9">#REF!</definedName>
    <definedName name="_TW2" localSheetId="7">#REF!</definedName>
    <definedName name="_TW2" localSheetId="10">#REF!</definedName>
    <definedName name="_TW2">#REF!</definedName>
    <definedName name="_WAI1" localSheetId="6">[2]prod03!#REF!</definedName>
    <definedName name="_WAI1" localSheetId="9">[2]prod03!#REF!</definedName>
    <definedName name="_WAI1" localSheetId="7">[2]prod03!#REF!</definedName>
    <definedName name="_WAI1" localSheetId="10">[2]prod03!#REF!</definedName>
    <definedName name="_WAI1">[2]prod03!#REF!</definedName>
    <definedName name="_WIL1" localSheetId="6">[2]prod03!#REF!</definedName>
    <definedName name="_WIL1" localSheetId="9">[2]prod03!#REF!</definedName>
    <definedName name="_WIL1" localSheetId="7">[2]prod03!#REF!</definedName>
    <definedName name="_WIL1">[2]prod03!#REF!</definedName>
    <definedName name="_Z" localSheetId="6">#REF!</definedName>
    <definedName name="_Z" localSheetId="9">#REF!</definedName>
    <definedName name="_Z" localSheetId="7">#REF!</definedName>
    <definedName name="_Z" localSheetId="10">#REF!</definedName>
    <definedName name="_Z">#REF!</definedName>
    <definedName name="a" localSheetId="6">'[15]JAN07'!#REF!</definedName>
    <definedName name="a" localSheetId="9">#REF!</definedName>
    <definedName name="a" localSheetId="7">'[15]JAN07'!#REF!</definedName>
    <definedName name="a" localSheetId="10">#REF!</definedName>
    <definedName name="a" localSheetId="11">#REF!</definedName>
    <definedName name="a">#REF!</definedName>
    <definedName name="a3c" localSheetId="6">#REF!</definedName>
    <definedName name="a3c" localSheetId="7">#REF!</definedName>
    <definedName name="a3c" localSheetId="10">#REF!</definedName>
    <definedName name="a3c">#REF!</definedName>
    <definedName name="aa" localSheetId="6">#REF!</definedName>
    <definedName name="aa" localSheetId="7">#REF!</definedName>
    <definedName name="AA" localSheetId="10">#REF!</definedName>
    <definedName name="AA">#REF!</definedName>
    <definedName name="aaa" localSheetId="6">#REF!</definedName>
    <definedName name="aaa" localSheetId="9">#REF!</definedName>
    <definedName name="aaa" localSheetId="7">#REF!</definedName>
    <definedName name="aaa" localSheetId="10">#REF!</definedName>
    <definedName name="aaa">#REF!</definedName>
    <definedName name="AAAA" localSheetId="6">#REF!</definedName>
    <definedName name="AAAA" localSheetId="7">#REF!</definedName>
    <definedName name="AAAA" localSheetId="10">#REF!</definedName>
    <definedName name="AAAA">#REF!</definedName>
    <definedName name="AAAAA">[16]x!$H$9:$H$47</definedName>
    <definedName name="aaaaaaaa" localSheetId="6">#REF!</definedName>
    <definedName name="aaaaaaaa" localSheetId="9">#REF!</definedName>
    <definedName name="aaaaaaaa" localSheetId="7">#REF!</definedName>
    <definedName name="aaaaaaaa" localSheetId="5">#REF!</definedName>
    <definedName name="aaaaaaaa" localSheetId="10">#REF!</definedName>
    <definedName name="aaaaaaaa">#REF!</definedName>
    <definedName name="aaaaaaaaaaaaaa" localSheetId="6" hidden="1">#REF!</definedName>
    <definedName name="aaaaaaaaaaaaaa" localSheetId="9" hidden="1">#REF!</definedName>
    <definedName name="aaaaaaaaaaaaaa" localSheetId="7" hidden="1">#REF!</definedName>
    <definedName name="aaaaaaaaaaaaaa" localSheetId="10" hidden="1">#REF!</definedName>
    <definedName name="aaaaaaaaaaaaaa" hidden="1">#REF!</definedName>
    <definedName name="AAAB" localSheetId="6">#REF!</definedName>
    <definedName name="AAAB" localSheetId="9">#REF!</definedName>
    <definedName name="AAAB" localSheetId="7">#REF!</definedName>
    <definedName name="AAAB" localSheetId="10">#REF!</definedName>
    <definedName name="AAAB">#REF!</definedName>
    <definedName name="AAAC" localSheetId="6">#REF!</definedName>
    <definedName name="AAAC" localSheetId="7">#REF!</definedName>
    <definedName name="AAAC" localSheetId="10">#REF!</definedName>
    <definedName name="AAAC">#REF!</definedName>
    <definedName name="AAAD" localSheetId="6">#REF!</definedName>
    <definedName name="AAAD" localSheetId="7">#REF!</definedName>
    <definedName name="AAAD" localSheetId="10">#REF!</definedName>
    <definedName name="AAAD">#REF!</definedName>
    <definedName name="AAAE" localSheetId="6">#REF!</definedName>
    <definedName name="AAAE" localSheetId="7">#REF!</definedName>
    <definedName name="AAAE" localSheetId="10">#REF!</definedName>
    <definedName name="AAAE">#REF!</definedName>
    <definedName name="AAAF" localSheetId="6">#REF!</definedName>
    <definedName name="AAAF" localSheetId="7">#REF!</definedName>
    <definedName name="AAAF" localSheetId="10">#REF!</definedName>
    <definedName name="AAAF">#REF!</definedName>
    <definedName name="AAAG" localSheetId="6">#REF!</definedName>
    <definedName name="AAAG" localSheetId="7">#REF!</definedName>
    <definedName name="AAAG" localSheetId="10">#REF!</definedName>
    <definedName name="AAAG">#REF!</definedName>
    <definedName name="AAAH" localSheetId="6">#REF!</definedName>
    <definedName name="AAAH" localSheetId="7">#REF!</definedName>
    <definedName name="AAAH" localSheetId="10">#REF!</definedName>
    <definedName name="AAAH">#REF!</definedName>
    <definedName name="AAAI" localSheetId="6">#REF!</definedName>
    <definedName name="AAAI" localSheetId="7">#REF!</definedName>
    <definedName name="AAAI" localSheetId="10">#REF!</definedName>
    <definedName name="AAAI">#REF!</definedName>
    <definedName name="AAAJ" localSheetId="6">#REF!</definedName>
    <definedName name="AAAJ" localSheetId="7">#REF!</definedName>
    <definedName name="AAAJ" localSheetId="10">#REF!</definedName>
    <definedName name="AAAJ">#REF!</definedName>
    <definedName name="AABA" localSheetId="6">#REF!</definedName>
    <definedName name="AABA" localSheetId="7">#REF!</definedName>
    <definedName name="AABA" localSheetId="10">#REF!</definedName>
    <definedName name="AABA">#REF!</definedName>
    <definedName name="AABB" localSheetId="6">#REF!</definedName>
    <definedName name="AABB" localSheetId="7">#REF!</definedName>
    <definedName name="AABB" localSheetId="10">#REF!</definedName>
    <definedName name="AABB">#REF!</definedName>
    <definedName name="AABC" localSheetId="6">#REF!</definedName>
    <definedName name="AABC" localSheetId="7">#REF!</definedName>
    <definedName name="AABC" localSheetId="10">#REF!</definedName>
    <definedName name="AABC">#REF!</definedName>
    <definedName name="AABD" localSheetId="6">#REF!</definedName>
    <definedName name="AABD" localSheetId="7">#REF!</definedName>
    <definedName name="AABD" localSheetId="10">#REF!</definedName>
    <definedName name="AABD">#REF!</definedName>
    <definedName name="AABE" localSheetId="6">#REF!</definedName>
    <definedName name="AABE" localSheetId="7">#REF!</definedName>
    <definedName name="AABE" localSheetId="10">#REF!</definedName>
    <definedName name="AABE">#REF!</definedName>
    <definedName name="AABF" localSheetId="6">#REF!</definedName>
    <definedName name="AABF" localSheetId="7">#REF!</definedName>
    <definedName name="AABF" localSheetId="10">#REF!</definedName>
    <definedName name="AABF">#REF!</definedName>
    <definedName name="AABG" localSheetId="6">#REF!</definedName>
    <definedName name="AABG" localSheetId="7">#REF!</definedName>
    <definedName name="AABG" localSheetId="10">#REF!</definedName>
    <definedName name="AABG">#REF!</definedName>
    <definedName name="AABH" localSheetId="6">#REF!</definedName>
    <definedName name="AABH" localSheetId="7">#REF!</definedName>
    <definedName name="AABH" localSheetId="10">#REF!</definedName>
    <definedName name="AABH">#REF!</definedName>
    <definedName name="AABI" localSheetId="6">#REF!</definedName>
    <definedName name="AABI" localSheetId="7">#REF!</definedName>
    <definedName name="AABI" localSheetId="10">#REF!</definedName>
    <definedName name="AABI">#REF!</definedName>
    <definedName name="AABJ" localSheetId="6">#REF!</definedName>
    <definedName name="AABJ" localSheetId="7">#REF!</definedName>
    <definedName name="AABJ" localSheetId="10">#REF!</definedName>
    <definedName name="AABJ">#REF!</definedName>
    <definedName name="AACA" localSheetId="6">#REF!</definedName>
    <definedName name="AACA" localSheetId="7">#REF!</definedName>
    <definedName name="AACA" localSheetId="10">#REF!</definedName>
    <definedName name="AACA">#REF!</definedName>
    <definedName name="AACB" localSheetId="6">#REF!</definedName>
    <definedName name="AACB" localSheetId="7">#REF!</definedName>
    <definedName name="AACB" localSheetId="10">#REF!</definedName>
    <definedName name="AACB">#REF!</definedName>
    <definedName name="AACC" localSheetId="6">#REF!</definedName>
    <definedName name="AACC" localSheetId="7">#REF!</definedName>
    <definedName name="AACC" localSheetId="10">#REF!</definedName>
    <definedName name="AACC">#REF!</definedName>
    <definedName name="AACD" localSheetId="6">#REF!</definedName>
    <definedName name="AACD" localSheetId="7">#REF!</definedName>
    <definedName name="AACD" localSheetId="10">#REF!</definedName>
    <definedName name="AACD">#REF!</definedName>
    <definedName name="AACE" localSheetId="6">#REF!</definedName>
    <definedName name="AACE" localSheetId="7">#REF!</definedName>
    <definedName name="AACE" localSheetId="10">#REF!</definedName>
    <definedName name="AACE">#REF!</definedName>
    <definedName name="AACF" localSheetId="6">#REF!</definedName>
    <definedName name="AACF" localSheetId="7">#REF!</definedName>
    <definedName name="AACF" localSheetId="10">#REF!</definedName>
    <definedName name="AACF">#REF!</definedName>
    <definedName name="AACG" localSheetId="6">#REF!</definedName>
    <definedName name="AACG" localSheetId="7">#REF!</definedName>
    <definedName name="AACG" localSheetId="10">#REF!</definedName>
    <definedName name="AACG">#REF!</definedName>
    <definedName name="AACH" localSheetId="6">#REF!</definedName>
    <definedName name="AACH" localSheetId="7">#REF!</definedName>
    <definedName name="AACH" localSheetId="10">#REF!</definedName>
    <definedName name="AACH">#REF!</definedName>
    <definedName name="AACI" localSheetId="6">#REF!</definedName>
    <definedName name="AACI" localSheetId="7">#REF!</definedName>
    <definedName name="AACI" localSheetId="10">#REF!</definedName>
    <definedName name="AACI">#REF!</definedName>
    <definedName name="AACJ" localSheetId="6">#REF!</definedName>
    <definedName name="AACJ" localSheetId="7">#REF!</definedName>
    <definedName name="AACJ" localSheetId="10">#REF!</definedName>
    <definedName name="AACJ">#REF!</definedName>
    <definedName name="AADA" localSheetId="6">#REF!</definedName>
    <definedName name="AADA" localSheetId="7">#REF!</definedName>
    <definedName name="AADA" localSheetId="10">#REF!</definedName>
    <definedName name="AADA">#REF!</definedName>
    <definedName name="AADB" localSheetId="6">#REF!</definedName>
    <definedName name="AADB" localSheetId="7">#REF!</definedName>
    <definedName name="AADB" localSheetId="10">#REF!</definedName>
    <definedName name="AADB">#REF!</definedName>
    <definedName name="AADC" localSheetId="6">#REF!</definedName>
    <definedName name="AADC" localSheetId="7">#REF!</definedName>
    <definedName name="AADC" localSheetId="10">#REF!</definedName>
    <definedName name="AADC">#REF!</definedName>
    <definedName name="AADD" localSheetId="6">#REF!</definedName>
    <definedName name="AADD" localSheetId="7">#REF!</definedName>
    <definedName name="AADD" localSheetId="10">#REF!</definedName>
    <definedName name="AADD">#REF!</definedName>
    <definedName name="AADE" localSheetId="6">#REF!</definedName>
    <definedName name="AADE" localSheetId="7">#REF!</definedName>
    <definedName name="AADE" localSheetId="10">#REF!</definedName>
    <definedName name="AADE">#REF!</definedName>
    <definedName name="AADF" localSheetId="6">#REF!</definedName>
    <definedName name="AADF" localSheetId="7">#REF!</definedName>
    <definedName name="AADF" localSheetId="10">#REF!</definedName>
    <definedName name="AADF">#REF!</definedName>
    <definedName name="AADG" localSheetId="6">#REF!</definedName>
    <definedName name="AADG" localSheetId="7">#REF!</definedName>
    <definedName name="AADG" localSheetId="10">#REF!</definedName>
    <definedName name="AADG">#REF!</definedName>
    <definedName name="AADH" localSheetId="6">#REF!</definedName>
    <definedName name="AADH" localSheetId="7">#REF!</definedName>
    <definedName name="AADH" localSheetId="10">#REF!</definedName>
    <definedName name="AADH">#REF!</definedName>
    <definedName name="AADI" localSheetId="6">#REF!</definedName>
    <definedName name="AADI" localSheetId="7">#REF!</definedName>
    <definedName name="AADI" localSheetId="10">#REF!</definedName>
    <definedName name="AADI">#REF!</definedName>
    <definedName name="AADJ" localSheetId="6">#REF!</definedName>
    <definedName name="AADJ" localSheetId="7">#REF!</definedName>
    <definedName name="AADJ" localSheetId="10">#REF!</definedName>
    <definedName name="AADJ">#REF!</definedName>
    <definedName name="AAEA" localSheetId="6">#REF!</definedName>
    <definedName name="AAEA" localSheetId="7">#REF!</definedName>
    <definedName name="AAEA" localSheetId="10">#REF!</definedName>
    <definedName name="AAEA">#REF!</definedName>
    <definedName name="AAEB" localSheetId="6">#REF!</definedName>
    <definedName name="AAEB" localSheetId="7">#REF!</definedName>
    <definedName name="AAEB" localSheetId="10">#REF!</definedName>
    <definedName name="AAEB">#REF!</definedName>
    <definedName name="AAEC" localSheetId="6">#REF!</definedName>
    <definedName name="AAEC" localSheetId="7">#REF!</definedName>
    <definedName name="AAEC" localSheetId="10">#REF!</definedName>
    <definedName name="AAEC">#REF!</definedName>
    <definedName name="AAED" localSheetId="6">#REF!</definedName>
    <definedName name="AAED" localSheetId="7">#REF!</definedName>
    <definedName name="AAED" localSheetId="10">#REF!</definedName>
    <definedName name="AAED">#REF!</definedName>
    <definedName name="AAEE" localSheetId="6">#REF!</definedName>
    <definedName name="AAEE" localSheetId="7">#REF!</definedName>
    <definedName name="AAEE" localSheetId="10">#REF!</definedName>
    <definedName name="AAEE">#REF!</definedName>
    <definedName name="AAEF" localSheetId="6">#REF!</definedName>
    <definedName name="AAEF" localSheetId="7">#REF!</definedName>
    <definedName name="AAEF" localSheetId="10">#REF!</definedName>
    <definedName name="AAEF">#REF!</definedName>
    <definedName name="AAEG" localSheetId="6">#REF!</definedName>
    <definedName name="AAEG" localSheetId="7">#REF!</definedName>
    <definedName name="AAEG" localSheetId="10">#REF!</definedName>
    <definedName name="AAEG">#REF!</definedName>
    <definedName name="AAEH" localSheetId="6">#REF!</definedName>
    <definedName name="AAEH" localSheetId="7">#REF!</definedName>
    <definedName name="AAEH" localSheetId="10">#REF!</definedName>
    <definedName name="AAEH">#REF!</definedName>
    <definedName name="AAEI" localSheetId="6">#REF!</definedName>
    <definedName name="AAEI" localSheetId="7">#REF!</definedName>
    <definedName name="AAEI" localSheetId="10">#REF!</definedName>
    <definedName name="AAEI">#REF!</definedName>
    <definedName name="AAEJ" localSheetId="6">#REF!</definedName>
    <definedName name="AAEJ" localSheetId="7">#REF!</definedName>
    <definedName name="AAEJ" localSheetId="10">#REF!</definedName>
    <definedName name="AAEJ">#REF!</definedName>
    <definedName name="AAFA" localSheetId="6">#REF!</definedName>
    <definedName name="AAFA" localSheetId="7">#REF!</definedName>
    <definedName name="AAFA" localSheetId="10">#REF!</definedName>
    <definedName name="AAFA">#REF!</definedName>
    <definedName name="AAFB" localSheetId="6">#REF!</definedName>
    <definedName name="AAFB" localSheetId="7">#REF!</definedName>
    <definedName name="AAFB" localSheetId="10">#REF!</definedName>
    <definedName name="AAFB">#REF!</definedName>
    <definedName name="AAFC" localSheetId="6">#REF!</definedName>
    <definedName name="AAFC" localSheetId="7">#REF!</definedName>
    <definedName name="AAFC" localSheetId="10">#REF!</definedName>
    <definedName name="AAFC">#REF!</definedName>
    <definedName name="AAFD" localSheetId="6">#REF!</definedName>
    <definedName name="AAFD" localSheetId="7">#REF!</definedName>
    <definedName name="AAFD" localSheetId="10">#REF!</definedName>
    <definedName name="AAFD">#REF!</definedName>
    <definedName name="AAFE" localSheetId="6">#REF!</definedName>
    <definedName name="AAFE" localSheetId="7">#REF!</definedName>
    <definedName name="AAFE" localSheetId="10">#REF!</definedName>
    <definedName name="AAFE">#REF!</definedName>
    <definedName name="AAFF" localSheetId="6">#REF!</definedName>
    <definedName name="AAFF" localSheetId="7">#REF!</definedName>
    <definedName name="AAFF" localSheetId="10">#REF!</definedName>
    <definedName name="AAFF">#REF!</definedName>
    <definedName name="AAFG" localSheetId="6">#REF!</definedName>
    <definedName name="AAFG" localSheetId="7">#REF!</definedName>
    <definedName name="AAFG" localSheetId="10">#REF!</definedName>
    <definedName name="AAFG">#REF!</definedName>
    <definedName name="AAFH" localSheetId="6">#REF!</definedName>
    <definedName name="AAFH" localSheetId="7">#REF!</definedName>
    <definedName name="AAFH" localSheetId="10">#REF!</definedName>
    <definedName name="AAFH">#REF!</definedName>
    <definedName name="AAFI" localSheetId="6">#REF!</definedName>
    <definedName name="AAFI" localSheetId="7">#REF!</definedName>
    <definedName name="AAFI" localSheetId="10">#REF!</definedName>
    <definedName name="AAFI">#REF!</definedName>
    <definedName name="AAFJ" localSheetId="6">#REF!</definedName>
    <definedName name="AAFJ" localSheetId="7">#REF!</definedName>
    <definedName name="AAFJ" localSheetId="10">#REF!</definedName>
    <definedName name="AAFJ">#REF!</definedName>
    <definedName name="AAGA" localSheetId="6">#REF!</definedName>
    <definedName name="AAGA" localSheetId="7">#REF!</definedName>
    <definedName name="AAGA" localSheetId="10">#REF!</definedName>
    <definedName name="AAGA">#REF!</definedName>
    <definedName name="AAGB" localSheetId="6">#REF!</definedName>
    <definedName name="AAGB" localSheetId="7">#REF!</definedName>
    <definedName name="AAGB" localSheetId="10">#REF!</definedName>
    <definedName name="AAGB">#REF!</definedName>
    <definedName name="AAGC" localSheetId="6">#REF!</definedName>
    <definedName name="AAGC" localSheetId="7">#REF!</definedName>
    <definedName name="AAGC" localSheetId="10">#REF!</definedName>
    <definedName name="AAGC">#REF!</definedName>
    <definedName name="AAGD" localSheetId="6">#REF!</definedName>
    <definedName name="AAGD" localSheetId="7">#REF!</definedName>
    <definedName name="AAGD" localSheetId="10">#REF!</definedName>
    <definedName name="AAGD">#REF!</definedName>
    <definedName name="AAGE" localSheetId="6">#REF!</definedName>
    <definedName name="AAGE" localSheetId="7">#REF!</definedName>
    <definedName name="AAGE" localSheetId="10">#REF!</definedName>
    <definedName name="AAGE">#REF!</definedName>
    <definedName name="AAGF" localSheetId="6">#REF!</definedName>
    <definedName name="AAGF" localSheetId="7">#REF!</definedName>
    <definedName name="AAGF" localSheetId="10">#REF!</definedName>
    <definedName name="AAGF">#REF!</definedName>
    <definedName name="AAGG" localSheetId="6">#REF!</definedName>
    <definedName name="AAGG" localSheetId="7">#REF!</definedName>
    <definedName name="AAGG" localSheetId="10">#REF!</definedName>
    <definedName name="AAGG">#REF!</definedName>
    <definedName name="AAGH" localSheetId="6">#REF!</definedName>
    <definedName name="AAGH" localSheetId="7">#REF!</definedName>
    <definedName name="AAGH" localSheetId="10">#REF!</definedName>
    <definedName name="AAGH">#REF!</definedName>
    <definedName name="AAGI" localSheetId="6">#REF!</definedName>
    <definedName name="AAGI" localSheetId="7">#REF!</definedName>
    <definedName name="AAGI" localSheetId="10">#REF!</definedName>
    <definedName name="AAGI">#REF!</definedName>
    <definedName name="AAGJ" localSheetId="6">#REF!</definedName>
    <definedName name="AAGJ" localSheetId="7">#REF!</definedName>
    <definedName name="AAGJ" localSheetId="10">#REF!</definedName>
    <definedName name="AAGJ">#REF!</definedName>
    <definedName name="AAHA" localSheetId="6">#REF!</definedName>
    <definedName name="AAHA" localSheetId="7">#REF!</definedName>
    <definedName name="AAHA" localSheetId="10">#REF!</definedName>
    <definedName name="AAHA">#REF!</definedName>
    <definedName name="AAHB" localSheetId="6">#REF!</definedName>
    <definedName name="AAHB" localSheetId="7">#REF!</definedName>
    <definedName name="AAHB" localSheetId="10">#REF!</definedName>
    <definedName name="AAHB">#REF!</definedName>
    <definedName name="AAHC" localSheetId="6">#REF!</definedName>
    <definedName name="AAHC" localSheetId="7">#REF!</definedName>
    <definedName name="AAHC" localSheetId="10">#REF!</definedName>
    <definedName name="AAHC">#REF!</definedName>
    <definedName name="AAHD" localSheetId="6">#REF!</definedName>
    <definedName name="AAHD" localSheetId="7">#REF!</definedName>
    <definedName name="AAHD" localSheetId="10">#REF!</definedName>
    <definedName name="AAHD">#REF!</definedName>
    <definedName name="AAHE" localSheetId="6">#REF!</definedName>
    <definedName name="AAHE" localSheetId="7">#REF!</definedName>
    <definedName name="AAHE" localSheetId="10">#REF!</definedName>
    <definedName name="AAHE">#REF!</definedName>
    <definedName name="AAHF" localSheetId="6">#REF!</definedName>
    <definedName name="AAHF" localSheetId="7">#REF!</definedName>
    <definedName name="AAHF" localSheetId="10">#REF!</definedName>
    <definedName name="AAHF">#REF!</definedName>
    <definedName name="AAHG" localSheetId="6">#REF!</definedName>
    <definedName name="AAHG" localSheetId="7">#REF!</definedName>
    <definedName name="AAHG" localSheetId="10">#REF!</definedName>
    <definedName name="AAHG">#REF!</definedName>
    <definedName name="AAHH" localSheetId="6">#REF!</definedName>
    <definedName name="AAHH" localSheetId="7">#REF!</definedName>
    <definedName name="AAHH" localSheetId="10">#REF!</definedName>
    <definedName name="AAHH">#REF!</definedName>
    <definedName name="AAHI" localSheetId="6">#REF!</definedName>
    <definedName name="AAHI" localSheetId="7">#REF!</definedName>
    <definedName name="AAHI" localSheetId="10">#REF!</definedName>
    <definedName name="AAHI">#REF!</definedName>
    <definedName name="AAHJ" localSheetId="6">#REF!</definedName>
    <definedName name="AAHJ" localSheetId="7">#REF!</definedName>
    <definedName name="AAHJ" localSheetId="10">#REF!</definedName>
    <definedName name="AAHJ">#REF!</definedName>
    <definedName name="AAIA" localSheetId="6">#REF!</definedName>
    <definedName name="AAIA" localSheetId="7">#REF!</definedName>
    <definedName name="AAIA" localSheetId="10">#REF!</definedName>
    <definedName name="AAIA">#REF!</definedName>
    <definedName name="AAIB" localSheetId="6">#REF!</definedName>
    <definedName name="AAIB" localSheetId="7">#REF!</definedName>
    <definedName name="AAIB" localSheetId="10">#REF!</definedName>
    <definedName name="AAIB">#REF!</definedName>
    <definedName name="AAIC" localSheetId="6">#REF!</definedName>
    <definedName name="AAIC" localSheetId="7">#REF!</definedName>
    <definedName name="AAIC" localSheetId="10">#REF!</definedName>
    <definedName name="AAIC">#REF!</definedName>
    <definedName name="AAID" localSheetId="6">#REF!</definedName>
    <definedName name="AAID" localSheetId="7">#REF!</definedName>
    <definedName name="AAID" localSheetId="10">#REF!</definedName>
    <definedName name="AAID">#REF!</definedName>
    <definedName name="AAIE" localSheetId="6">#REF!</definedName>
    <definedName name="AAIE" localSheetId="7">#REF!</definedName>
    <definedName name="AAIE" localSheetId="10">#REF!</definedName>
    <definedName name="AAIE">#REF!</definedName>
    <definedName name="AAIF" localSheetId="6">#REF!</definedName>
    <definedName name="AAIF" localSheetId="7">#REF!</definedName>
    <definedName name="AAIF" localSheetId="10">#REF!</definedName>
    <definedName name="AAIF">#REF!</definedName>
    <definedName name="AAIG" localSheetId="6">#REF!</definedName>
    <definedName name="AAIG" localSheetId="7">#REF!</definedName>
    <definedName name="AAIG" localSheetId="10">#REF!</definedName>
    <definedName name="AAIG">#REF!</definedName>
    <definedName name="AAIH" localSheetId="6">#REF!</definedName>
    <definedName name="AAIH" localSheetId="7">#REF!</definedName>
    <definedName name="AAIH" localSheetId="10">#REF!</definedName>
    <definedName name="AAIH">#REF!</definedName>
    <definedName name="AAII" localSheetId="6">#REF!</definedName>
    <definedName name="AAII" localSheetId="7">#REF!</definedName>
    <definedName name="AAII" localSheetId="10">#REF!</definedName>
    <definedName name="AAII">#REF!</definedName>
    <definedName name="AAIJ" localSheetId="6">#REF!</definedName>
    <definedName name="AAIJ" localSheetId="7">#REF!</definedName>
    <definedName name="AAIJ" localSheetId="10">#REF!</definedName>
    <definedName name="AAIJ">#REF!</definedName>
    <definedName name="AAJA" localSheetId="6">#REF!</definedName>
    <definedName name="AAJA" localSheetId="7">#REF!</definedName>
    <definedName name="AAJA" localSheetId="10">#REF!</definedName>
    <definedName name="AAJA">#REF!</definedName>
    <definedName name="AAJB" localSheetId="6">#REF!</definedName>
    <definedName name="AAJB" localSheetId="7">#REF!</definedName>
    <definedName name="AAJB" localSheetId="10">#REF!</definedName>
    <definedName name="AAJB">#REF!</definedName>
    <definedName name="AAJC" localSheetId="6">#REF!</definedName>
    <definedName name="AAJC" localSheetId="7">#REF!</definedName>
    <definedName name="AAJC" localSheetId="10">#REF!</definedName>
    <definedName name="AAJC">#REF!</definedName>
    <definedName name="AAJD" localSheetId="6">#REF!</definedName>
    <definedName name="AAJD" localSheetId="7">#REF!</definedName>
    <definedName name="AAJD" localSheetId="10">#REF!</definedName>
    <definedName name="AAJD">#REF!</definedName>
    <definedName name="AAJE" localSheetId="6">#REF!</definedName>
    <definedName name="AAJE" localSheetId="7">#REF!</definedName>
    <definedName name="AAJE" localSheetId="10">#REF!</definedName>
    <definedName name="AAJE">#REF!</definedName>
    <definedName name="AAJF" localSheetId="6">#REF!</definedName>
    <definedName name="AAJF" localSheetId="7">#REF!</definedName>
    <definedName name="AAJF" localSheetId="10">#REF!</definedName>
    <definedName name="AAJF">#REF!</definedName>
    <definedName name="AAJG" localSheetId="6">#REF!</definedName>
    <definedName name="AAJG" localSheetId="7">#REF!</definedName>
    <definedName name="AAJG" localSheetId="10">#REF!</definedName>
    <definedName name="AAJG">#REF!</definedName>
    <definedName name="AAJH" localSheetId="6">#REF!</definedName>
    <definedName name="AAJH" localSheetId="7">#REF!</definedName>
    <definedName name="AAJH" localSheetId="10">#REF!</definedName>
    <definedName name="AAJH">#REF!</definedName>
    <definedName name="AAJI" localSheetId="6">#REF!</definedName>
    <definedName name="AAJI" localSheetId="7">#REF!</definedName>
    <definedName name="AAJI" localSheetId="10">#REF!</definedName>
    <definedName name="AAJI">#REF!</definedName>
    <definedName name="AAJJ" localSheetId="6">#REF!</definedName>
    <definedName name="AAJJ" localSheetId="7">#REF!</definedName>
    <definedName name="AAJJ" localSheetId="10">#REF!</definedName>
    <definedName name="AAJJ">#REF!</definedName>
    <definedName name="AASS" localSheetId="10">[2]prod03!#REF!</definedName>
    <definedName name="AASS">[2]prod03!#REF!</definedName>
    <definedName name="ab" localSheetId="6" hidden="1">{#N/A,#N/A,FALSE,"M.01"}</definedName>
    <definedName name="ab" localSheetId="9" hidden="1">{#N/A,#N/A,FALSE,"M.01"}</definedName>
    <definedName name="ab" localSheetId="7" hidden="1">{#N/A,#N/A,FALSE,"M.01"}</definedName>
    <definedName name="ab" localSheetId="5" hidden="1">{#N/A,#N/A,FALSE,"M.01"}</definedName>
    <definedName name="ab" localSheetId="10" hidden="1">{#N/A,#N/A,FALSE,"M.01"}</definedName>
    <definedName name="ab" localSheetId="11" hidden="1">{#N/A,#N/A,FALSE,"M.01"}</definedName>
    <definedName name="ab" hidden="1">{#N/A,#N/A,FALSE,"M.01"}</definedName>
    <definedName name="ABAA" localSheetId="6">#REF!</definedName>
    <definedName name="ABAA" localSheetId="9">#REF!</definedName>
    <definedName name="ABAA" localSheetId="7">#REF!</definedName>
    <definedName name="ABAA" localSheetId="5">#REF!</definedName>
    <definedName name="ABAA" localSheetId="10">#REF!</definedName>
    <definedName name="ABAA">#REF!</definedName>
    <definedName name="ABAB" localSheetId="6">#REF!</definedName>
    <definedName name="ABAB" localSheetId="9">#REF!</definedName>
    <definedName name="ABAB" localSheetId="7">#REF!</definedName>
    <definedName name="ABAB" localSheetId="10">#REF!</definedName>
    <definedName name="ABAB">#REF!</definedName>
    <definedName name="ABAC" localSheetId="6">#REF!</definedName>
    <definedName name="ABAC" localSheetId="9">#REF!</definedName>
    <definedName name="ABAC" localSheetId="7">#REF!</definedName>
    <definedName name="ABAC" localSheetId="10">#REF!</definedName>
    <definedName name="ABAC">#REF!</definedName>
    <definedName name="ABAD" localSheetId="6">#REF!</definedName>
    <definedName name="ABAD" localSheetId="7">#REF!</definedName>
    <definedName name="ABAD" localSheetId="10">#REF!</definedName>
    <definedName name="ABAD">#REF!</definedName>
    <definedName name="ABAE" localSheetId="6">#REF!</definedName>
    <definedName name="ABAE" localSheetId="7">#REF!</definedName>
    <definedName name="ABAE" localSheetId="10">#REF!</definedName>
    <definedName name="ABAE">#REF!</definedName>
    <definedName name="ABAF" localSheetId="6">#REF!</definedName>
    <definedName name="ABAF" localSheetId="7">#REF!</definedName>
    <definedName name="ABAF" localSheetId="10">#REF!</definedName>
    <definedName name="ABAF">#REF!</definedName>
    <definedName name="ABAG" localSheetId="6">#REF!</definedName>
    <definedName name="ABAG" localSheetId="7">#REF!</definedName>
    <definedName name="ABAG" localSheetId="10">#REF!</definedName>
    <definedName name="ABAG">#REF!</definedName>
    <definedName name="ABAH" localSheetId="6">#REF!</definedName>
    <definedName name="ABAH" localSheetId="7">#REF!</definedName>
    <definedName name="ABAH" localSheetId="10">#REF!</definedName>
    <definedName name="ABAH">#REF!</definedName>
    <definedName name="ABAI" localSheetId="6">#REF!</definedName>
    <definedName name="ABAI" localSheetId="7">#REF!</definedName>
    <definedName name="ABAI" localSheetId="10">#REF!</definedName>
    <definedName name="ABAI">#REF!</definedName>
    <definedName name="ABAJ" localSheetId="6">#REF!</definedName>
    <definedName name="ABAJ" localSheetId="7">#REF!</definedName>
    <definedName name="ABAJ" localSheetId="10">#REF!</definedName>
    <definedName name="ABAJ">#REF!</definedName>
    <definedName name="ABBA" localSheetId="6">#REF!</definedName>
    <definedName name="ABBA" localSheetId="7">#REF!</definedName>
    <definedName name="ABBA" localSheetId="10">#REF!</definedName>
    <definedName name="ABBA">#REF!</definedName>
    <definedName name="ABBB" localSheetId="6">#REF!</definedName>
    <definedName name="ABBB" localSheetId="7">#REF!</definedName>
    <definedName name="ABBB" localSheetId="10">#REF!</definedName>
    <definedName name="ABBB">#REF!</definedName>
    <definedName name="ABBC" localSheetId="6">#REF!</definedName>
    <definedName name="ABBC" localSheetId="7">#REF!</definedName>
    <definedName name="ABBC" localSheetId="10">#REF!</definedName>
    <definedName name="ABBC">#REF!</definedName>
    <definedName name="ABBD" localSheetId="6">#REF!</definedName>
    <definedName name="ABBD" localSheetId="7">#REF!</definedName>
    <definedName name="ABBD" localSheetId="10">#REF!</definedName>
    <definedName name="ABBD">#REF!</definedName>
    <definedName name="ABBE" localSheetId="6">#REF!</definedName>
    <definedName name="ABBE" localSheetId="7">#REF!</definedName>
    <definedName name="ABBE" localSheetId="10">#REF!</definedName>
    <definedName name="ABBE">#REF!</definedName>
    <definedName name="ABBF" localSheetId="6">#REF!</definedName>
    <definedName name="ABBF" localSheetId="7">#REF!</definedName>
    <definedName name="ABBF" localSheetId="10">#REF!</definedName>
    <definedName name="ABBF">#REF!</definedName>
    <definedName name="ABBG" localSheetId="6">#REF!</definedName>
    <definedName name="ABBG" localSheetId="7">#REF!</definedName>
    <definedName name="ABBG" localSheetId="10">#REF!</definedName>
    <definedName name="ABBG">#REF!</definedName>
    <definedName name="ABBH" localSheetId="6">#REF!</definedName>
    <definedName name="ABBH" localSheetId="7">#REF!</definedName>
    <definedName name="ABBH" localSheetId="10">#REF!</definedName>
    <definedName name="ABBH">#REF!</definedName>
    <definedName name="ABBI" localSheetId="6">#REF!</definedName>
    <definedName name="ABBI" localSheetId="7">#REF!</definedName>
    <definedName name="ABBI" localSheetId="10">#REF!</definedName>
    <definedName name="ABBI">#REF!</definedName>
    <definedName name="ABBJ" localSheetId="6">#REF!</definedName>
    <definedName name="ABBJ" localSheetId="7">#REF!</definedName>
    <definedName name="ABBJ" localSheetId="10">#REF!</definedName>
    <definedName name="ABBJ">#REF!</definedName>
    <definedName name="ABC" localSheetId="6">#REF!</definedName>
    <definedName name="ABC" localSheetId="7">#REF!</definedName>
    <definedName name="ABC" localSheetId="10">#REF!</definedName>
    <definedName name="ABC">#REF!</definedName>
    <definedName name="ABCA" localSheetId="6">#REF!</definedName>
    <definedName name="ABCA" localSheetId="7">#REF!</definedName>
    <definedName name="ABCA" localSheetId="10">#REF!</definedName>
    <definedName name="ABCA">#REF!</definedName>
    <definedName name="ABCB" localSheetId="6">#REF!</definedName>
    <definedName name="ABCB" localSheetId="7">#REF!</definedName>
    <definedName name="ABCB" localSheetId="10">#REF!</definedName>
    <definedName name="ABCB">#REF!</definedName>
    <definedName name="ABCC" localSheetId="6">#REF!</definedName>
    <definedName name="ABCC" localSheetId="7">#REF!</definedName>
    <definedName name="ABCC" localSheetId="10">#REF!</definedName>
    <definedName name="ABCC">#REF!</definedName>
    <definedName name="ABCD">[16]x!$B$100:$B$101</definedName>
    <definedName name="ABCE" localSheetId="6">#REF!</definedName>
    <definedName name="ABCE" localSheetId="9">#REF!</definedName>
    <definedName name="ABCE" localSheetId="7">#REF!</definedName>
    <definedName name="ABCE" localSheetId="5">#REF!</definedName>
    <definedName name="ABCE" localSheetId="10">#REF!</definedName>
    <definedName name="ABCE">#REF!</definedName>
    <definedName name="ABCF" localSheetId="6">#REF!</definedName>
    <definedName name="ABCF" localSheetId="9">#REF!</definedName>
    <definedName name="ABCF" localSheetId="7">#REF!</definedName>
    <definedName name="ABCF" localSheetId="10">#REF!</definedName>
    <definedName name="ABCF">#REF!</definedName>
    <definedName name="ABCG" localSheetId="6">#REF!</definedName>
    <definedName name="ABCG" localSheetId="9">#REF!</definedName>
    <definedName name="ABCG" localSheetId="7">#REF!</definedName>
    <definedName name="ABCG" localSheetId="10">#REF!</definedName>
    <definedName name="ABCG">#REF!</definedName>
    <definedName name="ABCH" localSheetId="6">#REF!</definedName>
    <definedName name="ABCH" localSheetId="7">#REF!</definedName>
    <definedName name="ABCH" localSheetId="10">#REF!</definedName>
    <definedName name="ABCH">#REF!</definedName>
    <definedName name="ABCI" localSheetId="6">#REF!</definedName>
    <definedName name="ABCI" localSheetId="7">#REF!</definedName>
    <definedName name="ABCI" localSheetId="10">#REF!</definedName>
    <definedName name="ABCI">#REF!</definedName>
    <definedName name="ABCJ" localSheetId="6">#REF!</definedName>
    <definedName name="ABCJ" localSheetId="7">#REF!</definedName>
    <definedName name="ABCJ" localSheetId="10">#REF!</definedName>
    <definedName name="ABCJ">#REF!</definedName>
    <definedName name="ABDA" localSheetId="6">#REF!</definedName>
    <definedName name="ABDA" localSheetId="7">#REF!</definedName>
    <definedName name="ABDA" localSheetId="10">#REF!</definedName>
    <definedName name="ABDA">#REF!</definedName>
    <definedName name="ABDB" localSheetId="6">#REF!</definedName>
    <definedName name="ABDB" localSheetId="7">#REF!</definedName>
    <definedName name="ABDB" localSheetId="10">#REF!</definedName>
    <definedName name="ABDB">#REF!</definedName>
    <definedName name="ABDC" localSheetId="6">#REF!</definedName>
    <definedName name="ABDC" localSheetId="7">#REF!</definedName>
    <definedName name="ABDC" localSheetId="10">#REF!</definedName>
    <definedName name="ABDC">#REF!</definedName>
    <definedName name="ABDD" localSheetId="6">#REF!</definedName>
    <definedName name="ABDD" localSheetId="7">#REF!</definedName>
    <definedName name="ABDD" localSheetId="10">#REF!</definedName>
    <definedName name="ABDD">#REF!</definedName>
    <definedName name="ABDE" localSheetId="6">#REF!</definedName>
    <definedName name="ABDE" localSheetId="7">#REF!</definedName>
    <definedName name="ABDE" localSheetId="10">#REF!</definedName>
    <definedName name="ABDE">#REF!</definedName>
    <definedName name="ABDF" localSheetId="6">#REF!</definedName>
    <definedName name="ABDF" localSheetId="7">#REF!</definedName>
    <definedName name="ABDF" localSheetId="10">#REF!</definedName>
    <definedName name="ABDF">#REF!</definedName>
    <definedName name="ABDG" localSheetId="6">#REF!</definedName>
    <definedName name="ABDG" localSheetId="7">#REF!</definedName>
    <definedName name="ABDG" localSheetId="10">#REF!</definedName>
    <definedName name="ABDG">#REF!</definedName>
    <definedName name="ABDH" localSheetId="6">#REF!</definedName>
    <definedName name="ABDH" localSheetId="7">#REF!</definedName>
    <definedName name="ABDH" localSheetId="10">#REF!</definedName>
    <definedName name="ABDH">#REF!</definedName>
    <definedName name="ABDI" localSheetId="6">#REF!</definedName>
    <definedName name="ABDI" localSheetId="7">#REF!</definedName>
    <definedName name="ABDI" localSheetId="10">#REF!</definedName>
    <definedName name="ABDI">#REF!</definedName>
    <definedName name="ABDJ" localSheetId="6">#REF!</definedName>
    <definedName name="ABDJ" localSheetId="7">#REF!</definedName>
    <definedName name="ABDJ" localSheetId="10">#REF!</definedName>
    <definedName name="ABDJ">#REF!</definedName>
    <definedName name="ABEA" localSheetId="6">#REF!</definedName>
    <definedName name="ABEA" localSheetId="7">#REF!</definedName>
    <definedName name="ABEA" localSheetId="10">#REF!</definedName>
    <definedName name="ABEA">#REF!</definedName>
    <definedName name="ABEB" localSheetId="6">#REF!</definedName>
    <definedName name="ABEB" localSheetId="7">#REF!</definedName>
    <definedName name="ABEB" localSheetId="10">#REF!</definedName>
    <definedName name="ABEB">#REF!</definedName>
    <definedName name="ABEC" localSheetId="6">#REF!</definedName>
    <definedName name="ABEC" localSheetId="7">#REF!</definedName>
    <definedName name="ABEC" localSheetId="10">#REF!</definedName>
    <definedName name="ABEC">#REF!</definedName>
    <definedName name="ABED" localSheetId="6">#REF!</definedName>
    <definedName name="ABED" localSheetId="7">#REF!</definedName>
    <definedName name="ABED" localSheetId="10">#REF!</definedName>
    <definedName name="ABED">#REF!</definedName>
    <definedName name="ABEE" localSheetId="6">#REF!</definedName>
    <definedName name="ABEE" localSheetId="7">#REF!</definedName>
    <definedName name="ABEE" localSheetId="10">#REF!</definedName>
    <definedName name="ABEE">#REF!</definedName>
    <definedName name="ABEF" localSheetId="6">#REF!</definedName>
    <definedName name="ABEF" localSheetId="7">#REF!</definedName>
    <definedName name="ABEF" localSheetId="10">#REF!</definedName>
    <definedName name="ABEF">#REF!</definedName>
    <definedName name="ABEG" localSheetId="6">#REF!</definedName>
    <definedName name="ABEG" localSheetId="7">#REF!</definedName>
    <definedName name="ABEG" localSheetId="10">#REF!</definedName>
    <definedName name="ABEG">#REF!</definedName>
    <definedName name="ABEH" localSheetId="6">#REF!</definedName>
    <definedName name="ABEH" localSheetId="7">#REF!</definedName>
    <definedName name="ABEH" localSheetId="10">#REF!</definedName>
    <definedName name="ABEH">#REF!</definedName>
    <definedName name="ABEI" localSheetId="6">#REF!</definedName>
    <definedName name="ABEI" localSheetId="7">#REF!</definedName>
    <definedName name="ABEI" localSheetId="10">#REF!</definedName>
    <definedName name="ABEI">#REF!</definedName>
    <definedName name="ABEJ" localSheetId="6">#REF!</definedName>
    <definedName name="ABEJ" localSheetId="7">#REF!</definedName>
    <definedName name="ABEJ" localSheetId="10">#REF!</definedName>
    <definedName name="ABEJ">#REF!</definedName>
    <definedName name="ABFA" localSheetId="6">#REF!</definedName>
    <definedName name="ABFA" localSheetId="7">#REF!</definedName>
    <definedName name="ABFA" localSheetId="10">#REF!</definedName>
    <definedName name="ABFA">#REF!</definedName>
    <definedName name="ABFB" localSheetId="6">#REF!</definedName>
    <definedName name="ABFB" localSheetId="7">#REF!</definedName>
    <definedName name="ABFB" localSheetId="10">#REF!</definedName>
    <definedName name="ABFB">#REF!</definedName>
    <definedName name="ABFC" localSheetId="6">#REF!</definedName>
    <definedName name="ABFC" localSheetId="7">#REF!</definedName>
    <definedName name="ABFC" localSheetId="10">#REF!</definedName>
    <definedName name="ABFC">#REF!</definedName>
    <definedName name="ABFD" localSheetId="6">#REF!</definedName>
    <definedName name="ABFD" localSheetId="7">#REF!</definedName>
    <definedName name="ABFD" localSheetId="10">#REF!</definedName>
    <definedName name="ABFD">#REF!</definedName>
    <definedName name="ABFE" localSheetId="6">#REF!</definedName>
    <definedName name="ABFE" localSheetId="7">#REF!</definedName>
    <definedName name="ABFE" localSheetId="10">#REF!</definedName>
    <definedName name="ABFE">#REF!</definedName>
    <definedName name="ABFF" localSheetId="6">#REF!</definedName>
    <definedName name="ABFF" localSheetId="7">#REF!</definedName>
    <definedName name="ABFF" localSheetId="10">#REF!</definedName>
    <definedName name="ABFF">#REF!</definedName>
    <definedName name="ABFG" localSheetId="6">#REF!</definedName>
    <definedName name="ABFG" localSheetId="7">#REF!</definedName>
    <definedName name="ABFG" localSheetId="10">#REF!</definedName>
    <definedName name="ABFG">#REF!</definedName>
    <definedName name="ABFH" localSheetId="6">#REF!</definedName>
    <definedName name="ABFH" localSheetId="7">#REF!</definedName>
    <definedName name="ABFH" localSheetId="10">#REF!</definedName>
    <definedName name="ABFH">#REF!</definedName>
    <definedName name="ABFI" localSheetId="6">#REF!</definedName>
    <definedName name="ABFI" localSheetId="7">#REF!</definedName>
    <definedName name="ABFI" localSheetId="10">#REF!</definedName>
    <definedName name="ABFI">#REF!</definedName>
    <definedName name="ABFJ" localSheetId="6">#REF!</definedName>
    <definedName name="ABFJ" localSheetId="7">#REF!</definedName>
    <definedName name="ABFJ" localSheetId="10">#REF!</definedName>
    <definedName name="ABFJ">#REF!</definedName>
    <definedName name="ABGA" localSheetId="6">#REF!</definedName>
    <definedName name="ABGA" localSheetId="7">#REF!</definedName>
    <definedName name="ABGA" localSheetId="10">#REF!</definedName>
    <definedName name="ABGA">#REF!</definedName>
    <definedName name="ABGB" localSheetId="6">#REF!</definedName>
    <definedName name="ABGB" localSheetId="7">#REF!</definedName>
    <definedName name="ABGB" localSheetId="10">#REF!</definedName>
    <definedName name="ABGB">#REF!</definedName>
    <definedName name="ABGC" localSheetId="6">#REF!</definedName>
    <definedName name="ABGC" localSheetId="7">#REF!</definedName>
    <definedName name="ABGC" localSheetId="10">#REF!</definedName>
    <definedName name="ABGC">#REF!</definedName>
    <definedName name="ABGD" localSheetId="6">#REF!</definedName>
    <definedName name="ABGD" localSheetId="7">#REF!</definedName>
    <definedName name="ABGD" localSheetId="10">#REF!</definedName>
    <definedName name="ABGD">#REF!</definedName>
    <definedName name="ABGE" localSheetId="6">#REF!</definedName>
    <definedName name="ABGE" localSheetId="7">#REF!</definedName>
    <definedName name="ABGE" localSheetId="10">#REF!</definedName>
    <definedName name="ABGE">#REF!</definedName>
    <definedName name="ABGF" localSheetId="6">#REF!</definedName>
    <definedName name="ABGF" localSheetId="7">#REF!</definedName>
    <definedName name="ABGF" localSheetId="10">#REF!</definedName>
    <definedName name="ABGF">#REF!</definedName>
    <definedName name="ABGG" localSheetId="6">#REF!</definedName>
    <definedName name="ABGG" localSheetId="7">#REF!</definedName>
    <definedName name="ABGG" localSheetId="10">#REF!</definedName>
    <definedName name="ABGG">#REF!</definedName>
    <definedName name="ABGH" localSheetId="6">#REF!</definedName>
    <definedName name="ABGH" localSheetId="7">#REF!</definedName>
    <definedName name="ABGH" localSheetId="10">#REF!</definedName>
    <definedName name="ABGH">#REF!</definedName>
    <definedName name="ABGI" localSheetId="6">#REF!</definedName>
    <definedName name="ABGI" localSheetId="7">#REF!</definedName>
    <definedName name="ABGI" localSheetId="10">#REF!</definedName>
    <definedName name="ABGI">#REF!</definedName>
    <definedName name="ABGJ" localSheetId="6">#REF!</definedName>
    <definedName name="ABGJ" localSheetId="7">#REF!</definedName>
    <definedName name="ABGJ" localSheetId="10">#REF!</definedName>
    <definedName name="ABGJ">#REF!</definedName>
    <definedName name="ABHA" localSheetId="6">#REF!</definedName>
    <definedName name="ABHA" localSheetId="7">#REF!</definedName>
    <definedName name="ABHA" localSheetId="10">#REF!</definedName>
    <definedName name="ABHA">#REF!</definedName>
    <definedName name="ABHB" localSheetId="6">#REF!</definedName>
    <definedName name="ABHB" localSheetId="7">#REF!</definedName>
    <definedName name="ABHB" localSheetId="10">#REF!</definedName>
    <definedName name="ABHB">#REF!</definedName>
    <definedName name="ABHC" localSheetId="6">#REF!</definedName>
    <definedName name="ABHC" localSheetId="7">#REF!</definedName>
    <definedName name="ABHC" localSheetId="10">#REF!</definedName>
    <definedName name="ABHC">#REF!</definedName>
    <definedName name="ABHD" localSheetId="6">#REF!</definedName>
    <definedName name="ABHD" localSheetId="7">#REF!</definedName>
    <definedName name="ABHD" localSheetId="10">#REF!</definedName>
    <definedName name="ABHD">#REF!</definedName>
    <definedName name="ABHE" localSheetId="6">#REF!</definedName>
    <definedName name="ABHE" localSheetId="7">#REF!</definedName>
    <definedName name="ABHE" localSheetId="10">#REF!</definedName>
    <definedName name="ABHE">#REF!</definedName>
    <definedName name="ABHF" localSheetId="6">#REF!</definedName>
    <definedName name="ABHF" localSheetId="7">#REF!</definedName>
    <definedName name="ABHF" localSheetId="10">#REF!</definedName>
    <definedName name="ABHF">#REF!</definedName>
    <definedName name="ABHG" localSheetId="6">#REF!</definedName>
    <definedName name="ABHG" localSheetId="7">#REF!</definedName>
    <definedName name="ABHG" localSheetId="10">#REF!</definedName>
    <definedName name="ABHG">#REF!</definedName>
    <definedName name="ABHH" localSheetId="6">#REF!</definedName>
    <definedName name="ABHH" localSheetId="7">#REF!</definedName>
    <definedName name="ABHH" localSheetId="10">#REF!</definedName>
    <definedName name="ABHH">#REF!</definedName>
    <definedName name="ABHI" localSheetId="6">#REF!</definedName>
    <definedName name="ABHI" localSheetId="7">#REF!</definedName>
    <definedName name="ABHI" localSheetId="10">#REF!</definedName>
    <definedName name="ABHI">#REF!</definedName>
    <definedName name="ABHJ" localSheetId="6">#REF!</definedName>
    <definedName name="ABHJ" localSheetId="7">#REF!</definedName>
    <definedName name="ABHJ" localSheetId="10">#REF!</definedName>
    <definedName name="ABHJ">#REF!</definedName>
    <definedName name="ABIA" localSheetId="6">#REF!</definedName>
    <definedName name="ABIA" localSheetId="7">#REF!</definedName>
    <definedName name="ABIA" localSheetId="10">#REF!</definedName>
    <definedName name="ABIA">#REF!</definedName>
    <definedName name="ABIB" localSheetId="6">#REF!</definedName>
    <definedName name="ABIB" localSheetId="7">#REF!</definedName>
    <definedName name="ABIB" localSheetId="10">#REF!</definedName>
    <definedName name="ABIB">#REF!</definedName>
    <definedName name="ABIC" localSheetId="6">#REF!</definedName>
    <definedName name="ABIC" localSheetId="7">#REF!</definedName>
    <definedName name="ABIC" localSheetId="10">#REF!</definedName>
    <definedName name="ABIC">#REF!</definedName>
    <definedName name="ABID" localSheetId="6">#REF!</definedName>
    <definedName name="ABID" localSheetId="7">#REF!</definedName>
    <definedName name="ABID" localSheetId="10">#REF!</definedName>
    <definedName name="ABID">#REF!</definedName>
    <definedName name="ABIE" localSheetId="6">#REF!</definedName>
    <definedName name="ABIE" localSheetId="7">#REF!</definedName>
    <definedName name="ABIE" localSheetId="10">#REF!</definedName>
    <definedName name="ABIE">#REF!</definedName>
    <definedName name="ABIF" localSheetId="6">#REF!</definedName>
    <definedName name="ABIF" localSheetId="7">#REF!</definedName>
    <definedName name="ABIF" localSheetId="10">#REF!</definedName>
    <definedName name="ABIF">#REF!</definedName>
    <definedName name="ABIG" localSheetId="6">#REF!</definedName>
    <definedName name="ABIG" localSheetId="7">#REF!</definedName>
    <definedName name="ABIG" localSheetId="10">#REF!</definedName>
    <definedName name="ABIG">#REF!</definedName>
    <definedName name="ABIH" localSheetId="6">#REF!</definedName>
    <definedName name="ABIH" localSheetId="7">#REF!</definedName>
    <definedName name="ABIH" localSheetId="10">#REF!</definedName>
    <definedName name="ABIH">#REF!</definedName>
    <definedName name="ABII" localSheetId="6">#REF!</definedName>
    <definedName name="ABII" localSheetId="7">#REF!</definedName>
    <definedName name="ABII" localSheetId="10">#REF!</definedName>
    <definedName name="ABII">#REF!</definedName>
    <definedName name="ABIJ" localSheetId="6">#REF!</definedName>
    <definedName name="ABIJ" localSheetId="7">#REF!</definedName>
    <definedName name="ABIJ" localSheetId="10">#REF!</definedName>
    <definedName name="ABIJ">#REF!</definedName>
    <definedName name="ABJA" localSheetId="6">#REF!</definedName>
    <definedName name="ABJA" localSheetId="7">#REF!</definedName>
    <definedName name="ABJA" localSheetId="10">#REF!</definedName>
    <definedName name="ABJA">#REF!</definedName>
    <definedName name="ABJAD">[17]MEMO!$A$1:$B$65536</definedName>
    <definedName name="ABJB" localSheetId="6">#REF!</definedName>
    <definedName name="ABJB" localSheetId="9">#REF!</definedName>
    <definedName name="ABJB" localSheetId="7">#REF!</definedName>
    <definedName name="ABJB" localSheetId="5">#REF!</definedName>
    <definedName name="ABJB" localSheetId="10">#REF!</definedName>
    <definedName name="ABJB">#REF!</definedName>
    <definedName name="ABJC" localSheetId="6">#REF!</definedName>
    <definedName name="ABJC" localSheetId="9">#REF!</definedName>
    <definedName name="ABJC" localSheetId="7">#REF!</definedName>
    <definedName name="ABJC" localSheetId="10">#REF!</definedName>
    <definedName name="ABJC">#REF!</definedName>
    <definedName name="ABJD" localSheetId="6">#REF!</definedName>
    <definedName name="ABJD" localSheetId="9">#REF!</definedName>
    <definedName name="ABJD" localSheetId="7">#REF!</definedName>
    <definedName name="ABJD" localSheetId="10">#REF!</definedName>
    <definedName name="ABJD">#REF!</definedName>
    <definedName name="ABJE" localSheetId="6">#REF!</definedName>
    <definedName name="ABJE" localSheetId="7">#REF!</definedName>
    <definedName name="ABJE" localSheetId="10">#REF!</definedName>
    <definedName name="ABJE">#REF!</definedName>
    <definedName name="ABJF" localSheetId="6">#REF!</definedName>
    <definedName name="ABJF" localSheetId="7">#REF!</definedName>
    <definedName name="ABJF" localSheetId="10">#REF!</definedName>
    <definedName name="ABJF">#REF!</definedName>
    <definedName name="ABJG" localSheetId="6">#REF!</definedName>
    <definedName name="ABJG" localSheetId="7">#REF!</definedName>
    <definedName name="ABJG" localSheetId="10">#REF!</definedName>
    <definedName name="ABJG">#REF!</definedName>
    <definedName name="ABJH" localSheetId="6">#REF!</definedName>
    <definedName name="ABJH" localSheetId="7">#REF!</definedName>
    <definedName name="ABJH" localSheetId="10">#REF!</definedName>
    <definedName name="ABJH">#REF!</definedName>
    <definedName name="ABJI" localSheetId="6">#REF!</definedName>
    <definedName name="ABJI" localSheetId="7">#REF!</definedName>
    <definedName name="ABJI" localSheetId="10">#REF!</definedName>
    <definedName name="ABJI">#REF!</definedName>
    <definedName name="ABJJ" localSheetId="6">#REF!</definedName>
    <definedName name="ABJJ" localSheetId="7">#REF!</definedName>
    <definedName name="ABJJ" localSheetId="10">#REF!</definedName>
    <definedName name="ABJJ">#REF!</definedName>
    <definedName name="ABSW" localSheetId="6">#REF!</definedName>
    <definedName name="ABSW" localSheetId="7">#REF!</definedName>
    <definedName name="ABSW" localSheetId="10">#REF!</definedName>
    <definedName name="ABSW">#REF!</definedName>
    <definedName name="acaa" localSheetId="6">#REF!</definedName>
    <definedName name="acaa" localSheetId="7">#REF!</definedName>
    <definedName name="acaa" localSheetId="10">#REF!</definedName>
    <definedName name="acaa">#REF!</definedName>
    <definedName name="ACAB" localSheetId="6">#REF!</definedName>
    <definedName name="ACAB" localSheetId="7">#REF!</definedName>
    <definedName name="ACAB" localSheetId="10">#REF!</definedName>
    <definedName name="ACAB">#REF!</definedName>
    <definedName name="ACAC" localSheetId="6">#REF!</definedName>
    <definedName name="ACAC" localSheetId="7">#REF!</definedName>
    <definedName name="ACAC" localSheetId="10">#REF!</definedName>
    <definedName name="ACAC">#REF!</definedName>
    <definedName name="acad" localSheetId="6">#REF!</definedName>
    <definedName name="acad" localSheetId="7">#REF!</definedName>
    <definedName name="acad" localSheetId="10">#REF!</definedName>
    <definedName name="acad">#REF!</definedName>
    <definedName name="acae" localSheetId="6">#REF!</definedName>
    <definedName name="acae" localSheetId="7">#REF!</definedName>
    <definedName name="acae" localSheetId="10">#REF!</definedName>
    <definedName name="acae">#REF!</definedName>
    <definedName name="acaf" localSheetId="6">#REF!</definedName>
    <definedName name="acaf" localSheetId="7">#REF!</definedName>
    <definedName name="acaf" localSheetId="10">#REF!</definedName>
    <definedName name="acaf">#REF!</definedName>
    <definedName name="acag" localSheetId="6">#REF!</definedName>
    <definedName name="acag" localSheetId="7">#REF!</definedName>
    <definedName name="acag" localSheetId="10">#REF!</definedName>
    <definedName name="acag">#REF!</definedName>
    <definedName name="ACAH" localSheetId="6">#REF!</definedName>
    <definedName name="ACAH" localSheetId="7">#REF!</definedName>
    <definedName name="ACAH" localSheetId="10">#REF!</definedName>
    <definedName name="ACAH">#REF!</definedName>
    <definedName name="ACAI" localSheetId="6">#REF!</definedName>
    <definedName name="ACAI" localSheetId="7">#REF!</definedName>
    <definedName name="ACAI" localSheetId="10">#REF!</definedName>
    <definedName name="ACAI">#REF!</definedName>
    <definedName name="ACAJ" localSheetId="6">#REF!</definedName>
    <definedName name="ACAJ" localSheetId="7">#REF!</definedName>
    <definedName name="ACAJ" localSheetId="10">#REF!</definedName>
    <definedName name="ACAJ">#REF!</definedName>
    <definedName name="ACBA" localSheetId="6">#REF!</definedName>
    <definedName name="ACBA" localSheetId="7">#REF!</definedName>
    <definedName name="ACBA" localSheetId="10">#REF!</definedName>
    <definedName name="ACBA">#REF!</definedName>
    <definedName name="ACBB" localSheetId="6">#REF!</definedName>
    <definedName name="ACBB" localSheetId="7">#REF!</definedName>
    <definedName name="ACBB" localSheetId="10">#REF!</definedName>
    <definedName name="ACBB">#REF!</definedName>
    <definedName name="ACBC" localSheetId="6">#REF!</definedName>
    <definedName name="ACBC" localSheetId="7">#REF!</definedName>
    <definedName name="ACBC" localSheetId="10">#REF!</definedName>
    <definedName name="ACBC">#REF!</definedName>
    <definedName name="ACBD" localSheetId="6">#REF!</definedName>
    <definedName name="ACBD" localSheetId="7">#REF!</definedName>
    <definedName name="ACBD" localSheetId="10">#REF!</definedName>
    <definedName name="ACBD">#REF!</definedName>
    <definedName name="acbe" localSheetId="6">#REF!</definedName>
    <definedName name="acbe" localSheetId="7">#REF!</definedName>
    <definedName name="acbe" localSheetId="10">#REF!</definedName>
    <definedName name="acbe">#REF!</definedName>
    <definedName name="ACBF" localSheetId="6">#REF!</definedName>
    <definedName name="ACBF" localSheetId="7">#REF!</definedName>
    <definedName name="ACBF" localSheetId="10">#REF!</definedName>
    <definedName name="ACBF">#REF!</definedName>
    <definedName name="ACBG" localSheetId="6">#REF!</definedName>
    <definedName name="ACBG" localSheetId="7">#REF!</definedName>
    <definedName name="ACBG" localSheetId="10">#REF!</definedName>
    <definedName name="ACBG">#REF!</definedName>
    <definedName name="ACBH" localSheetId="6">#REF!</definedName>
    <definedName name="ACBH" localSheetId="7">#REF!</definedName>
    <definedName name="ACBH" localSheetId="10">#REF!</definedName>
    <definedName name="ACBH">#REF!</definedName>
    <definedName name="ACBI" localSheetId="6">#REF!</definedName>
    <definedName name="ACBI" localSheetId="7">#REF!</definedName>
    <definedName name="ACBI" localSheetId="10">#REF!</definedName>
    <definedName name="ACBI">#REF!</definedName>
    <definedName name="ACBJ" localSheetId="6">#REF!</definedName>
    <definedName name="ACBJ" localSheetId="7">#REF!</definedName>
    <definedName name="ACBJ" localSheetId="10">#REF!</definedName>
    <definedName name="ACBJ">#REF!</definedName>
    <definedName name="ACCA" localSheetId="6">#REF!</definedName>
    <definedName name="ACCA" localSheetId="7">#REF!</definedName>
    <definedName name="ACCA" localSheetId="10">#REF!</definedName>
    <definedName name="ACCA">#REF!</definedName>
    <definedName name="ACCB" localSheetId="6">#REF!</definedName>
    <definedName name="ACCB" localSheetId="7">#REF!</definedName>
    <definedName name="ACCB" localSheetId="10">#REF!</definedName>
    <definedName name="ACCB">#REF!</definedName>
    <definedName name="ACCC" localSheetId="6">#REF!</definedName>
    <definedName name="ACCC" localSheetId="7">#REF!</definedName>
    <definedName name="ACCC" localSheetId="10">#REF!</definedName>
    <definedName name="ACCC">#REF!</definedName>
    <definedName name="ACCD" localSheetId="6">#REF!</definedName>
    <definedName name="ACCD" localSheetId="7">#REF!</definedName>
    <definedName name="ACCD" localSheetId="10">#REF!</definedName>
    <definedName name="ACCD">#REF!</definedName>
    <definedName name="ACCE" localSheetId="6">#REF!</definedName>
    <definedName name="ACCE" localSheetId="7">#REF!</definedName>
    <definedName name="ACCE" localSheetId="10">#REF!</definedName>
    <definedName name="ACCE">#REF!</definedName>
    <definedName name="ACCF" localSheetId="6">#REF!</definedName>
    <definedName name="ACCF" localSheetId="7">#REF!</definedName>
    <definedName name="ACCF" localSheetId="10">#REF!</definedName>
    <definedName name="ACCF">#REF!</definedName>
    <definedName name="ACCG" localSheetId="6">#REF!</definedName>
    <definedName name="ACCG" localSheetId="7">#REF!</definedName>
    <definedName name="ACCG" localSheetId="10">#REF!</definedName>
    <definedName name="ACCG">#REF!</definedName>
    <definedName name="ACCH" localSheetId="6">#REF!</definedName>
    <definedName name="ACCH" localSheetId="7">#REF!</definedName>
    <definedName name="ACCH" localSheetId="10">#REF!</definedName>
    <definedName name="ACCH">#REF!</definedName>
    <definedName name="ACCI" localSheetId="6">#REF!</definedName>
    <definedName name="ACCI" localSheetId="7">#REF!</definedName>
    <definedName name="ACCI" localSheetId="10">#REF!</definedName>
    <definedName name="ACCI">#REF!</definedName>
    <definedName name="ACCJ" localSheetId="6">#REF!</definedName>
    <definedName name="ACCJ" localSheetId="7">#REF!</definedName>
    <definedName name="ACCJ" localSheetId="10">#REF!</definedName>
    <definedName name="ACCJ">#REF!</definedName>
    <definedName name="ACDA" localSheetId="6">#REF!</definedName>
    <definedName name="ACDA" localSheetId="7">#REF!</definedName>
    <definedName name="ACDA" localSheetId="10">#REF!</definedName>
    <definedName name="ACDA">#REF!</definedName>
    <definedName name="ACDB" localSheetId="6">#REF!</definedName>
    <definedName name="ACDB" localSheetId="7">#REF!</definedName>
    <definedName name="ACDB" localSheetId="10">#REF!</definedName>
    <definedName name="ACDB">#REF!</definedName>
    <definedName name="ACDC" localSheetId="6">#REF!</definedName>
    <definedName name="ACDC" localSheetId="7">#REF!</definedName>
    <definedName name="ACDC" localSheetId="10">#REF!</definedName>
    <definedName name="ACDC">#REF!</definedName>
    <definedName name="ACDD" localSheetId="6">#REF!</definedName>
    <definedName name="ACDD" localSheetId="7">#REF!</definedName>
    <definedName name="ACDD" localSheetId="10">#REF!</definedName>
    <definedName name="ACDD">#REF!</definedName>
    <definedName name="ACDE" localSheetId="6">#REF!</definedName>
    <definedName name="ACDE" localSheetId="7">#REF!</definedName>
    <definedName name="ACDE" localSheetId="10">#REF!</definedName>
    <definedName name="ACDE">#REF!</definedName>
    <definedName name="ACDF" localSheetId="6">#REF!</definedName>
    <definedName name="ACDF" localSheetId="7">#REF!</definedName>
    <definedName name="ACDF" localSheetId="10">#REF!</definedName>
    <definedName name="ACDF">#REF!</definedName>
    <definedName name="ACDG" localSheetId="6">#REF!</definedName>
    <definedName name="ACDG" localSheetId="7">#REF!</definedName>
    <definedName name="ACDG" localSheetId="10">#REF!</definedName>
    <definedName name="ACDG">#REF!</definedName>
    <definedName name="ACDH" localSheetId="6">#REF!</definedName>
    <definedName name="ACDH" localSheetId="7">#REF!</definedName>
    <definedName name="ACDH" localSheetId="10">#REF!</definedName>
    <definedName name="ACDH">#REF!</definedName>
    <definedName name="ACDI" localSheetId="6">#REF!</definedName>
    <definedName name="ACDI" localSheetId="7">#REF!</definedName>
    <definedName name="ACDI" localSheetId="10">#REF!</definedName>
    <definedName name="ACDI">#REF!</definedName>
    <definedName name="ACDJ" localSheetId="6">#REF!</definedName>
    <definedName name="ACDJ" localSheetId="7">#REF!</definedName>
    <definedName name="ACDJ" localSheetId="10">#REF!</definedName>
    <definedName name="ACDJ">#REF!</definedName>
    <definedName name="ACEA" localSheetId="6">#REF!</definedName>
    <definedName name="ACEA" localSheetId="7">#REF!</definedName>
    <definedName name="ACEA" localSheetId="10">#REF!</definedName>
    <definedName name="ACEA">#REF!</definedName>
    <definedName name="ACEB" localSheetId="6">#REF!</definedName>
    <definedName name="ACEB" localSheetId="7">#REF!</definedName>
    <definedName name="ACEB" localSheetId="10">#REF!</definedName>
    <definedName name="ACEB">#REF!</definedName>
    <definedName name="ACEC" localSheetId="6">#REF!</definedName>
    <definedName name="ACEC" localSheetId="7">#REF!</definedName>
    <definedName name="ACEC" localSheetId="10">#REF!</definedName>
    <definedName name="ACEC">#REF!</definedName>
    <definedName name="ACED" localSheetId="6">#REF!</definedName>
    <definedName name="ACED" localSheetId="7">#REF!</definedName>
    <definedName name="ACED" localSheetId="10">#REF!</definedName>
    <definedName name="ACED">#REF!</definedName>
    <definedName name="ACEE" localSheetId="6">#REF!</definedName>
    <definedName name="ACEE" localSheetId="7">#REF!</definedName>
    <definedName name="ACEE" localSheetId="10">#REF!</definedName>
    <definedName name="ACEE">#REF!</definedName>
    <definedName name="ACEF" localSheetId="6">#REF!</definedName>
    <definedName name="ACEF" localSheetId="7">#REF!</definedName>
    <definedName name="ACEF" localSheetId="10">#REF!</definedName>
    <definedName name="ACEF">#REF!</definedName>
    <definedName name="ACEG" localSheetId="6">#REF!</definedName>
    <definedName name="ACEG" localSheetId="7">#REF!</definedName>
    <definedName name="ACEG" localSheetId="10">#REF!</definedName>
    <definedName name="ACEG">#REF!</definedName>
    <definedName name="ACEH" localSheetId="6">#REF!</definedName>
    <definedName name="ACEH" localSheetId="7">#REF!</definedName>
    <definedName name="ACEH" localSheetId="10">#REF!</definedName>
    <definedName name="ACEH">#REF!</definedName>
    <definedName name="ACEI" localSheetId="6">#REF!</definedName>
    <definedName name="ACEI" localSheetId="7">#REF!</definedName>
    <definedName name="ACEI" localSheetId="10">#REF!</definedName>
    <definedName name="ACEI">#REF!</definedName>
    <definedName name="ACEJ" localSheetId="6">#REF!</definedName>
    <definedName name="ACEJ" localSheetId="7">#REF!</definedName>
    <definedName name="ACEJ" localSheetId="10">#REF!</definedName>
    <definedName name="ACEJ">#REF!</definedName>
    <definedName name="ACFA" localSheetId="6">#REF!</definedName>
    <definedName name="ACFA" localSheetId="7">#REF!</definedName>
    <definedName name="ACFA" localSheetId="10">#REF!</definedName>
    <definedName name="ACFA">#REF!</definedName>
    <definedName name="ACFB" localSheetId="6">#REF!</definedName>
    <definedName name="ACFB" localSheetId="7">#REF!</definedName>
    <definedName name="ACFB" localSheetId="10">#REF!</definedName>
    <definedName name="ACFB">#REF!</definedName>
    <definedName name="ACFC" localSheetId="6">#REF!</definedName>
    <definedName name="ACFC" localSheetId="7">#REF!</definedName>
    <definedName name="ACFC" localSheetId="10">#REF!</definedName>
    <definedName name="ACFC">#REF!</definedName>
    <definedName name="ACFD" localSheetId="6">#REF!</definedName>
    <definedName name="ACFD" localSheetId="7">#REF!</definedName>
    <definedName name="ACFD" localSheetId="10">#REF!</definedName>
    <definedName name="ACFD">#REF!</definedName>
    <definedName name="ACFE" localSheetId="6">#REF!</definedName>
    <definedName name="ACFE" localSheetId="7">#REF!</definedName>
    <definedName name="ACFE" localSheetId="10">#REF!</definedName>
    <definedName name="ACFE">#REF!</definedName>
    <definedName name="ACFF" localSheetId="6">#REF!</definedName>
    <definedName name="ACFF" localSheetId="7">#REF!</definedName>
    <definedName name="ACFF" localSheetId="10">#REF!</definedName>
    <definedName name="ACFF">#REF!</definedName>
    <definedName name="ACFG" localSheetId="6">#REF!</definedName>
    <definedName name="ACFG" localSheetId="7">#REF!</definedName>
    <definedName name="ACFG" localSheetId="10">#REF!</definedName>
    <definedName name="ACFG">#REF!</definedName>
    <definedName name="ACFH" localSheetId="6">#REF!</definedName>
    <definedName name="ACFH" localSheetId="7">#REF!</definedName>
    <definedName name="ACFH" localSheetId="10">#REF!</definedName>
    <definedName name="ACFH">#REF!</definedName>
    <definedName name="ACFI" localSheetId="6">#REF!</definedName>
    <definedName name="ACFI" localSheetId="7">#REF!</definedName>
    <definedName name="ACFI" localSheetId="10">#REF!</definedName>
    <definedName name="ACFI">#REF!</definedName>
    <definedName name="ACFJ" localSheetId="6">#REF!</definedName>
    <definedName name="ACFJ" localSheetId="7">#REF!</definedName>
    <definedName name="ACFJ" localSheetId="10">#REF!</definedName>
    <definedName name="ACFJ">#REF!</definedName>
    <definedName name="ACGA" localSheetId="6">#REF!</definedName>
    <definedName name="ACGA" localSheetId="7">#REF!</definedName>
    <definedName name="ACGA" localSheetId="10">#REF!</definedName>
    <definedName name="ACGA">#REF!</definedName>
    <definedName name="ACGB" localSheetId="6">#REF!</definedName>
    <definedName name="ACGB" localSheetId="7">#REF!</definedName>
    <definedName name="ACGB" localSheetId="10">#REF!</definedName>
    <definedName name="ACGB">#REF!</definedName>
    <definedName name="ACGC" localSheetId="6">#REF!</definedName>
    <definedName name="ACGC" localSheetId="7">#REF!</definedName>
    <definedName name="ACGC" localSheetId="10">#REF!</definedName>
    <definedName name="ACGC">#REF!</definedName>
    <definedName name="ACGD" localSheetId="6">#REF!</definedName>
    <definedName name="ACGD" localSheetId="7">#REF!</definedName>
    <definedName name="ACGD" localSheetId="10">#REF!</definedName>
    <definedName name="ACGD">#REF!</definedName>
    <definedName name="ACGE" localSheetId="6">#REF!</definedName>
    <definedName name="ACGE" localSheetId="7">#REF!</definedName>
    <definedName name="ACGE" localSheetId="10">#REF!</definedName>
    <definedName name="ACGE">#REF!</definedName>
    <definedName name="ACGF" localSheetId="6">#REF!</definedName>
    <definedName name="ACGF" localSheetId="7">#REF!</definedName>
    <definedName name="ACGF" localSheetId="10">#REF!</definedName>
    <definedName name="ACGF">#REF!</definedName>
    <definedName name="ACGG" localSheetId="6">#REF!</definedName>
    <definedName name="ACGG" localSheetId="7">#REF!</definedName>
    <definedName name="ACGG" localSheetId="10">#REF!</definedName>
    <definedName name="ACGG">#REF!</definedName>
    <definedName name="ACGH" localSheetId="6">#REF!</definedName>
    <definedName name="ACGH" localSheetId="7">#REF!</definedName>
    <definedName name="ACGH" localSheetId="10">#REF!</definedName>
    <definedName name="ACGH">#REF!</definedName>
    <definedName name="ACGI" localSheetId="6">#REF!</definedName>
    <definedName name="ACGI" localSheetId="7">#REF!</definedName>
    <definedName name="ACGI" localSheetId="10">#REF!</definedName>
    <definedName name="ACGI">#REF!</definedName>
    <definedName name="ACGJ" localSheetId="6">#REF!</definedName>
    <definedName name="ACGJ" localSheetId="7">#REF!</definedName>
    <definedName name="ACGJ" localSheetId="10">#REF!</definedName>
    <definedName name="ACGJ">#REF!</definedName>
    <definedName name="ACHA" localSheetId="6">#REF!</definedName>
    <definedName name="ACHA" localSheetId="7">#REF!</definedName>
    <definedName name="ACHA" localSheetId="10">#REF!</definedName>
    <definedName name="ACHA">#REF!</definedName>
    <definedName name="ACHB" localSheetId="6">#REF!</definedName>
    <definedName name="ACHB" localSheetId="7">#REF!</definedName>
    <definedName name="ACHB" localSheetId="10">#REF!</definedName>
    <definedName name="ACHB">#REF!</definedName>
    <definedName name="ACHC" localSheetId="6">#REF!</definedName>
    <definedName name="ACHC" localSheetId="7">#REF!</definedName>
    <definedName name="ACHC" localSheetId="10">#REF!</definedName>
    <definedName name="ACHC">#REF!</definedName>
    <definedName name="ACHD" localSheetId="6">#REF!</definedName>
    <definedName name="ACHD" localSheetId="7">#REF!</definedName>
    <definedName name="ACHD" localSheetId="10">#REF!</definedName>
    <definedName name="ACHD">#REF!</definedName>
    <definedName name="ACHE" localSheetId="6">#REF!</definedName>
    <definedName name="ACHE" localSheetId="7">#REF!</definedName>
    <definedName name="ACHE" localSheetId="10">#REF!</definedName>
    <definedName name="ACHE">#REF!</definedName>
    <definedName name="ACHF" localSheetId="6">#REF!</definedName>
    <definedName name="ACHF" localSheetId="7">#REF!</definedName>
    <definedName name="ACHF" localSheetId="10">#REF!</definedName>
    <definedName name="ACHF">#REF!</definedName>
    <definedName name="ACHG" localSheetId="6">#REF!</definedName>
    <definedName name="ACHG" localSheetId="7">#REF!</definedName>
    <definedName name="ACHG" localSheetId="10">#REF!</definedName>
    <definedName name="ACHG">#REF!</definedName>
    <definedName name="ACHH" localSheetId="6">#REF!</definedName>
    <definedName name="ACHH" localSheetId="7">#REF!</definedName>
    <definedName name="ACHH" localSheetId="10">#REF!</definedName>
    <definedName name="ACHH">#REF!</definedName>
    <definedName name="ACHI" localSheetId="6">#REF!</definedName>
    <definedName name="ACHI" localSheetId="7">#REF!</definedName>
    <definedName name="ACHI" localSheetId="10">#REF!</definedName>
    <definedName name="ACHI">#REF!</definedName>
    <definedName name="ACHJ" localSheetId="6">#REF!</definedName>
    <definedName name="ACHJ" localSheetId="7">#REF!</definedName>
    <definedName name="ACHJ" localSheetId="10">#REF!</definedName>
    <definedName name="ACHJ">#REF!</definedName>
    <definedName name="ACIA" localSheetId="6">#REF!</definedName>
    <definedName name="ACIA" localSheetId="7">#REF!</definedName>
    <definedName name="ACIA" localSheetId="10">#REF!</definedName>
    <definedName name="ACIA">#REF!</definedName>
    <definedName name="ACIB" localSheetId="6">#REF!</definedName>
    <definedName name="ACIB" localSheetId="7">#REF!</definedName>
    <definedName name="ACIB" localSheetId="10">#REF!</definedName>
    <definedName name="ACIB">#REF!</definedName>
    <definedName name="ACIC" localSheetId="6">#REF!</definedName>
    <definedName name="ACIC" localSheetId="7">#REF!</definedName>
    <definedName name="ACIC" localSheetId="10">#REF!</definedName>
    <definedName name="ACIC">#REF!</definedName>
    <definedName name="ACID" localSheetId="6">#REF!</definedName>
    <definedName name="ACID" localSheetId="7">#REF!</definedName>
    <definedName name="ACID" localSheetId="10">#REF!</definedName>
    <definedName name="ACID">#REF!</definedName>
    <definedName name="ACIE" localSheetId="6">#REF!</definedName>
    <definedName name="ACIE" localSheetId="7">#REF!</definedName>
    <definedName name="ACIE" localSheetId="10">#REF!</definedName>
    <definedName name="ACIE">#REF!</definedName>
    <definedName name="ACIF" localSheetId="6">#REF!</definedName>
    <definedName name="ACIF" localSheetId="7">#REF!</definedName>
    <definedName name="ACIF" localSheetId="10">#REF!</definedName>
    <definedName name="ACIF">#REF!</definedName>
    <definedName name="ACIG" localSheetId="6">#REF!</definedName>
    <definedName name="ACIG" localSheetId="7">#REF!</definedName>
    <definedName name="ACIG" localSheetId="10">#REF!</definedName>
    <definedName name="ACIG">#REF!</definedName>
    <definedName name="ACIH" localSheetId="6">#REF!</definedName>
    <definedName name="ACIH" localSheetId="7">#REF!</definedName>
    <definedName name="ACIH" localSheetId="10">#REF!</definedName>
    <definedName name="ACIH">#REF!</definedName>
    <definedName name="ACII" localSheetId="6">#REF!</definedName>
    <definedName name="ACII" localSheetId="7">#REF!</definedName>
    <definedName name="ACII" localSheetId="10">#REF!</definedName>
    <definedName name="ACII">#REF!</definedName>
    <definedName name="ACIJ" localSheetId="6">#REF!</definedName>
    <definedName name="ACIJ" localSheetId="7">#REF!</definedName>
    <definedName name="ACIJ" localSheetId="10">#REF!</definedName>
    <definedName name="ACIJ">#REF!</definedName>
    <definedName name="ACJA" localSheetId="6">#REF!</definedName>
    <definedName name="ACJA" localSheetId="7">#REF!</definedName>
    <definedName name="ACJA" localSheetId="10">#REF!</definedName>
    <definedName name="ACJA">#REF!</definedName>
    <definedName name="ACJB" localSheetId="6">#REF!</definedName>
    <definedName name="ACJB" localSheetId="7">#REF!</definedName>
    <definedName name="ACJB" localSheetId="10">#REF!</definedName>
    <definedName name="ACJB">#REF!</definedName>
    <definedName name="ACJC" localSheetId="6">#REF!</definedName>
    <definedName name="ACJC" localSheetId="7">#REF!</definedName>
    <definedName name="ACJC" localSheetId="10">#REF!</definedName>
    <definedName name="ACJC">#REF!</definedName>
    <definedName name="ACJD" localSheetId="6">#REF!</definedName>
    <definedName name="ACJD" localSheetId="7">#REF!</definedName>
    <definedName name="ACJD" localSheetId="10">#REF!</definedName>
    <definedName name="ACJD">#REF!</definedName>
    <definedName name="ACJE" localSheetId="6">#REF!</definedName>
    <definedName name="ACJE" localSheetId="7">#REF!</definedName>
    <definedName name="ACJE" localSheetId="10">#REF!</definedName>
    <definedName name="ACJE">#REF!</definedName>
    <definedName name="ACJF" localSheetId="6">#REF!</definedName>
    <definedName name="ACJF" localSheetId="7">#REF!</definedName>
    <definedName name="ACJF" localSheetId="10">#REF!</definedName>
    <definedName name="ACJF">#REF!</definedName>
    <definedName name="ACJG" localSheetId="6">#REF!</definedName>
    <definedName name="ACJG" localSheetId="7">#REF!</definedName>
    <definedName name="ACJG" localSheetId="10">#REF!</definedName>
    <definedName name="ACJG">#REF!</definedName>
    <definedName name="ACJH" localSheetId="6">#REF!</definedName>
    <definedName name="ACJH" localSheetId="7">#REF!</definedName>
    <definedName name="ACJH" localSheetId="10">#REF!</definedName>
    <definedName name="ACJH">#REF!</definedName>
    <definedName name="ACJI" localSheetId="6">#REF!</definedName>
    <definedName name="ACJI" localSheetId="7">#REF!</definedName>
    <definedName name="ACJI" localSheetId="10">#REF!</definedName>
    <definedName name="ACJI">#REF!</definedName>
    <definedName name="ACJJ" localSheetId="6">#REF!</definedName>
    <definedName name="ACJJ" localSheetId="7">#REF!</definedName>
    <definedName name="ACJJ" localSheetId="10">#REF!</definedName>
    <definedName name="ACJJ">#REF!</definedName>
    <definedName name="ad" localSheetId="6">'[18]JAN09'!#REF!</definedName>
    <definedName name="ad" localSheetId="7">'[18]JAN09'!#REF!</definedName>
    <definedName name="ad" localSheetId="10">'[18]JAN09'!#REF!</definedName>
    <definedName name="ad">'[18]JAN09'!#REF!</definedName>
    <definedName name="ADAA" localSheetId="6">#REF!</definedName>
    <definedName name="ADAA" localSheetId="9">#REF!</definedName>
    <definedName name="ADAA" localSheetId="7">#REF!</definedName>
    <definedName name="ADAA" localSheetId="5">#REF!</definedName>
    <definedName name="ADAA" localSheetId="10">#REF!</definedName>
    <definedName name="ADAA">#REF!</definedName>
    <definedName name="ADAB" localSheetId="6">#REF!</definedName>
    <definedName name="ADAB" localSheetId="9">#REF!</definedName>
    <definedName name="ADAB" localSheetId="7">#REF!</definedName>
    <definedName name="ADAB" localSheetId="10">#REF!</definedName>
    <definedName name="ADAB">#REF!</definedName>
    <definedName name="ADAC" localSheetId="6">#REF!</definedName>
    <definedName name="ADAC" localSheetId="9">#REF!</definedName>
    <definedName name="ADAC" localSheetId="7">#REF!</definedName>
    <definedName name="ADAC" localSheetId="10">#REF!</definedName>
    <definedName name="ADAC">#REF!</definedName>
    <definedName name="ADAD" localSheetId="6">#REF!</definedName>
    <definedName name="ADAD" localSheetId="7">#REF!</definedName>
    <definedName name="ADAD" localSheetId="10">#REF!</definedName>
    <definedName name="ADAD">#REF!</definedName>
    <definedName name="adadd" localSheetId="10">#REF!</definedName>
    <definedName name="adadd">#REF!</definedName>
    <definedName name="ADAE" localSheetId="6">#REF!</definedName>
    <definedName name="ADAE" localSheetId="7">#REF!</definedName>
    <definedName name="ADAE" localSheetId="10">#REF!</definedName>
    <definedName name="ADAE">#REF!</definedName>
    <definedName name="ADAF" localSheetId="6">#REF!</definedName>
    <definedName name="ADAF" localSheetId="7">#REF!</definedName>
    <definedName name="ADAF" localSheetId="10">#REF!</definedName>
    <definedName name="ADAF">#REF!</definedName>
    <definedName name="ADAG" localSheetId="6">#REF!</definedName>
    <definedName name="ADAG" localSheetId="7">#REF!</definedName>
    <definedName name="ADAG" localSheetId="10">#REF!</definedName>
    <definedName name="ADAG">#REF!</definedName>
    <definedName name="ADAH" localSheetId="6">#REF!</definedName>
    <definedName name="ADAH" localSheetId="7">#REF!</definedName>
    <definedName name="ADAH" localSheetId="10">#REF!</definedName>
    <definedName name="ADAH">#REF!</definedName>
    <definedName name="ADAI" localSheetId="6">#REF!</definedName>
    <definedName name="ADAI" localSheetId="7">#REF!</definedName>
    <definedName name="ADAI" localSheetId="10">#REF!</definedName>
    <definedName name="ADAI">#REF!</definedName>
    <definedName name="ADAJ" localSheetId="6">#REF!</definedName>
    <definedName name="ADAJ" localSheetId="7">#REF!</definedName>
    <definedName name="ADAJ" localSheetId="10">#REF!</definedName>
    <definedName name="ADAJ">#REF!</definedName>
    <definedName name="ADBA" localSheetId="6">#REF!</definedName>
    <definedName name="ADBA" localSheetId="7">#REF!</definedName>
    <definedName name="ADBA" localSheetId="10">#REF!</definedName>
    <definedName name="ADBA">#REF!</definedName>
    <definedName name="ADBB" localSheetId="6">#REF!</definedName>
    <definedName name="ADBB" localSheetId="7">#REF!</definedName>
    <definedName name="ADBB" localSheetId="10">#REF!</definedName>
    <definedName name="ADBB">#REF!</definedName>
    <definedName name="ADBC" localSheetId="6">#REF!</definedName>
    <definedName name="ADBC" localSheetId="7">#REF!</definedName>
    <definedName name="ADBC" localSheetId="10">#REF!</definedName>
    <definedName name="ADBC">#REF!</definedName>
    <definedName name="ADBD" localSheetId="6">#REF!</definedName>
    <definedName name="ADBD" localSheetId="7">#REF!</definedName>
    <definedName name="ADBD" localSheetId="10">#REF!</definedName>
    <definedName name="ADBD">#REF!</definedName>
    <definedName name="ADBE" localSheetId="6">#REF!</definedName>
    <definedName name="ADBE" localSheetId="7">#REF!</definedName>
    <definedName name="ADBE" localSheetId="10">#REF!</definedName>
    <definedName name="ADBE">#REF!</definedName>
    <definedName name="ADBF" localSheetId="6">#REF!</definedName>
    <definedName name="ADBF" localSheetId="7">#REF!</definedName>
    <definedName name="ADBF" localSheetId="10">#REF!</definedName>
    <definedName name="ADBF">#REF!</definedName>
    <definedName name="ADBG" localSheetId="6">#REF!</definedName>
    <definedName name="ADBG" localSheetId="7">#REF!</definedName>
    <definedName name="ADBG" localSheetId="10">#REF!</definedName>
    <definedName name="ADBG">#REF!</definedName>
    <definedName name="ADBH" localSheetId="6">#REF!</definedName>
    <definedName name="ADBH" localSheetId="7">#REF!</definedName>
    <definedName name="ADBH" localSheetId="10">#REF!</definedName>
    <definedName name="ADBH">#REF!</definedName>
    <definedName name="ADBI" localSheetId="6">#REF!</definedName>
    <definedName name="ADBI" localSheetId="7">#REF!</definedName>
    <definedName name="ADBI" localSheetId="10">#REF!</definedName>
    <definedName name="ADBI">#REF!</definedName>
    <definedName name="ADBJ" localSheetId="6">#REF!</definedName>
    <definedName name="ADBJ" localSheetId="7">#REF!</definedName>
    <definedName name="ADBJ" localSheetId="10">#REF!</definedName>
    <definedName name="ADBJ">#REF!</definedName>
    <definedName name="ADCA" localSheetId="6">#REF!</definedName>
    <definedName name="ADCA" localSheetId="7">#REF!</definedName>
    <definedName name="ADCA" localSheetId="10">#REF!</definedName>
    <definedName name="ADCA">#REF!</definedName>
    <definedName name="ADCJ" localSheetId="6">#REF!</definedName>
    <definedName name="ADCJ" localSheetId="7">#REF!</definedName>
    <definedName name="ADCJ" localSheetId="10">#REF!</definedName>
    <definedName name="ADCJ">#REF!</definedName>
    <definedName name="adfasf" localSheetId="6">#REF!</definedName>
    <definedName name="adfasf" localSheetId="7">#REF!</definedName>
    <definedName name="adfasf" localSheetId="10">#REF!</definedName>
    <definedName name="adfasf">#REF!</definedName>
    <definedName name="ADJA" localSheetId="6">#REF!</definedName>
    <definedName name="ADJA" localSheetId="7">#REF!</definedName>
    <definedName name="ADJA" localSheetId="10">#REF!</definedName>
    <definedName name="ADJA">#REF!</definedName>
    <definedName name="ADJB" localSheetId="6">#REF!</definedName>
    <definedName name="ADJB" localSheetId="7">#REF!</definedName>
    <definedName name="ADJB" localSheetId="10">#REF!</definedName>
    <definedName name="ADJB">#REF!</definedName>
    <definedName name="ADJC" localSheetId="6">#REF!</definedName>
    <definedName name="ADJC" localSheetId="7">#REF!</definedName>
    <definedName name="ADJC" localSheetId="10">#REF!</definedName>
    <definedName name="ADJC">#REF!</definedName>
    <definedName name="ADJD" localSheetId="6">#REF!</definedName>
    <definedName name="ADJD" localSheetId="7">#REF!</definedName>
    <definedName name="ADJD" localSheetId="10">#REF!</definedName>
    <definedName name="ADJD">#REF!</definedName>
    <definedName name="ADJE" localSheetId="6">#REF!</definedName>
    <definedName name="ADJE" localSheetId="7">#REF!</definedName>
    <definedName name="ADJE" localSheetId="10">#REF!</definedName>
    <definedName name="ADJE">#REF!</definedName>
    <definedName name="ADJF" localSheetId="6">#REF!</definedName>
    <definedName name="ADJF" localSheetId="7">#REF!</definedName>
    <definedName name="ADJF" localSheetId="10">#REF!</definedName>
    <definedName name="ADJF">#REF!</definedName>
    <definedName name="ADJG" localSheetId="6">#REF!</definedName>
    <definedName name="ADJG" localSheetId="7">#REF!</definedName>
    <definedName name="ADJG" localSheetId="10">#REF!</definedName>
    <definedName name="ADJG">#REF!</definedName>
    <definedName name="ADJH" localSheetId="6">#REF!</definedName>
    <definedName name="ADJH" localSheetId="7">#REF!</definedName>
    <definedName name="ADJH" localSheetId="10">#REF!</definedName>
    <definedName name="ADJH">#REF!</definedName>
    <definedName name="ADJI" localSheetId="6">#REF!</definedName>
    <definedName name="ADJI" localSheetId="7">#REF!</definedName>
    <definedName name="ADJI" localSheetId="10">#REF!</definedName>
    <definedName name="ADJI">#REF!</definedName>
    <definedName name="ADJJ" localSheetId="6">#REF!</definedName>
    <definedName name="ADJJ" localSheetId="7">#REF!</definedName>
    <definedName name="ADJJ" localSheetId="10">#REF!</definedName>
    <definedName name="ADJJ">#REF!</definedName>
    <definedName name="AdmProBln" localSheetId="9">'[19]AHS - Personel'!$F$9</definedName>
    <definedName name="AdmProBln">#N/A</definedName>
    <definedName name="aegbn" localSheetId="6">#REF!</definedName>
    <definedName name="aegbn" localSheetId="9">#REF!</definedName>
    <definedName name="aegbn" localSheetId="7">#REF!</definedName>
    <definedName name="aegbn" localSheetId="5">#REF!</definedName>
    <definedName name="aegbn" localSheetId="10">#REF!</definedName>
    <definedName name="aegbn">#REF!</definedName>
    <definedName name="afag" localSheetId="9">#REF!</definedName>
    <definedName name="afag" localSheetId="10">#REF!</definedName>
    <definedName name="afag">#REF!</definedName>
    <definedName name="afasdf" localSheetId="9" hidden="1">[5]DExp.Lmb!#REF!</definedName>
    <definedName name="afasdf" localSheetId="10" hidden="1">[5]DExp.Lmb!#REF!</definedName>
    <definedName name="afasdf" hidden="1">[5]DExp.Lmb!#REF!</definedName>
    <definedName name="afgggg" localSheetId="6" hidden="1">{#N/A,#N/A,FALSE,"M.43"}</definedName>
    <definedName name="afgggg" localSheetId="9" hidden="1">{#N/A,#N/A,FALSE,"M.43"}</definedName>
    <definedName name="afgggg" localSheetId="7" hidden="1">{#N/A,#N/A,FALSE,"M.43"}</definedName>
    <definedName name="afgggg" localSheetId="5" hidden="1">{#N/A,#N/A,FALSE,"M.43"}</definedName>
    <definedName name="afgggg" localSheetId="10" hidden="1">{#N/A,#N/A,FALSE,"M.43"}</definedName>
    <definedName name="afgggg" localSheetId="11" hidden="1">{#N/A,#N/A,FALSE,"M.43"}</definedName>
    <definedName name="afgggg" hidden="1">{#N/A,#N/A,FALSE,"M.43"}</definedName>
    <definedName name="AJAA" localSheetId="6">#REF!</definedName>
    <definedName name="AJAA" localSheetId="9">#REF!</definedName>
    <definedName name="AJAA" localSheetId="7">#REF!</definedName>
    <definedName name="AJAA" localSheetId="5">#REF!</definedName>
    <definedName name="AJAA" localSheetId="10">#REF!</definedName>
    <definedName name="AJAA">#REF!</definedName>
    <definedName name="AJAB" localSheetId="6">#REF!</definedName>
    <definedName name="AJAB" localSheetId="9">#REF!</definedName>
    <definedName name="AJAB" localSheetId="7">#REF!</definedName>
    <definedName name="AJAB" localSheetId="10">#REF!</definedName>
    <definedName name="AJAB">#REF!</definedName>
    <definedName name="AJAC" localSheetId="6">#REF!</definedName>
    <definedName name="AJAC" localSheetId="9">#REF!</definedName>
    <definedName name="AJAC" localSheetId="7">#REF!</definedName>
    <definedName name="AJAC" localSheetId="10">#REF!</definedName>
    <definedName name="AJAC">#REF!</definedName>
    <definedName name="AJAD" localSheetId="6">#REF!</definedName>
    <definedName name="AJAD" localSheetId="7">#REF!</definedName>
    <definedName name="AJAD" localSheetId="10">#REF!</definedName>
    <definedName name="AJAD">#REF!</definedName>
    <definedName name="AJAE" localSheetId="6">#REF!</definedName>
    <definedName name="AJAE" localSheetId="7">#REF!</definedName>
    <definedName name="AJAE" localSheetId="10">#REF!</definedName>
    <definedName name="AJAE">#REF!</definedName>
    <definedName name="AJAF" localSheetId="6">#REF!</definedName>
    <definedName name="AJAF" localSheetId="7">#REF!</definedName>
    <definedName name="AJAF" localSheetId="10">#REF!</definedName>
    <definedName name="AJAF">#REF!</definedName>
    <definedName name="AJAG" localSheetId="6">#REF!</definedName>
    <definedName name="AJAG" localSheetId="7">#REF!</definedName>
    <definedName name="AJAG" localSheetId="10">#REF!</definedName>
    <definedName name="AJAG">#REF!</definedName>
    <definedName name="AJAH" localSheetId="6">#REF!</definedName>
    <definedName name="AJAH" localSheetId="7">#REF!</definedName>
    <definedName name="AJAH" localSheetId="10">#REF!</definedName>
    <definedName name="AJAH">#REF!</definedName>
    <definedName name="AJAI" localSheetId="6">#REF!</definedName>
    <definedName name="AJAI" localSheetId="7">#REF!</definedName>
    <definedName name="AJAI" localSheetId="10">#REF!</definedName>
    <definedName name="AJAI">#REF!</definedName>
    <definedName name="AJAJ" localSheetId="6">#REF!</definedName>
    <definedName name="AJAJ" localSheetId="7">#REF!</definedName>
    <definedName name="AJAJ" localSheetId="10">#REF!</definedName>
    <definedName name="AJAJ">#REF!</definedName>
    <definedName name="AJBA" localSheetId="6">#REF!</definedName>
    <definedName name="AJBA" localSheetId="7">#REF!</definedName>
    <definedName name="AJBA" localSheetId="10">#REF!</definedName>
    <definedName name="AJBA">#REF!</definedName>
    <definedName name="AJBB" localSheetId="6">#REF!</definedName>
    <definedName name="AJBB" localSheetId="7">#REF!</definedName>
    <definedName name="AJBB" localSheetId="10">#REF!</definedName>
    <definedName name="AJBB">#REF!</definedName>
    <definedName name="AJBC" localSheetId="6">#REF!</definedName>
    <definedName name="AJBC" localSheetId="7">#REF!</definedName>
    <definedName name="AJBC" localSheetId="10">#REF!</definedName>
    <definedName name="AJBC">#REF!</definedName>
    <definedName name="AJBD" localSheetId="6">#REF!</definedName>
    <definedName name="AJBD" localSheetId="7">#REF!</definedName>
    <definedName name="AJBD" localSheetId="10">#REF!</definedName>
    <definedName name="AJBD">#REF!</definedName>
    <definedName name="AJBE" localSheetId="6">#REF!</definedName>
    <definedName name="AJBE" localSheetId="7">#REF!</definedName>
    <definedName name="AJBE" localSheetId="10">#REF!</definedName>
    <definedName name="AJBE">#REF!</definedName>
    <definedName name="AJBF" localSheetId="6">#REF!</definedName>
    <definedName name="AJBF" localSheetId="7">#REF!</definedName>
    <definedName name="AJBF" localSheetId="10">#REF!</definedName>
    <definedName name="AJBF">#REF!</definedName>
    <definedName name="AJBG" localSheetId="6">#REF!</definedName>
    <definedName name="AJBG" localSheetId="7">#REF!</definedName>
    <definedName name="AJBG" localSheetId="10">#REF!</definedName>
    <definedName name="AJBG">#REF!</definedName>
    <definedName name="AJBH" localSheetId="6">#REF!</definedName>
    <definedName name="AJBH" localSheetId="7">#REF!</definedName>
    <definedName name="AJBH" localSheetId="10">#REF!</definedName>
    <definedName name="AJBH">#REF!</definedName>
    <definedName name="AJBI" localSheetId="6">#REF!</definedName>
    <definedName name="AJBI" localSheetId="7">#REF!</definedName>
    <definedName name="AJBI" localSheetId="10">#REF!</definedName>
    <definedName name="AJBI">#REF!</definedName>
    <definedName name="AJBJ" localSheetId="6">#REF!</definedName>
    <definedName name="AJBJ" localSheetId="7">#REF!</definedName>
    <definedName name="AJBJ" localSheetId="10">#REF!</definedName>
    <definedName name="AJBJ">#REF!</definedName>
    <definedName name="AJCA" localSheetId="6">#REF!</definedName>
    <definedName name="AJCA" localSheetId="7">#REF!</definedName>
    <definedName name="AJCA" localSheetId="10">#REF!</definedName>
    <definedName name="AJCA">#REF!</definedName>
    <definedName name="AJCB" localSheetId="6">#REF!</definedName>
    <definedName name="AJCB" localSheetId="7">#REF!</definedName>
    <definedName name="AJCB" localSheetId="10">#REF!</definedName>
    <definedName name="AJCB">#REF!</definedName>
    <definedName name="AJCC" localSheetId="6">#REF!</definedName>
    <definedName name="AJCC" localSheetId="7">#REF!</definedName>
    <definedName name="AJCC" localSheetId="10">#REF!</definedName>
    <definedName name="AJCC">#REF!</definedName>
    <definedName name="AJCD" localSheetId="6">#REF!</definedName>
    <definedName name="AJCD" localSheetId="7">#REF!</definedName>
    <definedName name="AJCD" localSheetId="10">#REF!</definedName>
    <definedName name="AJCD">#REF!</definedName>
    <definedName name="AJCE" localSheetId="6">#REF!</definedName>
    <definedName name="AJCE" localSheetId="7">#REF!</definedName>
    <definedName name="AJCE" localSheetId="10">#REF!</definedName>
    <definedName name="AJCE">#REF!</definedName>
    <definedName name="AJCF" localSheetId="6">#REF!</definedName>
    <definedName name="AJCF" localSheetId="7">#REF!</definedName>
    <definedName name="AJCF" localSheetId="10">#REF!</definedName>
    <definedName name="AJCF">#REF!</definedName>
    <definedName name="AJCG" localSheetId="6">#REF!</definedName>
    <definedName name="AJCG" localSheetId="7">#REF!</definedName>
    <definedName name="AJCG" localSheetId="10">#REF!</definedName>
    <definedName name="AJCG">#REF!</definedName>
    <definedName name="AJCH" localSheetId="6">#REF!</definedName>
    <definedName name="AJCH" localSheetId="7">#REF!</definedName>
    <definedName name="AJCH" localSheetId="10">#REF!</definedName>
    <definedName name="AJCH">#REF!</definedName>
    <definedName name="AJCI" localSheetId="6">#REF!</definedName>
    <definedName name="AJCI" localSheetId="7">#REF!</definedName>
    <definedName name="AJCI" localSheetId="10">#REF!</definedName>
    <definedName name="AJCI">#REF!</definedName>
    <definedName name="AJCJ" localSheetId="6">#REF!</definedName>
    <definedName name="AJCJ" localSheetId="7">#REF!</definedName>
    <definedName name="AJCJ" localSheetId="10">#REF!</definedName>
    <definedName name="AJCJ">#REF!</definedName>
    <definedName name="AJDA" localSheetId="6">#REF!</definedName>
    <definedName name="AJDA" localSheetId="7">#REF!</definedName>
    <definedName name="AJDA" localSheetId="10">#REF!</definedName>
    <definedName name="AJDA">#REF!</definedName>
    <definedName name="AJDB" localSheetId="6">#REF!</definedName>
    <definedName name="AJDB" localSheetId="7">#REF!</definedName>
    <definedName name="AJDB" localSheetId="10">#REF!</definedName>
    <definedName name="AJDB">#REF!</definedName>
    <definedName name="AJDC" localSheetId="6">#REF!</definedName>
    <definedName name="AJDC" localSheetId="7">#REF!</definedName>
    <definedName name="AJDC" localSheetId="10">#REF!</definedName>
    <definedName name="AJDC">#REF!</definedName>
    <definedName name="AJDD" localSheetId="6">#REF!</definedName>
    <definedName name="AJDD" localSheetId="7">#REF!</definedName>
    <definedName name="AJDD" localSheetId="10">#REF!</definedName>
    <definedName name="AJDD">#REF!</definedName>
    <definedName name="AJDE" localSheetId="6">#REF!</definedName>
    <definedName name="AJDE" localSheetId="7">#REF!</definedName>
    <definedName name="AJDE" localSheetId="10">#REF!</definedName>
    <definedName name="AJDE">#REF!</definedName>
    <definedName name="AJDF" localSheetId="6">#REF!</definedName>
    <definedName name="AJDF" localSheetId="7">#REF!</definedName>
    <definedName name="AJDF" localSheetId="10">#REF!</definedName>
    <definedName name="AJDF">#REF!</definedName>
    <definedName name="AJDG" localSheetId="6">#REF!</definedName>
    <definedName name="AJDG" localSheetId="7">#REF!</definedName>
    <definedName name="AJDG" localSheetId="10">#REF!</definedName>
    <definedName name="AJDG">#REF!</definedName>
    <definedName name="AJDH" localSheetId="6">#REF!</definedName>
    <definedName name="AJDH" localSheetId="7">#REF!</definedName>
    <definedName name="AJDH" localSheetId="10">#REF!</definedName>
    <definedName name="AJDH">#REF!</definedName>
    <definedName name="AJDI" localSheetId="6">#REF!</definedName>
    <definedName name="AJDI" localSheetId="7">#REF!</definedName>
    <definedName name="AJDI" localSheetId="10">#REF!</definedName>
    <definedName name="AJDI">#REF!</definedName>
    <definedName name="AJDJ" localSheetId="6">#REF!</definedName>
    <definedName name="AJDJ" localSheetId="7">#REF!</definedName>
    <definedName name="AJDJ" localSheetId="10">#REF!</definedName>
    <definedName name="AJDJ">#REF!</definedName>
    <definedName name="AJEA" localSheetId="6">#REF!</definedName>
    <definedName name="AJEA" localSheetId="7">#REF!</definedName>
    <definedName name="AJEA" localSheetId="10">#REF!</definedName>
    <definedName name="AJEA">#REF!</definedName>
    <definedName name="AJEB" localSheetId="6">#REF!</definedName>
    <definedName name="AJEB" localSheetId="7">#REF!</definedName>
    <definedName name="AJEB" localSheetId="10">#REF!</definedName>
    <definedName name="AJEB">#REF!</definedName>
    <definedName name="AJEC" localSheetId="6">#REF!</definedName>
    <definedName name="AJEC" localSheetId="7">#REF!</definedName>
    <definedName name="AJEC" localSheetId="10">#REF!</definedName>
    <definedName name="AJEC">#REF!</definedName>
    <definedName name="AJED" localSheetId="6">#REF!</definedName>
    <definedName name="AJED" localSheetId="7">#REF!</definedName>
    <definedName name="AJED" localSheetId="10">#REF!</definedName>
    <definedName name="AJED">#REF!</definedName>
    <definedName name="AJEE" localSheetId="6">#REF!</definedName>
    <definedName name="AJEE" localSheetId="7">#REF!</definedName>
    <definedName name="AJEE" localSheetId="10">#REF!</definedName>
    <definedName name="AJEE">#REF!</definedName>
    <definedName name="AJEF" localSheetId="6">#REF!</definedName>
    <definedName name="AJEF" localSheetId="7">#REF!</definedName>
    <definedName name="AJEF" localSheetId="10">#REF!</definedName>
    <definedName name="AJEF">#REF!</definedName>
    <definedName name="AJEG" localSheetId="6">#REF!</definedName>
    <definedName name="AJEG" localSheetId="7">#REF!</definedName>
    <definedName name="AJEG" localSheetId="10">#REF!</definedName>
    <definedName name="AJEG">#REF!</definedName>
    <definedName name="AJEH" localSheetId="6">#REF!</definedName>
    <definedName name="AJEH" localSheetId="7">#REF!</definedName>
    <definedName name="AJEH" localSheetId="10">#REF!</definedName>
    <definedName name="AJEH">#REF!</definedName>
    <definedName name="AJEI" localSheetId="6">#REF!</definedName>
    <definedName name="AJEI" localSheetId="7">#REF!</definedName>
    <definedName name="AJEI" localSheetId="10">#REF!</definedName>
    <definedName name="AJEI">#REF!</definedName>
    <definedName name="AJEJ" localSheetId="6">#REF!</definedName>
    <definedName name="AJEJ" localSheetId="7">#REF!</definedName>
    <definedName name="AJEJ" localSheetId="10">#REF!</definedName>
    <definedName name="AJEJ">#REF!</definedName>
    <definedName name="AJFA" localSheetId="6">#REF!</definedName>
    <definedName name="AJFA" localSheetId="7">#REF!</definedName>
    <definedName name="AJFA" localSheetId="10">#REF!</definedName>
    <definedName name="AJFA">#REF!</definedName>
    <definedName name="AJFB" localSheetId="6">#REF!</definedName>
    <definedName name="AJFB" localSheetId="7">#REF!</definedName>
    <definedName name="AJFB" localSheetId="10">#REF!</definedName>
    <definedName name="AJFB">#REF!</definedName>
    <definedName name="AJFC" localSheetId="6">#REF!</definedName>
    <definedName name="AJFC" localSheetId="7">#REF!</definedName>
    <definedName name="AJFC" localSheetId="10">#REF!</definedName>
    <definedName name="AJFC">#REF!</definedName>
    <definedName name="AJFD" localSheetId="6">#REF!</definedName>
    <definedName name="AJFD" localSheetId="7">#REF!</definedName>
    <definedName name="AJFD" localSheetId="10">#REF!</definedName>
    <definedName name="AJFD">#REF!</definedName>
    <definedName name="AJFE" localSheetId="6">#REF!</definedName>
    <definedName name="AJFE" localSheetId="7">#REF!</definedName>
    <definedName name="AJFE" localSheetId="10">#REF!</definedName>
    <definedName name="AJFE">#REF!</definedName>
    <definedName name="AJFF" localSheetId="6">#REF!</definedName>
    <definedName name="AJFF" localSheetId="7">#REF!</definedName>
    <definedName name="AJFF" localSheetId="10">#REF!</definedName>
    <definedName name="AJFF">#REF!</definedName>
    <definedName name="AJFG" localSheetId="6">#REF!</definedName>
    <definedName name="AJFG" localSheetId="7">#REF!</definedName>
    <definedName name="AJFG" localSheetId="10">#REF!</definedName>
    <definedName name="AJFG">#REF!</definedName>
    <definedName name="AJFH" localSheetId="6">#REF!</definedName>
    <definedName name="AJFH" localSheetId="7">#REF!</definedName>
    <definedName name="AJFH" localSheetId="10">#REF!</definedName>
    <definedName name="AJFH">#REF!</definedName>
    <definedName name="AJFI" localSheetId="6">#REF!</definedName>
    <definedName name="AJFI" localSheetId="7">#REF!</definedName>
    <definedName name="AJFI" localSheetId="10">#REF!</definedName>
    <definedName name="AJFI">#REF!</definedName>
    <definedName name="AJFJ" localSheetId="6">#REF!</definedName>
    <definedName name="AJFJ" localSheetId="7">#REF!</definedName>
    <definedName name="AJFJ" localSheetId="10">#REF!</definedName>
    <definedName name="AJFJ">#REF!</definedName>
    <definedName name="AJGA" localSheetId="6">#REF!</definedName>
    <definedName name="AJGA" localSheetId="7">#REF!</definedName>
    <definedName name="AJGA" localSheetId="10">#REF!</definedName>
    <definedName name="AJGA">#REF!</definedName>
    <definedName name="AJGB" localSheetId="6">#REF!</definedName>
    <definedName name="AJGB" localSheetId="7">#REF!</definedName>
    <definedName name="AJGB" localSheetId="10">#REF!</definedName>
    <definedName name="AJGB">#REF!</definedName>
    <definedName name="AJGC" localSheetId="6">#REF!</definedName>
    <definedName name="AJGC" localSheetId="7">#REF!</definedName>
    <definedName name="AJGC" localSheetId="10">#REF!</definedName>
    <definedName name="AJGC">#REF!</definedName>
    <definedName name="AJGD" localSheetId="6">#REF!</definedName>
    <definedName name="AJGD" localSheetId="7">#REF!</definedName>
    <definedName name="AJGD" localSheetId="10">#REF!</definedName>
    <definedName name="AJGD">#REF!</definedName>
    <definedName name="AJGE" localSheetId="6">#REF!</definedName>
    <definedName name="AJGE" localSheetId="7">#REF!</definedName>
    <definedName name="AJGE" localSheetId="10">#REF!</definedName>
    <definedName name="AJGE">#REF!</definedName>
    <definedName name="AJGF" localSheetId="6">#REF!</definedName>
    <definedName name="AJGF" localSheetId="7">#REF!</definedName>
    <definedName name="AJGF" localSheetId="10">#REF!</definedName>
    <definedName name="AJGF">#REF!</definedName>
    <definedName name="AJGG" localSheetId="6">#REF!</definedName>
    <definedName name="AJGG" localSheetId="7">#REF!</definedName>
    <definedName name="AJGG" localSheetId="10">#REF!</definedName>
    <definedName name="AJGG">#REF!</definedName>
    <definedName name="AJGH" localSheetId="6">#REF!</definedName>
    <definedName name="AJGH" localSheetId="7">#REF!</definedName>
    <definedName name="AJGH" localSheetId="10">#REF!</definedName>
    <definedName name="AJGH">#REF!</definedName>
    <definedName name="AJGI" localSheetId="6">#REF!</definedName>
    <definedName name="AJGI" localSheetId="7">#REF!</definedName>
    <definedName name="AJGI" localSheetId="10">#REF!</definedName>
    <definedName name="AJGI">#REF!</definedName>
    <definedName name="AJGJ" localSheetId="6">#REF!</definedName>
    <definedName name="AJGJ" localSheetId="7">#REF!</definedName>
    <definedName name="AJGJ" localSheetId="10">#REF!</definedName>
    <definedName name="AJGJ">#REF!</definedName>
    <definedName name="AJHA" localSheetId="6">#REF!</definedName>
    <definedName name="AJHA" localSheetId="7">#REF!</definedName>
    <definedName name="AJHA" localSheetId="10">#REF!</definedName>
    <definedName name="AJHA">#REF!</definedName>
    <definedName name="AJHB" localSheetId="6">#REF!</definedName>
    <definedName name="AJHB" localSheetId="7">#REF!</definedName>
    <definedName name="AJHB" localSheetId="10">#REF!</definedName>
    <definedName name="AJHB">#REF!</definedName>
    <definedName name="AJHC" localSheetId="6">#REF!</definedName>
    <definedName name="AJHC" localSheetId="7">#REF!</definedName>
    <definedName name="AJHC" localSheetId="10">#REF!</definedName>
    <definedName name="AJHC">#REF!</definedName>
    <definedName name="AJHD" localSheetId="6">#REF!</definedName>
    <definedName name="AJHD" localSheetId="7">#REF!</definedName>
    <definedName name="AJHD" localSheetId="10">#REF!</definedName>
    <definedName name="AJHD">#REF!</definedName>
    <definedName name="AJHE" localSheetId="6">#REF!</definedName>
    <definedName name="AJHE" localSheetId="7">#REF!</definedName>
    <definedName name="AJHE" localSheetId="10">#REF!</definedName>
    <definedName name="AJHE">#REF!</definedName>
    <definedName name="AJHF" localSheetId="6">#REF!</definedName>
    <definedName name="AJHF" localSheetId="7">#REF!</definedName>
    <definedName name="AJHF" localSheetId="10">#REF!</definedName>
    <definedName name="AJHF">#REF!</definedName>
    <definedName name="AJHG" localSheetId="6">#REF!</definedName>
    <definedName name="AJHG" localSheetId="7">#REF!</definedName>
    <definedName name="AJHG" localSheetId="10">#REF!</definedName>
    <definedName name="AJHG">#REF!</definedName>
    <definedName name="AJHH" localSheetId="6">#REF!</definedName>
    <definedName name="AJHH" localSheetId="7">#REF!</definedName>
    <definedName name="AJHH" localSheetId="10">#REF!</definedName>
    <definedName name="AJHH">#REF!</definedName>
    <definedName name="AJHI" localSheetId="6">#REF!</definedName>
    <definedName name="AJHI" localSheetId="7">#REF!</definedName>
    <definedName name="AJHI" localSheetId="10">#REF!</definedName>
    <definedName name="AJHI">#REF!</definedName>
    <definedName name="AJHJ" localSheetId="6">#REF!</definedName>
    <definedName name="AJHJ" localSheetId="7">#REF!</definedName>
    <definedName name="AJHJ" localSheetId="10">#REF!</definedName>
    <definedName name="AJHJ">#REF!</definedName>
    <definedName name="AJI" localSheetId="10">#REF!</definedName>
    <definedName name="AJI">#REF!</definedName>
    <definedName name="AJIA" localSheetId="6">#REF!</definedName>
    <definedName name="AJIA" localSheetId="7">#REF!</definedName>
    <definedName name="AJIA" localSheetId="10">#REF!</definedName>
    <definedName name="AJIA">#REF!</definedName>
    <definedName name="AJIB" localSheetId="6">#REF!</definedName>
    <definedName name="AJIB" localSheetId="7">#REF!</definedName>
    <definedName name="AJIB" localSheetId="10">#REF!</definedName>
    <definedName name="AJIB">#REF!</definedName>
    <definedName name="AJIC" localSheetId="6">#REF!</definedName>
    <definedName name="AJIC" localSheetId="7">#REF!</definedName>
    <definedName name="AJIC" localSheetId="10">#REF!</definedName>
    <definedName name="AJIC">#REF!</definedName>
    <definedName name="AJID" localSheetId="6">#REF!</definedName>
    <definedName name="AJID" localSheetId="7">#REF!</definedName>
    <definedName name="AJID" localSheetId="10">#REF!</definedName>
    <definedName name="AJID">#REF!</definedName>
    <definedName name="AJIE" localSheetId="6">#REF!</definedName>
    <definedName name="AJIE" localSheetId="7">#REF!</definedName>
    <definedName name="AJIE" localSheetId="10">#REF!</definedName>
    <definedName name="AJIE">#REF!</definedName>
    <definedName name="AJIF" localSheetId="6">#REF!</definedName>
    <definedName name="AJIF" localSheetId="7">#REF!</definedName>
    <definedName name="AJIF" localSheetId="10">#REF!</definedName>
    <definedName name="AJIF">#REF!</definedName>
    <definedName name="AJIG" localSheetId="6">#REF!</definedName>
    <definedName name="AJIG" localSheetId="7">#REF!</definedName>
    <definedName name="AJIG" localSheetId="10">#REF!</definedName>
    <definedName name="AJIG">#REF!</definedName>
    <definedName name="AJIH" localSheetId="6">#REF!</definedName>
    <definedName name="AJIH" localSheetId="7">#REF!</definedName>
    <definedName name="AJIH" localSheetId="10">#REF!</definedName>
    <definedName name="AJIH">#REF!</definedName>
    <definedName name="AJII" localSheetId="6">#REF!</definedName>
    <definedName name="AJII" localSheetId="7">#REF!</definedName>
    <definedName name="AJII" localSheetId="10">#REF!</definedName>
    <definedName name="AJII">#REF!</definedName>
    <definedName name="AJIJ" localSheetId="6">#REF!</definedName>
    <definedName name="AJIJ" localSheetId="7">#REF!</definedName>
    <definedName name="AJIJ" localSheetId="10">#REF!</definedName>
    <definedName name="AJIJ">#REF!</definedName>
    <definedName name="AJJA" localSheetId="6">#REF!</definedName>
    <definedName name="AJJA" localSheetId="7">#REF!</definedName>
    <definedName name="AJJA" localSheetId="10">#REF!</definedName>
    <definedName name="AJJA">#REF!</definedName>
    <definedName name="AJJB" localSheetId="6">#REF!</definedName>
    <definedName name="AJJB" localSheetId="7">#REF!</definedName>
    <definedName name="AJJB" localSheetId="10">#REF!</definedName>
    <definedName name="AJJB">#REF!</definedName>
    <definedName name="AJJC" localSheetId="6">#REF!</definedName>
    <definedName name="AJJC" localSheetId="7">#REF!</definedName>
    <definedName name="AJJC" localSheetId="10">#REF!</definedName>
    <definedName name="AJJC">#REF!</definedName>
    <definedName name="AJJD" localSheetId="6">#REF!</definedName>
    <definedName name="AJJD" localSheetId="7">#REF!</definedName>
    <definedName name="AJJD" localSheetId="10">#REF!</definedName>
    <definedName name="AJJD">#REF!</definedName>
    <definedName name="AJJE" localSheetId="6">#REF!</definedName>
    <definedName name="AJJE" localSheetId="7">#REF!</definedName>
    <definedName name="AJJE" localSheetId="10">#REF!</definedName>
    <definedName name="AJJE">#REF!</definedName>
    <definedName name="AJJF" localSheetId="6">#REF!</definedName>
    <definedName name="AJJF" localSheetId="7">#REF!</definedName>
    <definedName name="AJJF" localSheetId="10">#REF!</definedName>
    <definedName name="AJJF">#REF!</definedName>
    <definedName name="AJJG" localSheetId="6">#REF!</definedName>
    <definedName name="AJJG" localSheetId="7">#REF!</definedName>
    <definedName name="AJJG" localSheetId="10">#REF!</definedName>
    <definedName name="AJJG">#REF!</definedName>
    <definedName name="AJJH" localSheetId="6">#REF!</definedName>
    <definedName name="AJJH" localSheetId="7">#REF!</definedName>
    <definedName name="AJJH" localSheetId="10">#REF!</definedName>
    <definedName name="AJJH">#REF!</definedName>
    <definedName name="AJJI" localSheetId="6">#REF!</definedName>
    <definedName name="AJJI" localSheetId="7">#REF!</definedName>
    <definedName name="AJJI" localSheetId="10">#REF!</definedName>
    <definedName name="AJJI">#REF!</definedName>
    <definedName name="AkumATFungsi" localSheetId="6">#REF!</definedName>
    <definedName name="AkumATFungsi" localSheetId="7">#REF!</definedName>
    <definedName name="AkumATFungsi" localSheetId="10">#REF!</definedName>
    <definedName name="AkumATFungsi">#REF!</definedName>
    <definedName name="AkumATJenis" localSheetId="6">#REF!</definedName>
    <definedName name="AkumATJenis" localSheetId="9">#REF!</definedName>
    <definedName name="AkumATJenis" localSheetId="7">#REF!</definedName>
    <definedName name="AkumATJenis" localSheetId="10">#REF!</definedName>
    <definedName name="AkumATJenis">#REF!</definedName>
    <definedName name="ALAMAT" localSheetId="6">#REF!</definedName>
    <definedName name="ALAMAT" localSheetId="7">#REF!</definedName>
    <definedName name="ALAMAT" localSheetId="10">#REF!</definedName>
    <definedName name="ALAMAT">#REF!</definedName>
    <definedName name="an" localSheetId="6">'[18]JAN09'!#REF!</definedName>
    <definedName name="an" localSheetId="7">'[18]JAN09'!#REF!</definedName>
    <definedName name="an" localSheetId="10">'[18]JAN09'!#REF!</definedName>
    <definedName name="an">'[18]JAN09'!#REF!</definedName>
    <definedName name="analisa" localSheetId="6">#REF!</definedName>
    <definedName name="analisa" localSheetId="9">#REF!</definedName>
    <definedName name="analisa" localSheetId="7">#REF!</definedName>
    <definedName name="analisa" localSheetId="5">#REF!</definedName>
    <definedName name="analisa" localSheetId="10">#REF!</definedName>
    <definedName name="analisa">#REF!</definedName>
    <definedName name="AnalisaPenjualan" localSheetId="6">#REF!</definedName>
    <definedName name="AnalisaPenjualan" localSheetId="9">#REF!</definedName>
    <definedName name="AnalisaPenjualan" localSheetId="7">#REF!</definedName>
    <definedName name="AnalisaPenjualan" localSheetId="10">#REF!</definedName>
    <definedName name="AnalisaPenjualan">#REF!</definedName>
    <definedName name="AnalisHari" localSheetId="9">'[19]AHS - Personel'!$G$10</definedName>
    <definedName name="AnalisHari">#N/A</definedName>
    <definedName name="and" localSheetId="6">'[20]JAN09'!#REF!</definedName>
    <definedName name="and" localSheetId="9">'[20]JAN09'!#REF!</definedName>
    <definedName name="and" localSheetId="7">'[20]JAN09'!#REF!</definedName>
    <definedName name="and" localSheetId="10">'[20]JAN09'!#REF!</definedName>
    <definedName name="and" localSheetId="11">'[20]JAN09'!#REF!</definedName>
    <definedName name="and">'[20]JAN09'!#REF!</definedName>
    <definedName name="andrea" localSheetId="6">'[18]JAN09'!#REF!</definedName>
    <definedName name="andrea" localSheetId="9">'[18]JAN09'!#REF!</definedName>
    <definedName name="andrea" localSheetId="7">'[18]JAN09'!#REF!</definedName>
    <definedName name="andrea">'[18]JAN09'!#REF!</definedName>
    <definedName name="APRIL92" localSheetId="6">#REF!</definedName>
    <definedName name="APRIL92" localSheetId="9">#REF!</definedName>
    <definedName name="APRIL92" localSheetId="7">#REF!</definedName>
    <definedName name="APRIL92" localSheetId="5">#REF!</definedName>
    <definedName name="APRIL92" localSheetId="10">#REF!</definedName>
    <definedName name="APRIL92">#REF!</definedName>
    <definedName name="aqa" localSheetId="9">#REF!</definedName>
    <definedName name="aqa" localSheetId="10">#REF!</definedName>
    <definedName name="aqa">#REF!</definedName>
    <definedName name="aqDAD" localSheetId="9">#REF!</definedName>
    <definedName name="aqDAD" localSheetId="10">#REF!</definedName>
    <definedName name="aqDAD">#REF!</definedName>
    <definedName name="Area_data">[21]Area_Data!$C$7:$Y$29</definedName>
    <definedName name="area_print" localSheetId="6">#REF!</definedName>
    <definedName name="area_print" localSheetId="9">#REF!</definedName>
    <definedName name="area_print" localSheetId="7">#REF!</definedName>
    <definedName name="area_print" localSheetId="5">#REF!</definedName>
    <definedName name="area_print" localSheetId="10">#REF!</definedName>
    <definedName name="area_print">#REF!</definedName>
    <definedName name="Area_print_Mi" localSheetId="6">#REF!</definedName>
    <definedName name="Area_print_Mi" localSheetId="9">#REF!</definedName>
    <definedName name="Area_print_Mi" localSheetId="7">#REF!</definedName>
    <definedName name="Area_print_Mi" localSheetId="10">#REF!</definedName>
    <definedName name="Area_print_Mi">#REF!</definedName>
    <definedName name="area_print1" localSheetId="6">#REF!</definedName>
    <definedName name="area_print1" localSheetId="9">#REF!</definedName>
    <definedName name="area_print1" localSheetId="7">#REF!</definedName>
    <definedName name="area_print1" localSheetId="10">#REF!</definedName>
    <definedName name="area_print1">#REF!</definedName>
    <definedName name="Area_type">OFFSET('[21]Working Page'!$K$8,0,0,COUNTA('[21]Working Page'!$K$8:$K$20),1)</definedName>
    <definedName name="AREATAPRKAP" localSheetId="6">#REF!</definedName>
    <definedName name="AREATAPRKAP" localSheetId="9">#REF!</definedName>
    <definedName name="AREATAPRKAP" localSheetId="7">#REF!</definedName>
    <definedName name="AREATAPRKAP" localSheetId="5">#REF!</definedName>
    <definedName name="AREATAPRKAP" localSheetId="10">#REF!</definedName>
    <definedName name="AREATAPRKAP">#REF!</definedName>
    <definedName name="arest" localSheetId="6">#REF!</definedName>
    <definedName name="arest" localSheetId="9">#REF!</definedName>
    <definedName name="arest" localSheetId="7">#REF!</definedName>
    <definedName name="arest" localSheetId="10">#REF!</definedName>
    <definedName name="arest">#REF!</definedName>
    <definedName name="arus" localSheetId="6">#REF!</definedName>
    <definedName name="arus" localSheetId="9">#REF!</definedName>
    <definedName name="arus" localSheetId="7">#REF!</definedName>
    <definedName name="arus" localSheetId="10">#REF!</definedName>
    <definedName name="arus">#REF!</definedName>
    <definedName name="ArusKas" localSheetId="6">#REF!</definedName>
    <definedName name="ArusKas" localSheetId="9">#REF!</definedName>
    <definedName name="ArusKas" localSheetId="7">#REF!</definedName>
    <definedName name="ArusKas" localSheetId="10">#REF!</definedName>
    <definedName name="ArusKas">#REF!</definedName>
    <definedName name="AS2DocOpenMode" hidden="1">"AS2DocumentBrowse"</definedName>
    <definedName name="ASASA" localSheetId="6">#REF!</definedName>
    <definedName name="ASASA" localSheetId="9">#REF!</definedName>
    <definedName name="ASASA" localSheetId="7">#REF!</definedName>
    <definedName name="ASASA" localSheetId="5">#REF!</definedName>
    <definedName name="ASASA" localSheetId="10">#REF!</definedName>
    <definedName name="ASASA">#REF!</definedName>
    <definedName name="asasdasd" localSheetId="6" hidden="1">{#N/A,#N/A,FALSE,"M.42"}</definedName>
    <definedName name="asasdasd" localSheetId="9" hidden="1">{#N/A,#N/A,FALSE,"M.42"}</definedName>
    <definedName name="asasdasd" localSheetId="7" hidden="1">{#N/A,#N/A,FALSE,"M.42"}</definedName>
    <definedName name="asasdasd" localSheetId="5" hidden="1">{#N/A,#N/A,FALSE,"M.42"}</definedName>
    <definedName name="asasdasd" localSheetId="10" hidden="1">{#N/A,#N/A,FALSE,"M.42"}</definedName>
    <definedName name="asasdasd" localSheetId="11" hidden="1">{#N/A,#N/A,FALSE,"M.42"}</definedName>
    <definedName name="asasdasd" hidden="1">{#N/A,#N/A,FALSE,"M.42"}</definedName>
    <definedName name="Asumsi" localSheetId="6">#REF!</definedName>
    <definedName name="Asumsi" localSheetId="9">#REF!</definedName>
    <definedName name="Asumsi" localSheetId="7">#REF!</definedName>
    <definedName name="Asumsi" localSheetId="10">#REF!</definedName>
    <definedName name="Asumsi">#REF!</definedName>
    <definedName name="ATFungsi" localSheetId="6">#REF!</definedName>
    <definedName name="ATFungsi" localSheetId="9">#REF!</definedName>
    <definedName name="ATFungsi" localSheetId="7">#REF!</definedName>
    <definedName name="ATFungsi" localSheetId="10">#REF!</definedName>
    <definedName name="ATFungsi">#REF!</definedName>
    <definedName name="ATJenis" localSheetId="6">#REF!</definedName>
    <definedName name="ATJenis" localSheetId="9">#REF!</definedName>
    <definedName name="ATJenis" localSheetId="7">#REF!</definedName>
    <definedName name="ATJenis" localSheetId="10">#REF!</definedName>
    <definedName name="ATJenis">#REF!</definedName>
    <definedName name="aw" localSheetId="6" hidden="1">{#N/A,#N/A,FALSE,"M.42"}</definedName>
    <definedName name="aw" localSheetId="9" hidden="1">{#N/A,#N/A,FALSE,"M.42"}</definedName>
    <definedName name="aw" localSheetId="7" hidden="1">{#N/A,#N/A,FALSE,"M.42"}</definedName>
    <definedName name="aw" localSheetId="5" hidden="1">{#N/A,#N/A,FALSE,"M.42"}</definedName>
    <definedName name="aw" localSheetId="10" hidden="1">{#N/A,#N/A,FALSE,"M.42"}</definedName>
    <definedName name="aw" localSheetId="11" hidden="1">{#N/A,#N/A,FALSE,"M.42"}</definedName>
    <definedName name="aw" hidden="1">{#N/A,#N/A,FALSE,"M.42"}</definedName>
    <definedName name="B" localSheetId="6">#REF!</definedName>
    <definedName name="B" localSheetId="9">#REF!</definedName>
    <definedName name="B" localSheetId="7">#REF!</definedName>
    <definedName name="B" localSheetId="5">#REF!</definedName>
    <definedName name="B" localSheetId="10">#REF!</definedName>
    <definedName name="B">#REF!</definedName>
    <definedName name="ba" localSheetId="6">[22]Usulan!#REF!</definedName>
    <definedName name="ba" localSheetId="9">[22]Usulan!#REF!</definedName>
    <definedName name="ba" localSheetId="7">[22]Usulan!#REF!</definedName>
    <definedName name="ba" localSheetId="5">[22]Usulan!#REF!</definedName>
    <definedName name="ba" localSheetId="10">[22]Usulan!#REF!</definedName>
    <definedName name="ba">[22]Usulan!#REF!</definedName>
    <definedName name="baba" localSheetId="6">#REF!</definedName>
    <definedName name="baba" localSheetId="9">#REF!</definedName>
    <definedName name="baba" localSheetId="5">#REF!</definedName>
    <definedName name="baba" localSheetId="10">#REF!</definedName>
    <definedName name="baba" localSheetId="11">#REF!</definedName>
    <definedName name="baba">#REF!</definedName>
    <definedName name="Bangsri" localSheetId="6" hidden="1">#REF!</definedName>
    <definedName name="Bangsri" localSheetId="9" hidden="1">#REF!</definedName>
    <definedName name="Bangsri" localSheetId="7" hidden="1">#REF!</definedName>
    <definedName name="Bangsri" localSheetId="10" hidden="1">#REF!</definedName>
    <definedName name="Bangsri" localSheetId="0" hidden="1">#REF!</definedName>
    <definedName name="Bangsri" localSheetId="2" hidden="1">#REF!</definedName>
    <definedName name="Bangsri" localSheetId="1" hidden="1">#REF!</definedName>
    <definedName name="Bangsri" hidden="1">#REF!</definedName>
    <definedName name="bank" localSheetId="6">#REF!</definedName>
    <definedName name="bank" localSheetId="7">#REF!</definedName>
    <definedName name="bank" localSheetId="10">#REF!</definedName>
    <definedName name="bank">#REF!</definedName>
    <definedName name="BAR" localSheetId="6">'[23]FORM-B'!#REF!</definedName>
    <definedName name="BAR" localSheetId="7">'[23]FORM-B'!#REF!</definedName>
    <definedName name="BAR" localSheetId="10">'[23]FORM-B'!#REF!</definedName>
    <definedName name="BAR">'[23]FORM-B'!#REF!</definedName>
    <definedName name="BAR_19" localSheetId="6">'[23]FORM-B'!#REF!</definedName>
    <definedName name="BAR_19" localSheetId="7">'[23]FORM-B'!#REF!</definedName>
    <definedName name="BAR_19">'[23]FORM-B'!#REF!</definedName>
    <definedName name="BARU" localSheetId="6">#REF!</definedName>
    <definedName name="BARU" localSheetId="9">#REF!</definedName>
    <definedName name="BARU" localSheetId="7">#REF!</definedName>
    <definedName name="BARU" localSheetId="5">#REF!</definedName>
    <definedName name="BARU" localSheetId="10">#REF!</definedName>
    <definedName name="BARU">#REF!</definedName>
    <definedName name="Baru_19" localSheetId="6">'[23]FORM-B'!#REF!</definedName>
    <definedName name="Baru_19" localSheetId="9">'[23]FORM-B'!#REF!</definedName>
    <definedName name="Baru_19" localSheetId="7">'[23]FORM-B'!#REF!</definedName>
    <definedName name="Baru_19" localSheetId="5">'[23]FORM-B'!#REF!</definedName>
    <definedName name="Baru_19" localSheetId="10">'[23]FORM-B'!#REF!</definedName>
    <definedName name="Baru_19">'[23]FORM-B'!#REF!</definedName>
    <definedName name="Bases_of_absorption">OFFSET('[21]Working Page'!$J$8,0,0,COUNTA('[21]Working Page'!$J$8:$J$31),1)</definedName>
    <definedName name="Basis_of_absorption_Area_Overheads">'[21]Regional Overhead Allocation_WJ'!$C$381:$U$404</definedName>
    <definedName name="Basket">[24]Kamus!$D$2:$D$8</definedName>
    <definedName name="Bayar_Tepsco_jpy" localSheetId="6">#REF!</definedName>
    <definedName name="Bayar_Tepsco_jpy" localSheetId="9">#REF!</definedName>
    <definedName name="Bayar_Tepsco_jpy" localSheetId="7">#REF!</definedName>
    <definedName name="Bayar_Tepsco_jpy" localSheetId="5">#REF!</definedName>
    <definedName name="Bayar_Tepsco_jpy" localSheetId="10">#REF!</definedName>
    <definedName name="Bayar_Tepsco_jpy">#REF!</definedName>
    <definedName name="BBakuTRWI">'[25]BBaku(12C3)'!$B$1:$S$46</definedName>
    <definedName name="BBakuTRWII">'[25]BBaku(12C3)'!$B$47:$S$93</definedName>
    <definedName name="BBakuTRWIII">'[25]BBaku(12C3)'!$B$94:$S$140</definedName>
    <definedName name="BBakuTRWIV">'[25]BBaku(12C3)'!$B$141:$S$187</definedName>
    <definedName name="bbb" localSheetId="6" hidden="1">{#N/A,#N/A,FALSE,"M.41"}</definedName>
    <definedName name="bbb" localSheetId="9" hidden="1">{#N/A,#N/A,FALSE,"M.41"}</definedName>
    <definedName name="bbb" localSheetId="7" hidden="1">{#N/A,#N/A,FALSE,"M.41"}</definedName>
    <definedName name="bbb" localSheetId="5" hidden="1">{#N/A,#N/A,FALSE,"M.41"}</definedName>
    <definedName name="bbb" localSheetId="10" hidden="1">{#N/A,#N/A,FALSE,"M.41"}</definedName>
    <definedName name="bbb" localSheetId="11" hidden="1">{#N/A,#N/A,FALSE,"M.41"}</definedName>
    <definedName name="bbb" hidden="1">{#N/A,#N/A,FALSE,"M.41"}</definedName>
    <definedName name="BBMJenisTRWI">'[26]BBMJenis(12B1)'!$B$1:$K$38</definedName>
    <definedName name="BBMJenisTRWII">'[26]BBMJenis(12B1)'!$B$40:$K$77</definedName>
    <definedName name="BBMJenisTRWIII">'[26]BBMJenis(12B1)'!$B$79:$K$116</definedName>
    <definedName name="BBMJenisTRWIV">'[26]BBMJenis(12B1)'!$B$118:$K$155</definedName>
    <definedName name="BEBANKDS" localSheetId="6">#REF!</definedName>
    <definedName name="BEBANKDS" localSheetId="9">#REF!</definedName>
    <definedName name="BEBANKDS" localSheetId="7">#REF!</definedName>
    <definedName name="BEBANKDS" localSheetId="5">#REF!</definedName>
    <definedName name="BEBANKDS" localSheetId="10">#REF!</definedName>
    <definedName name="BEBANKDS">#REF!</definedName>
    <definedName name="BEBANSLG" localSheetId="6">#REF!</definedName>
    <definedName name="BEBANSLG" localSheetId="9">#REF!</definedName>
    <definedName name="BEBANSLG" localSheetId="7">#REF!</definedName>
    <definedName name="BEBANSLG" localSheetId="10">#REF!</definedName>
    <definedName name="BEBANSLG">#REF!</definedName>
    <definedName name="BEBANSMG" localSheetId="6">#REF!</definedName>
    <definedName name="BEBANSMG" localSheetId="9">#REF!</definedName>
    <definedName name="BEBANSMG" localSheetId="7">#REF!</definedName>
    <definedName name="BEBANSMG" localSheetId="10">#REF!</definedName>
    <definedName name="BEBANSMG">#REF!</definedName>
    <definedName name="bf" localSheetId="6" hidden="1">{#N/A,#N/A,FALSE,"M.01";#N/A,#N/A,FALSE,"M.01"}</definedName>
    <definedName name="bf" localSheetId="9" hidden="1">{#N/A,#N/A,FALSE,"M.01";#N/A,#N/A,FALSE,"M.01"}</definedName>
    <definedName name="bf" localSheetId="7" hidden="1">{#N/A,#N/A,FALSE,"M.01";#N/A,#N/A,FALSE,"M.01"}</definedName>
    <definedName name="bf" localSheetId="5" hidden="1">{#N/A,#N/A,FALSE,"M.01";#N/A,#N/A,FALSE,"M.01"}</definedName>
    <definedName name="bf" localSheetId="10" hidden="1">{#N/A,#N/A,FALSE,"M.01";#N/A,#N/A,FALSE,"M.01"}</definedName>
    <definedName name="bf" localSheetId="11" hidden="1">{#N/A,#N/A,FALSE,"M.01";#N/A,#N/A,FALSE,"M.01"}</definedName>
    <definedName name="bf" hidden="1">{#N/A,#N/A,FALSE,"M.01";#N/A,#N/A,FALSE,"M.01"}</definedName>
    <definedName name="bg" localSheetId="6" hidden="1">{#N/A,#N/A,FALSE,"M.01";#N/A,#N/A,FALSE,"M.01"}</definedName>
    <definedName name="bg" localSheetId="9" hidden="1">{#N/A,#N/A,FALSE,"M.01";#N/A,#N/A,FALSE,"M.01"}</definedName>
    <definedName name="bg" localSheetId="7" hidden="1">{#N/A,#N/A,FALSE,"M.01";#N/A,#N/A,FALSE,"M.01"}</definedName>
    <definedName name="bg" localSheetId="5" hidden="1">{#N/A,#N/A,FALSE,"M.01";#N/A,#N/A,FALSE,"M.01"}</definedName>
    <definedName name="bg" localSheetId="10" hidden="1">{#N/A,#N/A,FALSE,"M.01";#N/A,#N/A,FALSE,"M.01"}</definedName>
    <definedName name="bg" localSheetId="11" hidden="1">{#N/A,#N/A,FALSE,"M.01";#N/A,#N/A,FALSE,"M.01"}</definedName>
    <definedName name="bg" hidden="1">{#N/A,#N/A,FALSE,"M.01";#N/A,#N/A,FALSE,"M.01"}</definedName>
    <definedName name="BHVHY" localSheetId="6">#REF!</definedName>
    <definedName name="BHVHY" localSheetId="9">#REF!</definedName>
    <definedName name="BHVHY" localSheetId="7">#REF!</definedName>
    <definedName name="BHVHY" localSheetId="5">#REF!</definedName>
    <definedName name="BHVHY" localSheetId="10">#REF!</definedName>
    <definedName name="BHVHY">#REF!</definedName>
    <definedName name="Biak" localSheetId="6" hidden="1">{#N/A,#N/A,FALSE,"M.31"}</definedName>
    <definedName name="Biak" localSheetId="9" hidden="1">{#N/A,#N/A,FALSE,"M.31"}</definedName>
    <definedName name="Biak" localSheetId="7" hidden="1">{#N/A,#N/A,FALSE,"M.31"}</definedName>
    <definedName name="Biak" localSheetId="5" hidden="1">{#N/A,#N/A,FALSE,"M.31"}</definedName>
    <definedName name="Biak" localSheetId="10" hidden="1">{#N/A,#N/A,FALSE,"M.31"}</definedName>
    <definedName name="Biak" localSheetId="11" hidden="1">{#N/A,#N/A,FALSE,"M.31"}</definedName>
    <definedName name="Biak" hidden="1">{#N/A,#N/A,FALSE,"M.31"}</definedName>
    <definedName name="BIAYA" localSheetId="6" hidden="1">{#N/A,#N/A,FALSE,"M.01"}</definedName>
    <definedName name="BIAYA" localSheetId="9" hidden="1">{#N/A,#N/A,FALSE,"M.01"}</definedName>
    <definedName name="BIAYA" localSheetId="7" hidden="1">{#N/A,#N/A,FALSE,"M.01"}</definedName>
    <definedName name="BIAYA" localSheetId="5" hidden="1">{#N/A,#N/A,FALSE,"M.01"}</definedName>
    <definedName name="BIAYA" localSheetId="10" hidden="1">{#N/A,#N/A,FALSE,"M.01"}</definedName>
    <definedName name="BIAYA" localSheetId="11" hidden="1">{#N/A,#N/A,FALSE,"M.01"}</definedName>
    <definedName name="BIAYA" hidden="1">{#N/A,#N/A,FALSE,"M.01"}</definedName>
    <definedName name="BiInvest" localSheetId="6">#REF!</definedName>
    <definedName name="BiInvest" localSheetId="9">#REF!</definedName>
    <definedName name="BiInvest" localSheetId="7">#REF!</definedName>
    <definedName name="BiInvest" localSheetId="5">#REF!</definedName>
    <definedName name="BiInvest" localSheetId="10">#REF!</definedName>
    <definedName name="BiInvest">#REF!</definedName>
    <definedName name="BiLuOp">'[25]BiLuOp(14)'!$B$1:$G$49</definedName>
    <definedName name="BIM" localSheetId="6">[2]prod03!#REF!</definedName>
    <definedName name="BIM" localSheetId="9">#REF!</definedName>
    <definedName name="BIM" localSheetId="7">[2]prod03!#REF!</definedName>
    <definedName name="BIM" localSheetId="5">#REF!</definedName>
    <definedName name="BIM" localSheetId="10">#REF!</definedName>
    <definedName name="BIM" localSheetId="11">#REF!</definedName>
    <definedName name="BIM">#REF!</definedName>
    <definedName name="bima3" localSheetId="6" hidden="1">{#N/A,#N/A,FALSE,"M.02"}</definedName>
    <definedName name="bima3" localSheetId="9" hidden="1">{#N/A,#N/A,FALSE,"M.02"}</definedName>
    <definedName name="bima3" localSheetId="7" hidden="1">{#N/A,#N/A,FALSE,"M.02"}</definedName>
    <definedName name="bima3" localSheetId="5" hidden="1">{#N/A,#N/A,FALSE,"M.02"}</definedName>
    <definedName name="bima3" localSheetId="10" hidden="1">{#N/A,#N/A,FALSE,"M.02"}</definedName>
    <definedName name="bima3" localSheetId="11" hidden="1">{#N/A,#N/A,FALSE,"M.02"}</definedName>
    <definedName name="bima3" hidden="1">{#N/A,#N/A,FALSE,"M.02"}</definedName>
    <definedName name="BiPegUTRWI">'[25]Bipeg-U(12D2)'!$B$1:$G$53</definedName>
    <definedName name="BiPinjamin">'[26]BiPinjamin(15)'!$B$1:$G$49</definedName>
    <definedName name="bjm" localSheetId="6" hidden="1">{#N/A,#N/A,FALSE,"M.02"}</definedName>
    <definedName name="bjm" localSheetId="9" hidden="1">{#N/A,#N/A,FALSE,"M.02"}</definedName>
    <definedName name="bjm" localSheetId="7" hidden="1">{#N/A,#N/A,FALSE,"M.02"}</definedName>
    <definedName name="bjm" localSheetId="5" hidden="1">{#N/A,#N/A,FALSE,"M.02"}</definedName>
    <definedName name="bjm" localSheetId="10" hidden="1">{#N/A,#N/A,FALSE,"M.02"}</definedName>
    <definedName name="bjm" localSheetId="11" hidden="1">{#N/A,#N/A,FALSE,"M.02"}</definedName>
    <definedName name="bjm" hidden="1">{#N/A,#N/A,FALSE,"M.02"}</definedName>
    <definedName name="bk" localSheetId="6" hidden="1">{#N/A,#N/A,FALSE,"M.32"}</definedName>
    <definedName name="bk" localSheetId="9" hidden="1">{#N/A,#N/A,FALSE,"M.32"}</definedName>
    <definedName name="bk" localSheetId="7" hidden="1">{#N/A,#N/A,FALSE,"M.32"}</definedName>
    <definedName name="bk" localSheetId="5" hidden="1">{#N/A,#N/A,FALSE,"M.32"}</definedName>
    <definedName name="bk" localSheetId="10" hidden="1">{#N/A,#N/A,FALSE,"M.32"}</definedName>
    <definedName name="bk" localSheetId="11" hidden="1">{#N/A,#N/A,FALSE,"M.32"}</definedName>
    <definedName name="bk" hidden="1">{#N/A,#N/A,FALSE,"M.32"}</definedName>
    <definedName name="bkimia4v" localSheetId="6">[27]Uraian!#REF!</definedName>
    <definedName name="bkimia4v" localSheetId="7">[27]Uraian!#REF!</definedName>
    <definedName name="bkimia4v">[27]Uraian!#REF!</definedName>
    <definedName name="BlanksRange">'[21]Working Page'!$F$53:$F$85</definedName>
    <definedName name="bn" localSheetId="6">#REF!</definedName>
    <definedName name="bn" localSheetId="9">#REF!</definedName>
    <definedName name="bn" localSheetId="7">#REF!</definedName>
    <definedName name="bn" localSheetId="5">#REF!</definedName>
    <definedName name="bn" localSheetId="10">#REF!</definedName>
    <definedName name="bn">#REF!</definedName>
    <definedName name="BOLain">'[25]BOLain(12E2)'!$B$1:$G$43</definedName>
    <definedName name="BoLainTRWI">'[25]BOLain(12E2)'!$B$1:$L$44</definedName>
    <definedName name="BoLainTRWII">'[25]BOLain(12E2)'!$B$45:$L$88</definedName>
    <definedName name="BoLainTRWIII">'[25]BOLain(12E2)'!$B$89:$L$132</definedName>
    <definedName name="BoLainTRWIV">'[25]BOLain(12E2)'!$B$133:$L$175</definedName>
    <definedName name="bp">[16]x!$H$9:$H$47</definedName>
    <definedName name="BPegFTRWI">'[25]BPeg-F(12D1)'!$B$1:$H$45</definedName>
    <definedName name="BPegFTRWII">'[25]BPeg-F(12D1)'!$B$47:$H$92</definedName>
    <definedName name="BPegFTRWIII">'[25]BPeg-F(12D1)'!$B$93:$H$138</definedName>
    <definedName name="BPegFTRWIV">'[25]BPeg-F(12D1)'!$B$139:$H$184</definedName>
    <definedName name="BUANG" localSheetId="6" hidden="1">{#N/A,#N/A,FALSE,"M.01";#N/A,#N/A,FALSE,"M.01"}</definedName>
    <definedName name="BUANG" localSheetId="9" hidden="1">{#N/A,#N/A,FALSE,"M.01";#N/A,#N/A,FALSE,"M.01"}</definedName>
    <definedName name="BUANG" localSheetId="7" hidden="1">{#N/A,#N/A,FALSE,"M.01";#N/A,#N/A,FALSE,"M.01"}</definedName>
    <definedName name="BUANG" localSheetId="5" hidden="1">{#N/A,#N/A,FALSE,"M.01";#N/A,#N/A,FALSE,"M.01"}</definedName>
    <definedName name="BUANG" localSheetId="10" hidden="1">{#N/A,#N/A,FALSE,"M.01";#N/A,#N/A,FALSE,"M.01"}</definedName>
    <definedName name="BUANG" localSheetId="11" hidden="1">{#N/A,#N/A,FALSE,"M.01";#N/A,#N/A,FALSE,"M.01"}</definedName>
    <definedName name="BUANG" hidden="1">{#N/A,#N/A,FALSE,"M.01";#N/A,#N/A,FALSE,"M.01"}</definedName>
    <definedName name="BUANG1" localSheetId="6" hidden="1">{#N/A,#N/A,FALSE,"M.01";#N/A,#N/A,FALSE,"M.01"}</definedName>
    <definedName name="BUANG1" localSheetId="9" hidden="1">{#N/A,#N/A,FALSE,"M.01";#N/A,#N/A,FALSE,"M.01"}</definedName>
    <definedName name="BUANG1" localSheetId="7" hidden="1">{#N/A,#N/A,FALSE,"M.01";#N/A,#N/A,FALSE,"M.01"}</definedName>
    <definedName name="BUANG1" localSheetId="5" hidden="1">{#N/A,#N/A,FALSE,"M.01";#N/A,#N/A,FALSE,"M.01"}</definedName>
    <definedName name="BUANG1" localSheetId="10" hidden="1">{#N/A,#N/A,FALSE,"M.01";#N/A,#N/A,FALSE,"M.01"}</definedName>
    <definedName name="BUANG1" localSheetId="11" hidden="1">{#N/A,#N/A,FALSE,"M.01";#N/A,#N/A,FALSE,"M.01"}</definedName>
    <definedName name="BUANG1" hidden="1">{#N/A,#N/A,FALSE,"M.01";#N/A,#N/A,FALSE,"M.01"}</definedName>
    <definedName name="BukuBesar" localSheetId="6">#REF!</definedName>
    <definedName name="BukuBesar" localSheetId="9">#REF!</definedName>
    <definedName name="BukuBesar" localSheetId="7">#REF!</definedName>
    <definedName name="BukuBesar" localSheetId="5">#REF!</definedName>
    <definedName name="BukuBesar" localSheetId="10">#REF!</definedName>
    <definedName name="BukuBesar">#REF!</definedName>
    <definedName name="BULAN" localSheetId="9">[28]MENU1!$D$4:$T$15</definedName>
    <definedName name="BULAN" localSheetId="5">[28]MENU1!$D$4:$T$15</definedName>
    <definedName name="BULAN" localSheetId="10">[28]MENU1!$D$4:$T$15</definedName>
    <definedName name="BULAN" localSheetId="11">[28]MENU1!$D$4:$T$15</definedName>
    <definedName name="BULAN">[28]MENU1!$D$4:$T$15</definedName>
    <definedName name="Bulan_Ke" localSheetId="9">[29]CashFlow!$H$46</definedName>
    <definedName name="Bulan_Ke">#N/A</definedName>
    <definedName name="Business_Revenue">'[21]Service Mapping'!$C$46:$Y$80</definedName>
    <definedName name="C_" localSheetId="6">#REF!</definedName>
    <definedName name="C_" localSheetId="9">#REF!</definedName>
    <definedName name="C_" localSheetId="7">#REF!</definedName>
    <definedName name="C_" localSheetId="5">#REF!</definedName>
    <definedName name="C_" localSheetId="10">#REF!</definedName>
    <definedName name="C_">#REF!</definedName>
    <definedName name="Cab_APJ_3" localSheetId="6" hidden="1">{#N/A,#N/A,FALSE,"M.41"}</definedName>
    <definedName name="Cab_APJ_3" localSheetId="9" hidden="1">{#N/A,#N/A,FALSE,"M.41"}</definedName>
    <definedName name="Cab_APJ_3" localSheetId="7" hidden="1">{#N/A,#N/A,FALSE,"M.41"}</definedName>
    <definedName name="Cab_APJ_3" localSheetId="5" hidden="1">{#N/A,#N/A,FALSE,"M.41"}</definedName>
    <definedName name="Cab_APJ_3" localSheetId="10" hidden="1">{#N/A,#N/A,FALSE,"M.41"}</definedName>
    <definedName name="Cab_APJ_3" localSheetId="11" hidden="1">{#N/A,#N/A,FALSE,"M.41"}</definedName>
    <definedName name="Cab_APJ_3" hidden="1">{#N/A,#N/A,FALSE,"M.41"}</definedName>
    <definedName name="Cab_APJ4" localSheetId="6" hidden="1">{#N/A,#N/A,FALSE,"M.41"}</definedName>
    <definedName name="Cab_APJ4" localSheetId="9" hidden="1">{#N/A,#N/A,FALSE,"M.41"}</definedName>
    <definedName name="Cab_APJ4" localSheetId="7" hidden="1">{#N/A,#N/A,FALSE,"M.41"}</definedName>
    <definedName name="Cab_APJ4" localSheetId="5" hidden="1">{#N/A,#N/A,FALSE,"M.41"}</definedName>
    <definedName name="Cab_APJ4" localSheetId="10" hidden="1">{#N/A,#N/A,FALSE,"M.41"}</definedName>
    <definedName name="Cab_APJ4" localSheetId="11" hidden="1">{#N/A,#N/A,FALSE,"M.41"}</definedName>
    <definedName name="Cab_APJ4" hidden="1">{#N/A,#N/A,FALSE,"M.41"}</definedName>
    <definedName name="CAB_BRB1" localSheetId="6" hidden="1">{#N/A,#N/A,FALSE,"M.41"}</definedName>
    <definedName name="CAB_BRB1" localSheetId="9" hidden="1">{#N/A,#N/A,FALSE,"M.41"}</definedName>
    <definedName name="CAB_BRB1" localSheetId="7" hidden="1">{#N/A,#N/A,FALSE,"M.41"}</definedName>
    <definedName name="CAB_BRB1" localSheetId="5" hidden="1">{#N/A,#N/A,FALSE,"M.41"}</definedName>
    <definedName name="CAB_BRB1" localSheetId="10" hidden="1">{#N/A,#N/A,FALSE,"M.41"}</definedName>
    <definedName name="CAB_BRB1" localSheetId="11" hidden="1">{#N/A,#N/A,FALSE,"M.41"}</definedName>
    <definedName name="CAB_BRB1" hidden="1">{#N/A,#N/A,FALSE,"M.41"}</definedName>
    <definedName name="CABANG" localSheetId="6">#REF!</definedName>
    <definedName name="CABANG" localSheetId="9">#REF!</definedName>
    <definedName name="CABANG" localSheetId="7">#REF!</definedName>
    <definedName name="CABANG" localSheetId="5">#REF!</definedName>
    <definedName name="CABANG" localSheetId="10">#REF!</definedName>
    <definedName name="CABANG">#REF!</definedName>
    <definedName name="CBJM" localSheetId="6" hidden="1">{#N/A,#N/A,FALSE,"M.01";#N/A,#N/A,FALSE,"M.01"}</definedName>
    <definedName name="CBJM" localSheetId="9" hidden="1">{#N/A,#N/A,FALSE,"M.01";#N/A,#N/A,FALSE,"M.01"}</definedName>
    <definedName name="CBJM" localSheetId="7" hidden="1">{#N/A,#N/A,FALSE,"M.01";#N/A,#N/A,FALSE,"M.01"}</definedName>
    <definedName name="CBJM" localSheetId="5" hidden="1">{#N/A,#N/A,FALSE,"M.01";#N/A,#N/A,FALSE,"M.01"}</definedName>
    <definedName name="CBJM" localSheetId="10" hidden="1">{#N/A,#N/A,FALSE,"M.01";#N/A,#N/A,FALSE,"M.01"}</definedName>
    <definedName name="CBJM" localSheetId="11" hidden="1">{#N/A,#N/A,FALSE,"M.01";#N/A,#N/A,FALSE,"M.01"}</definedName>
    <definedName name="CBJM" hidden="1">{#N/A,#N/A,FALSE,"M.01";#N/A,#N/A,FALSE,"M.01"}</definedName>
    <definedName name="CBRB" localSheetId="6" hidden="1">{#N/A,#N/A,FALSE,"M.02"}</definedName>
    <definedName name="CBRB" localSheetId="9" hidden="1">{#N/A,#N/A,FALSE,"M.02"}</definedName>
    <definedName name="CBRB" localSheetId="7" hidden="1">{#N/A,#N/A,FALSE,"M.02"}</definedName>
    <definedName name="CBRB" localSheetId="5" hidden="1">{#N/A,#N/A,FALSE,"M.02"}</definedName>
    <definedName name="CBRB" localSheetId="10" hidden="1">{#N/A,#N/A,FALSE,"M.02"}</definedName>
    <definedName name="CBRB" localSheetId="11" hidden="1">{#N/A,#N/A,FALSE,"M.02"}</definedName>
    <definedName name="CBRB" hidden="1">{#N/A,#N/A,FALSE,"M.02"}</definedName>
    <definedName name="CCC" localSheetId="6" hidden="1">#REF!</definedName>
    <definedName name="CCC" localSheetId="9" hidden="1">#REF!</definedName>
    <definedName name="CCC" localSheetId="5" hidden="1">#REF!</definedName>
    <definedName name="CCC" localSheetId="10" hidden="1">#REF!</definedName>
    <definedName name="CCC" localSheetId="11" hidden="1">#REF!</definedName>
    <definedName name="CCC" hidden="1">#REF!</definedName>
    <definedName name="cccccccccc" localSheetId="6">#REF!</definedName>
    <definedName name="cccccccccc" localSheetId="9">#REF!</definedName>
    <definedName name="cccccccccc" localSheetId="7">#REF!</definedName>
    <definedName name="cccccccccc" localSheetId="10">#REF!</definedName>
    <definedName name="cccccccccc">#REF!</definedName>
    <definedName name="Central_Overhead">'[21]Central Overhead Allocation'!$C$432:$AL$455</definedName>
    <definedName name="cetak" localSheetId="6">#REF!</definedName>
    <definedName name="cetak" localSheetId="9">#REF!</definedName>
    <definedName name="cetak" localSheetId="7">#REF!</definedName>
    <definedName name="cetak" localSheetId="5">#REF!</definedName>
    <definedName name="cetak" localSheetId="10">#REF!</definedName>
    <definedName name="cetak">#REF!</definedName>
    <definedName name="Chart1">OFFSET('[21]Working Page'!$C$115,0,0,33-COUNTIF('[21]Working Page'!$C$115:$C$147,"=#N/A"),1)</definedName>
    <definedName name="Chart1_data">OFFSET('[21]Working Page'!$N$115,0,0,33-COUNTIF('[21]Working Page'!$C$115:$C$147,"=#N/A"),1)</definedName>
    <definedName name="Chart2_data">OFFSET('[21]Working Page'!$G$151,0,0,33-COUNTIF('[21]Working Page'!$C$115:$C$147,"=#N/A"),1)</definedName>
    <definedName name="cibinong" localSheetId="6">#REF!</definedName>
    <definedName name="cibinong" localSheetId="9">#REF!</definedName>
    <definedName name="cibinong" localSheetId="7">#REF!</definedName>
    <definedName name="cibinong" localSheetId="5">#REF!</definedName>
    <definedName name="cibinong" localSheetId="10">#REF!</definedName>
    <definedName name="cibinong">#REF!</definedName>
    <definedName name="CITRA" localSheetId="6">#REF!</definedName>
    <definedName name="CITRA" localSheetId="9">#REF!</definedName>
    <definedName name="CITRA" localSheetId="7">#REF!</definedName>
    <definedName name="CITRA" localSheetId="10">#REF!</definedName>
    <definedName name="CITRA">#REF!</definedName>
    <definedName name="CKTB" localSheetId="6" hidden="1">{#N/A,#N/A,FALSE,"M.31"}</definedName>
    <definedName name="CKTB" localSheetId="9" hidden="1">{#N/A,#N/A,FALSE,"M.31"}</definedName>
    <definedName name="CKTB" localSheetId="7" hidden="1">{#N/A,#N/A,FALSE,"M.31"}</definedName>
    <definedName name="CKTB" localSheetId="5" hidden="1">{#N/A,#N/A,FALSE,"M.31"}</definedName>
    <definedName name="CKTB" localSheetId="10" hidden="1">{#N/A,#N/A,FALSE,"M.31"}</definedName>
    <definedName name="CKTB" localSheetId="11" hidden="1">{#N/A,#N/A,FALSE,"M.31"}</definedName>
    <definedName name="CKTB" hidden="1">{#N/A,#N/A,FALSE,"M.31"}</definedName>
    <definedName name="coba" localSheetId="6" hidden="1">{#N/A,#N/A,FALSE,"M.41"}</definedName>
    <definedName name="coba" localSheetId="9" hidden="1">{#N/A,#N/A,FALSE,"M.41"}</definedName>
    <definedName name="coba" localSheetId="7" hidden="1">{#N/A,#N/A,FALSE,"M.41"}</definedName>
    <definedName name="coba" localSheetId="5" hidden="1">{#N/A,#N/A,FALSE,"M.41"}</definedName>
    <definedName name="coba" localSheetId="10" hidden="1">{#N/A,#N/A,FALSE,"M.41"}</definedName>
    <definedName name="coba" localSheetId="11" hidden="1">{#N/A,#N/A,FALSE,"M.41"}</definedName>
    <definedName name="coba" hidden="1">{#N/A,#N/A,FALSE,"M.41"}</definedName>
    <definedName name="COLR" localSheetId="6">#REF!</definedName>
    <definedName name="COLR" localSheetId="9">#REF!</definedName>
    <definedName name="COLR" localSheetId="7">#REF!</definedName>
    <definedName name="COLR" localSheetId="5">#REF!</definedName>
    <definedName name="COLR" localSheetId="10">#REF!</definedName>
    <definedName name="COLR">#REF!</definedName>
    <definedName name="Contracted_Revenue">'[21]Service Mapping'!$C$46:$Y$79</definedName>
    <definedName name="COPY">'[30]REAL-LR'!$G$17:$G$54</definedName>
    <definedName name="COREALLR" localSheetId="6">#REF!</definedName>
    <definedName name="COREALLR" localSheetId="9">#REF!</definedName>
    <definedName name="COREALLR" localSheetId="7">#REF!</definedName>
    <definedName name="COREALLR" localSheetId="5">#REF!</definedName>
    <definedName name="COREALLR" localSheetId="10">#REF!</definedName>
    <definedName name="COREALLR">#REF!</definedName>
    <definedName name="COUNTER" localSheetId="6">#REF!</definedName>
    <definedName name="COUNTER" localSheetId="9">#REF!</definedName>
    <definedName name="COUNTER" localSheetId="7">#REF!</definedName>
    <definedName name="COUNTER" localSheetId="10">#REF!</definedName>
    <definedName name="COUNTER">#REF!</definedName>
    <definedName name="Cover" localSheetId="6">#REF!</definedName>
    <definedName name="Cover" localSheetId="9">#REF!</definedName>
    <definedName name="Cover" localSheetId="7">#REF!</definedName>
    <definedName name="Cover" localSheetId="10">#REF!</definedName>
    <definedName name="Cover">#REF!</definedName>
    <definedName name="Crit" localSheetId="9">[29]CashFlow!$I$56:$J$57</definedName>
    <definedName name="Crit">#N/A</definedName>
    <definedName name="_xlnm.Criteria" localSheetId="6">#REF!</definedName>
    <definedName name="_xlnm.Criteria" localSheetId="9">#REF!</definedName>
    <definedName name="_xlnm.Criteria" localSheetId="7">#REF!</definedName>
    <definedName name="_xlnm.Criteria" localSheetId="10">#REF!</definedName>
    <definedName name="_xlnm.Criteria" localSheetId="0">#REF!</definedName>
    <definedName name="_xlnm.Criteria" localSheetId="2">#REF!</definedName>
    <definedName name="_xlnm.Criteria" localSheetId="1">#REF!</definedName>
    <definedName name="_xlnm.Criteria">#REF!</definedName>
    <definedName name="Criteria_MI" localSheetId="6">#REF!</definedName>
    <definedName name="Criteria_MI" localSheetId="9">#REF!</definedName>
    <definedName name="Criteria_MI" localSheetId="7">#REF!</definedName>
    <definedName name="Criteria_MI" localSheetId="10">#REF!</definedName>
    <definedName name="Criteria_MI">#REF!</definedName>
    <definedName name="csa" localSheetId="6">'[18]JAN09'!#REF!</definedName>
    <definedName name="csa" localSheetId="7">'[18]JAN09'!#REF!</definedName>
    <definedName name="csa" localSheetId="10">'[18]JAN09'!#REF!</definedName>
    <definedName name="csa">'[18]JAN09'!#REF!</definedName>
    <definedName name="csDesignMode">1</definedName>
    <definedName name="Customer_data">'[21]Service Mapping'!$C$85:$Y$119</definedName>
    <definedName name="D" localSheetId="6">#REF!</definedName>
    <definedName name="D" localSheetId="9">#REF!</definedName>
    <definedName name="D" localSheetId="7">#REF!</definedName>
    <definedName name="D" localSheetId="5">#REF!</definedName>
    <definedName name="D" localSheetId="10">#REF!</definedName>
    <definedName name="D">#REF!</definedName>
    <definedName name="DAF13A" localSheetId="6">#REF!</definedName>
    <definedName name="DAF13A" localSheetId="9">#REF!</definedName>
    <definedName name="DAF13A" localSheetId="7">#REF!</definedName>
    <definedName name="DAF13A" localSheetId="10">#REF!</definedName>
    <definedName name="DAF13A">#REF!</definedName>
    <definedName name="DAF13B" localSheetId="6">#REF!</definedName>
    <definedName name="DAF13B" localSheetId="9">#REF!</definedName>
    <definedName name="DAF13B" localSheetId="7">#REF!</definedName>
    <definedName name="DAF13B" localSheetId="10">#REF!</definedName>
    <definedName name="DAF13B">#REF!</definedName>
    <definedName name="DAF14A" localSheetId="6">#REF!</definedName>
    <definedName name="DAF14A" localSheetId="9">#REF!</definedName>
    <definedName name="DAF14A" localSheetId="7">#REF!</definedName>
    <definedName name="DAF14A" localSheetId="10">#REF!</definedName>
    <definedName name="DAF14A">#REF!</definedName>
    <definedName name="DAF14B" localSheetId="6">#REF!</definedName>
    <definedName name="DAF14B" localSheetId="9">#REF!</definedName>
    <definedName name="DAF14B" localSheetId="7">#REF!</definedName>
    <definedName name="DAF14B" localSheetId="10">#REF!</definedName>
    <definedName name="DAF14B">#REF!</definedName>
    <definedName name="DAF14C" localSheetId="6">#REF!</definedName>
    <definedName name="DAF14C" localSheetId="9">#REF!</definedName>
    <definedName name="DAF14C" localSheetId="7">#REF!</definedName>
    <definedName name="DAF14C" localSheetId="10">#REF!</definedName>
    <definedName name="DAF14C">#REF!</definedName>
    <definedName name="DAF14D" localSheetId="6">#REF!</definedName>
    <definedName name="DAF14D" localSheetId="9">#REF!</definedName>
    <definedName name="DAF14D" localSheetId="7">#REF!</definedName>
    <definedName name="DAF14D" localSheetId="10">#REF!</definedName>
    <definedName name="DAF14D">#REF!</definedName>
    <definedName name="DAF14E" localSheetId="6">#REF!</definedName>
    <definedName name="DAF14E" localSheetId="9">#REF!</definedName>
    <definedName name="DAF14E" localSheetId="7">#REF!</definedName>
    <definedName name="DAF14E" localSheetId="10">#REF!</definedName>
    <definedName name="DAF14E">#REF!</definedName>
    <definedName name="Dampak" localSheetId="6">#REF!</definedName>
    <definedName name="Dampak" localSheetId="9">#REF!</definedName>
    <definedName name="Dampak" localSheetId="7">#REF!</definedName>
    <definedName name="Dampak" localSheetId="10">#REF!</definedName>
    <definedName name="Dampak">#REF!</definedName>
    <definedName name="danny">#N/A</definedName>
    <definedName name="dasf" localSheetId="6">#REF!</definedName>
    <definedName name="dasf" localSheetId="9">#REF!</definedName>
    <definedName name="dasf" localSheetId="5">#REF!</definedName>
    <definedName name="dasf" localSheetId="10">#REF!</definedName>
    <definedName name="dasf" localSheetId="11">#REF!</definedName>
    <definedName name="dasf">#REF!</definedName>
    <definedName name="DATA">[31]item!$C$2:$C$550</definedName>
    <definedName name="DATA309" localSheetId="6">#REF!</definedName>
    <definedName name="DATA309" localSheetId="9">#REF!</definedName>
    <definedName name="DATA309" localSheetId="7">#REF!</definedName>
    <definedName name="DATA309" localSheetId="5">#REF!</definedName>
    <definedName name="DATA309" localSheetId="10">#REF!</definedName>
    <definedName name="DATA309">#REF!</definedName>
    <definedName name="Database" localSheetId="6">#REF!</definedName>
    <definedName name="Database" localSheetId="9">#REF!</definedName>
    <definedName name="Database" localSheetId="7">#REF!</definedName>
    <definedName name="Database" localSheetId="10">#REF!</definedName>
    <definedName name="Database" localSheetId="0">#REF!</definedName>
    <definedName name="Database" localSheetId="2">#REF!</definedName>
    <definedName name="Database" localSheetId="1">#REF!</definedName>
    <definedName name="Database">#REF!</definedName>
    <definedName name="Database_MI" localSheetId="6">#REF!</definedName>
    <definedName name="Database_MI" localSheetId="7">#REF!</definedName>
    <definedName name="Database_MI" localSheetId="10">#REF!</definedName>
    <definedName name="Database_MI">#REF!</definedName>
    <definedName name="DAWDFAFD" localSheetId="6">[32]Sheet5!#REF!</definedName>
    <definedName name="DAWDFAFD" localSheetId="7">[32]Sheet5!#REF!</definedName>
    <definedName name="DAWDFAFD" localSheetId="10">[32]Sheet5!#REF!</definedName>
    <definedName name="DAWDFAFD">[32]Sheet5!#REF!</definedName>
    <definedName name="DBGGNSMG" localSheetId="6">#REF!</definedName>
    <definedName name="DBGGNSMG" localSheetId="9">#REF!</definedName>
    <definedName name="DBGGNSMG" localSheetId="7">#REF!</definedName>
    <definedName name="DBGGNSMG" localSheetId="5">#REF!</definedName>
    <definedName name="DBGGNSMG" localSheetId="10">#REF!</definedName>
    <definedName name="DBGGNSMG">#REF!</definedName>
    <definedName name="DBSend" localSheetId="10">[33]Asumsi!$S$10</definedName>
    <definedName name="DBSend" localSheetId="11">[33]Asumsi!$S$10</definedName>
    <definedName name="DBSend">[33]Asumsi!$S$10</definedName>
    <definedName name="DBSend_2">[34]Asumsi!$T$4</definedName>
    <definedName name="DBSend_3">[35]Asumsi!$U$4</definedName>
    <definedName name="dc" localSheetId="6">'[36]JAN07'!#REF!</definedName>
    <definedName name="dc" localSheetId="9">'[37]JAN07'!#REF!</definedName>
    <definedName name="dc" localSheetId="7">'[36]JAN07'!#REF!</definedName>
    <definedName name="dc" localSheetId="5">'[37]JAN07'!#REF!</definedName>
    <definedName name="dc">'[37]JAN07'!#REF!</definedName>
    <definedName name="dd" localSheetId="6" hidden="1">{#N/A,#N/A,FALSE,"M.42"}</definedName>
    <definedName name="dd" localSheetId="9" hidden="1">{#N/A,#N/A,FALSE,"M.42"}</definedName>
    <definedName name="dd" localSheetId="7" hidden="1">{#N/A,#N/A,FALSE,"M.42"}</definedName>
    <definedName name="dd" localSheetId="5" hidden="1">{#N/A,#N/A,FALSE,"M.42"}</definedName>
    <definedName name="dd" localSheetId="10" hidden="1">{#N/A,#N/A,FALSE,"M.42"}</definedName>
    <definedName name="dd" localSheetId="11" hidden="1">{#N/A,#N/A,FALSE,"M.42"}</definedName>
    <definedName name="dd" hidden="1">{#N/A,#N/A,FALSE,"M.42"}</definedName>
    <definedName name="DDD" localSheetId="6" hidden="1">[5]DExp.Lmb!#REF!</definedName>
    <definedName name="DDD" localSheetId="7" hidden="1">[5]DExp.Lmb!#REF!</definedName>
    <definedName name="DDD" hidden="1">[5]DExp.Lmb!#REF!</definedName>
    <definedName name="DEN" localSheetId="6">[2]prod03!#REF!</definedName>
    <definedName name="DEN" localSheetId="7">[2]prod03!#REF!</definedName>
    <definedName name="DEN">[2]prod03!#REF!</definedName>
    <definedName name="DENPASAR">[38]DENPASAR!$A$5:$AG$436</definedName>
    <definedName name="deviasi">[39]DeVIASI!$A$4:$AC$20</definedName>
    <definedName name="dfssfdhn" localSheetId="6" hidden="1">{#N/A,#N/A,FALSE,"M.42"}</definedName>
    <definedName name="dfssfdhn" localSheetId="9" hidden="1">{#N/A,#N/A,FALSE,"M.42"}</definedName>
    <definedName name="dfssfdhn" localSheetId="7" hidden="1">{#N/A,#N/A,FALSE,"M.42"}</definedName>
    <definedName name="dfssfdhn" localSheetId="5" hidden="1">{#N/A,#N/A,FALSE,"M.42"}</definedName>
    <definedName name="dfssfdhn" localSheetId="10" hidden="1">{#N/A,#N/A,FALSE,"M.42"}</definedName>
    <definedName name="dfssfdhn" localSheetId="11" hidden="1">{#N/A,#N/A,FALSE,"M.42"}</definedName>
    <definedName name="dfssfdhn" hidden="1">{#N/A,#N/A,FALSE,"M.42"}</definedName>
    <definedName name="dgx" localSheetId="6" hidden="1">{#N/A,#N/A,FALSE,"M.41"}</definedName>
    <definedName name="dgx" localSheetId="9" hidden="1">{#N/A,#N/A,FALSE,"M.41"}</definedName>
    <definedName name="dgx" localSheetId="7" hidden="1">{#N/A,#N/A,FALSE,"M.41"}</definedName>
    <definedName name="dgx" localSheetId="5" hidden="1">{#N/A,#N/A,FALSE,"M.41"}</definedName>
    <definedName name="dgx" localSheetId="10" hidden="1">{#N/A,#N/A,FALSE,"M.41"}</definedName>
    <definedName name="dgx" localSheetId="11" hidden="1">{#N/A,#N/A,FALSE,"M.41"}</definedName>
    <definedName name="dgx" hidden="1">{#N/A,#N/A,FALSE,"M.41"}</definedName>
    <definedName name="DIL" localSheetId="6">[2]prod03!#REF!</definedName>
    <definedName name="DIL" localSheetId="7">[2]prod03!#REF!</definedName>
    <definedName name="DIL">[2]prod03!#REF!</definedName>
    <definedName name="DISPATCHER" localSheetId="9">[40]MENU!$H$17:$H$35</definedName>
    <definedName name="DISPATCHER">#N/A</definedName>
    <definedName name="DQDQWDQWDQWD" localSheetId="6">#REF!</definedName>
    <definedName name="DQDQWDQWDQWD" localSheetId="9">#REF!</definedName>
    <definedName name="DQDQWDQWDQWD" localSheetId="7">#REF!</definedName>
    <definedName name="DQDQWDQWDQWD" localSheetId="5">#REF!</definedName>
    <definedName name="DQDQWDQWDQWD" localSheetId="10">#REF!</definedName>
    <definedName name="DQDQWDQWDQWD">#REF!</definedName>
    <definedName name="DrafterHari" localSheetId="9">'[19]AHS - Personel'!$G$17</definedName>
    <definedName name="DrafterHari">#N/A</definedName>
    <definedName name="ds" localSheetId="6" hidden="1">{#N/A,#N/A,FALSE,"M.02"}</definedName>
    <definedName name="ds" localSheetId="9" hidden="1">{#N/A,#N/A,FALSE,"M.02"}</definedName>
    <definedName name="ds" localSheetId="7" hidden="1">{#N/A,#N/A,FALSE,"M.02"}</definedName>
    <definedName name="ds" localSheetId="5" hidden="1">{#N/A,#N/A,FALSE,"M.02"}</definedName>
    <definedName name="ds" localSheetId="10" hidden="1">{#N/A,#N/A,FALSE,"M.02"}</definedName>
    <definedName name="ds" localSheetId="11" hidden="1">{#N/A,#N/A,FALSE,"M.02"}</definedName>
    <definedName name="ds" hidden="1">{#N/A,#N/A,FALSE,"M.02"}</definedName>
    <definedName name="DSD" localSheetId="6" hidden="1">{#N/A,#N/A,FALSE,"M.31"}</definedName>
    <definedName name="DSD" localSheetId="9" hidden="1">{#N/A,#N/A,FALSE,"M.31"}</definedName>
    <definedName name="DSD" localSheetId="7" hidden="1">{#N/A,#N/A,FALSE,"M.31"}</definedName>
    <definedName name="DSD" localSheetId="5" hidden="1">{#N/A,#N/A,FALSE,"M.31"}</definedName>
    <definedName name="DSD" localSheetId="10" hidden="1">{#N/A,#N/A,FALSE,"M.31"}</definedName>
    <definedName name="DSD" localSheetId="11" hidden="1">{#N/A,#N/A,FALSE,"M.31"}</definedName>
    <definedName name="DSD" hidden="1">{#N/A,#N/A,FALSE,"M.31"}</definedName>
    <definedName name="dyah" localSheetId="6" hidden="1">{#N/A,#N/A,FALSE,"M.31"}</definedName>
    <definedName name="dyah" localSheetId="9" hidden="1">{#N/A,#N/A,FALSE,"M.31"}</definedName>
    <definedName name="dyah" localSheetId="7" hidden="1">{#N/A,#N/A,FALSE,"M.31"}</definedName>
    <definedName name="dyah" localSheetId="5" hidden="1">{#N/A,#N/A,FALSE,"M.31"}</definedName>
    <definedName name="dyah" localSheetId="10" hidden="1">{#N/A,#N/A,FALSE,"M.31"}</definedName>
    <definedName name="dyah" localSheetId="11" hidden="1">{#N/A,#N/A,FALSE,"M.31"}</definedName>
    <definedName name="dyah" hidden="1">{#N/A,#N/A,FALSE,"M.31"}</definedName>
    <definedName name="E" localSheetId="6">#REF!</definedName>
    <definedName name="E" localSheetId="9">#REF!</definedName>
    <definedName name="E" localSheetId="7">#REF!</definedName>
    <definedName name="E" localSheetId="5">#REF!</definedName>
    <definedName name="E" localSheetId="10">#REF!</definedName>
    <definedName name="E">#REF!</definedName>
    <definedName name="EHM" localSheetId="6" hidden="1">#REF!</definedName>
    <definedName name="EHM" localSheetId="9" hidden="1">#REF!</definedName>
    <definedName name="EHM" localSheetId="7" hidden="1">#REF!</definedName>
    <definedName name="EHM" localSheetId="10" hidden="1">#REF!</definedName>
    <definedName name="EHM" hidden="1">#REF!</definedName>
    <definedName name="Employee_data">'[21]Service Mapping'!$C$125:$Y$159</definedName>
    <definedName name="END" localSheetId="6">[2]prod03!#REF!</definedName>
    <definedName name="END" localSheetId="9">[2]prod03!#REF!</definedName>
    <definedName name="END" localSheetId="7">[2]prod03!#REF!</definedName>
    <definedName name="END" localSheetId="5">[2]prod03!#REF!</definedName>
    <definedName name="END">[2]prod03!#REF!</definedName>
    <definedName name="er" localSheetId="6" hidden="1">{#N/A,#N/A,FALSE,"M.41"}</definedName>
    <definedName name="er" localSheetId="9" hidden="1">{#N/A,#N/A,FALSE,"M.41"}</definedName>
    <definedName name="er" localSheetId="7" hidden="1">{#N/A,#N/A,FALSE,"M.41"}</definedName>
    <definedName name="er" localSheetId="5" hidden="1">{#N/A,#N/A,FALSE,"M.41"}</definedName>
    <definedName name="er" localSheetId="10" hidden="1">{#N/A,#N/A,FALSE,"M.41"}</definedName>
    <definedName name="er" localSheetId="11" hidden="1">{#N/A,#N/A,FALSE,"M.41"}</definedName>
    <definedName name="er" hidden="1">{#N/A,#N/A,FALSE,"M.41"}</definedName>
    <definedName name="ew" localSheetId="6" hidden="1">{#N/A,#N/A,FALSE,"M.34"}</definedName>
    <definedName name="ew" localSheetId="9" hidden="1">{#N/A,#N/A,FALSE,"M.34"}</definedName>
    <definedName name="ew" localSheetId="7" hidden="1">{#N/A,#N/A,FALSE,"M.34"}</definedName>
    <definedName name="ew" localSheetId="5" hidden="1">{#N/A,#N/A,FALSE,"M.34"}</definedName>
    <definedName name="ew" localSheetId="10" hidden="1">{#N/A,#N/A,FALSE,"M.34"}</definedName>
    <definedName name="ew" localSheetId="11" hidden="1">{#N/A,#N/A,FALSE,"M.34"}</definedName>
    <definedName name="ew" hidden="1">{#N/A,#N/A,FALSE,"M.34"}</definedName>
    <definedName name="ewr" localSheetId="6">#REF!</definedName>
    <definedName name="ewr" localSheetId="9">#REF!</definedName>
    <definedName name="ewr" localSheetId="7">#REF!</definedName>
    <definedName name="ewr" localSheetId="5">#REF!</definedName>
    <definedName name="ewr" localSheetId="10">#REF!</definedName>
    <definedName name="ewr">#REF!</definedName>
    <definedName name="ewrt" localSheetId="6" hidden="1">{#N/A,#N/A,FALSE,"M.33"}</definedName>
    <definedName name="ewrt" localSheetId="9" hidden="1">{#N/A,#N/A,FALSE,"M.33"}</definedName>
    <definedName name="ewrt" localSheetId="7" hidden="1">{#N/A,#N/A,FALSE,"M.33"}</definedName>
    <definedName name="ewrt" localSheetId="5" hidden="1">{#N/A,#N/A,FALSE,"M.33"}</definedName>
    <definedName name="ewrt" localSheetId="10" hidden="1">{#N/A,#N/A,FALSE,"M.33"}</definedName>
    <definedName name="ewrt" localSheetId="11" hidden="1">{#N/A,#N/A,FALSE,"M.33"}</definedName>
    <definedName name="ewrt" hidden="1">{#N/A,#N/A,FALSE,"M.33"}</definedName>
    <definedName name="Excel_BuiltIn_Print_Area" localSheetId="6">#REF!</definedName>
    <definedName name="Excel_BuiltIn_Print_Area" localSheetId="9">#REF!</definedName>
    <definedName name="Excel_BuiltIn_Print_Area" localSheetId="7">#REF!</definedName>
    <definedName name="Excel_BuiltIn_Print_Area" localSheetId="5">#REF!</definedName>
    <definedName name="Excel_BuiltIn_Print_Area" localSheetId="10">#REF!</definedName>
    <definedName name="Excel_BuiltIn_Print_Area">#REF!</definedName>
    <definedName name="Excel_BuiltIn_Print_Area_1" localSheetId="6">#REF!</definedName>
    <definedName name="Excel_BuiltIn_Print_Area_1" localSheetId="9">#REF!</definedName>
    <definedName name="Excel_BuiltIn_Print_Area_1" localSheetId="7">#REF!</definedName>
    <definedName name="Excel_BuiltIn_Print_Area_1" localSheetId="10">#REF!</definedName>
    <definedName name="Excel_BuiltIn_Print_Area_1">#REF!</definedName>
    <definedName name="Excel_BuiltIn_Print_Area_2" localSheetId="6">#REF!</definedName>
    <definedName name="Excel_BuiltIn_Print_Area_2" localSheetId="7">#REF!</definedName>
    <definedName name="Excel_BuiltIn_Print_Area_2" localSheetId="10">#REF!</definedName>
    <definedName name="Excel_BuiltIn_Print_Area_2">#REF!</definedName>
    <definedName name="Excel_BuiltIn_Print_Area_3" localSheetId="6">#REF!</definedName>
    <definedName name="Excel_BuiltIn_Print_Area_3" localSheetId="9">#REF!</definedName>
    <definedName name="Excel_BuiltIn_Print_Area_3" localSheetId="7">#REF!</definedName>
    <definedName name="Excel_BuiltIn_Print_Area_3" localSheetId="10">#REF!</definedName>
    <definedName name="Excel_BuiltIn_Print_Area_3">#REF!</definedName>
    <definedName name="Excel_BuiltIn_Print_Area_4" localSheetId="6">#REF!</definedName>
    <definedName name="Excel_BuiltIn_Print_Area_4" localSheetId="9">#REF!</definedName>
    <definedName name="Excel_BuiltIn_Print_Area_4" localSheetId="7">#REF!</definedName>
    <definedName name="Excel_BuiltIn_Print_Area_4" localSheetId="10">#REF!</definedName>
    <definedName name="Excel_BuiltIn_Print_Area_4">#REF!</definedName>
    <definedName name="Excel_BuiltIn_Print_Area_5" localSheetId="6">#REF!</definedName>
    <definedName name="Excel_BuiltIn_Print_Area_5" localSheetId="9">#REF!</definedName>
    <definedName name="Excel_BuiltIn_Print_Area_5" localSheetId="7">#REF!</definedName>
    <definedName name="Excel_BuiltIn_Print_Area_5" localSheetId="10">#REF!</definedName>
    <definedName name="Excel_BuiltIn_Print_Area_5">#REF!</definedName>
    <definedName name="Excel_BuiltIn_Print_Area_6" localSheetId="6">#REF!</definedName>
    <definedName name="Excel_BuiltIn_Print_Area_6" localSheetId="9">#REF!</definedName>
    <definedName name="Excel_BuiltIn_Print_Area_6" localSheetId="7">#REF!</definedName>
    <definedName name="Excel_BuiltIn_Print_Area_6" localSheetId="10">#REF!</definedName>
    <definedName name="Excel_BuiltIn_Print_Area_6">#REF!</definedName>
    <definedName name="Excel_BuiltIn_Print_Area_7" localSheetId="6">#REF!</definedName>
    <definedName name="Excel_BuiltIn_Print_Area_7" localSheetId="9">#REF!</definedName>
    <definedName name="Excel_BuiltIn_Print_Area_7" localSheetId="7">#REF!</definedName>
    <definedName name="Excel_BuiltIn_Print_Area_7" localSheetId="10">#REF!</definedName>
    <definedName name="Excel_BuiltIn_Print_Area_7">#REF!</definedName>
    <definedName name="Excel_BuiltIn_Print_Area_8" localSheetId="6">#REF!</definedName>
    <definedName name="Excel_BuiltIn_Print_Area_8" localSheetId="9">#REF!</definedName>
    <definedName name="Excel_BuiltIn_Print_Area_8" localSheetId="7">#REF!</definedName>
    <definedName name="Excel_BuiltIn_Print_Area_8" localSheetId="10">#REF!</definedName>
    <definedName name="Excel_BuiltIn_Print_Area_8">#REF!</definedName>
    <definedName name="Excel_BuiltIn_Print_Titles" localSheetId="6">#REF!</definedName>
    <definedName name="Excel_BuiltIn_Print_Titles" localSheetId="9">#REF!</definedName>
    <definedName name="Excel_BuiltIn_Print_Titles" localSheetId="7">#REF!</definedName>
    <definedName name="Excel_BuiltIn_Print_Titles" localSheetId="10">#REF!</definedName>
    <definedName name="Excel_BuiltIn_Print_Titles">#REF!</definedName>
    <definedName name="Excel_BuiltIn_Print_Titles_1" localSheetId="6">#REF!</definedName>
    <definedName name="Excel_BuiltIn_Print_Titles_1" localSheetId="9">#REF!</definedName>
    <definedName name="Excel_BuiltIn_Print_Titles_1" localSheetId="7">#REF!</definedName>
    <definedName name="Excel_BuiltIn_Print_Titles_1" localSheetId="10">#REF!</definedName>
    <definedName name="Excel_BuiltIn_Print_Titles_1">#REF!</definedName>
    <definedName name="Excel_BuiltIn_Print_Titles_19" localSheetId="6">#REF!</definedName>
    <definedName name="Excel_BuiltIn_Print_Titles_19" localSheetId="9">#REF!</definedName>
    <definedName name="Excel_BuiltIn_Print_Titles_19" localSheetId="7">#REF!</definedName>
    <definedName name="Excel_BuiltIn_Print_Titles_19" localSheetId="10">#REF!</definedName>
    <definedName name="Excel_BuiltIn_Print_Titles_19">#REF!</definedName>
    <definedName name="Excel_BuiltIn_Print_Titles_2" localSheetId="6">(#REF!,#REF!)</definedName>
    <definedName name="Excel_BuiltIn_Print_Titles_2" localSheetId="9">(#REF!,#REF!)</definedName>
    <definedName name="Excel_BuiltIn_Print_Titles_2" localSheetId="7">(#REF!,#REF!)</definedName>
    <definedName name="Excel_BuiltIn_Print_Titles_2" localSheetId="5">(#REF!,#REF!)</definedName>
    <definedName name="Excel_BuiltIn_Print_Titles_2" localSheetId="10">(#REF!,#REF!)</definedName>
    <definedName name="Excel_BuiltIn_Print_Titles_2">(#REF!,#REF!)</definedName>
    <definedName name="Exchange_Rate">'[41]O &amp; M'!$F$2</definedName>
    <definedName name="_xlnm.Extract" localSheetId="6">#REF!</definedName>
    <definedName name="_xlnm.Extract" localSheetId="9">#REF!</definedName>
    <definedName name="_xlnm.Extract" localSheetId="7">#REF!</definedName>
    <definedName name="_xlnm.Extract" localSheetId="10">#REF!</definedName>
    <definedName name="_xlnm.Extract" localSheetId="0">#REF!</definedName>
    <definedName name="_xlnm.Extract" localSheetId="2">#REF!</definedName>
    <definedName name="_xlnm.Extract" localSheetId="1">#REF!</definedName>
    <definedName name="_xlnm.Extract">#REF!</definedName>
    <definedName name="Extract_MI" localSheetId="6">#REF!</definedName>
    <definedName name="Extract_MI" localSheetId="9">#REF!</definedName>
    <definedName name="Extract_MI" localSheetId="7">#REF!</definedName>
    <definedName name="Extract_MI" localSheetId="10">#REF!</definedName>
    <definedName name="Extract_MI">#REF!</definedName>
    <definedName name="F" localSheetId="6">#REF!</definedName>
    <definedName name="F" localSheetId="9">#REF!</definedName>
    <definedName name="F" localSheetId="7">#REF!</definedName>
    <definedName name="F" localSheetId="10">#REF!</definedName>
    <definedName name="F">#REF!</definedName>
    <definedName name="FAD" localSheetId="6">#REF!</definedName>
    <definedName name="FAD" localSheetId="9">#REF!</definedName>
    <definedName name="FAD" localSheetId="7">#REF!</definedName>
    <definedName name="FAD" localSheetId="10">#REF!</definedName>
    <definedName name="FAD">#REF!</definedName>
    <definedName name="FADF" localSheetId="6">#REF!</definedName>
    <definedName name="FADF" localSheetId="9">#REF!</definedName>
    <definedName name="FADF" localSheetId="7">#REF!</definedName>
    <definedName name="FADF" localSheetId="10">#REF!</definedName>
    <definedName name="FADF">#REF!</definedName>
    <definedName name="FADS" localSheetId="6">#REF!</definedName>
    <definedName name="FADS" localSheetId="9">#REF!</definedName>
    <definedName name="FADS" localSheetId="7">#REF!</definedName>
    <definedName name="FADS" localSheetId="10">#REF!</definedName>
    <definedName name="FADS">#REF!</definedName>
    <definedName name="FASDF" localSheetId="6">#REF!</definedName>
    <definedName name="FASDF" localSheetId="9">#REF!</definedName>
    <definedName name="FASDF" localSheetId="7">#REF!</definedName>
    <definedName name="FASDF" localSheetId="10">#REF!</definedName>
    <definedName name="FASDF">#REF!</definedName>
    <definedName name="FCO" localSheetId="6">#REF!</definedName>
    <definedName name="FCO" localSheetId="7">#REF!</definedName>
    <definedName name="FCO" localSheetId="10">#REF!</definedName>
    <definedName name="FCO">#REF!</definedName>
    <definedName name="fdf" localSheetId="6" hidden="1">{#N/A,#N/A,FALSE,"M.31"}</definedName>
    <definedName name="fdf" localSheetId="9" hidden="1">{#N/A,#N/A,FALSE,"M.31"}</definedName>
    <definedName name="fdf" localSheetId="7" hidden="1">{#N/A,#N/A,FALSE,"M.31"}</definedName>
    <definedName name="fdf" localSheetId="5" hidden="1">{#N/A,#N/A,FALSE,"M.31"}</definedName>
    <definedName name="fdf" localSheetId="10" hidden="1">{#N/A,#N/A,FALSE,"M.31"}</definedName>
    <definedName name="fdf" localSheetId="11" hidden="1">{#N/A,#N/A,FALSE,"M.31"}</definedName>
    <definedName name="fdf" hidden="1">{#N/A,#N/A,FALSE,"M.31"}</definedName>
    <definedName name="FEEDERGGNKDS" localSheetId="6">'[15]JAN07'!#REF!</definedName>
    <definedName name="FEEDERGGNKDS" localSheetId="7">'[15]JAN07'!#REF!</definedName>
    <definedName name="FEEDERGGNKDS">'[42]JAN07'!#REF!</definedName>
    <definedName name="FEEDERGGNSLG" localSheetId="6">'[15]JAN07'!#REF!</definedName>
    <definedName name="FEEDERGGNSLG" localSheetId="7">'[15]JAN07'!#REF!</definedName>
    <definedName name="FEEDERGGNSLG">'[42]JAN07'!#REF!</definedName>
    <definedName name="FEEDERKDS" localSheetId="6">#REF!</definedName>
    <definedName name="FEEDERKDS" localSheetId="9">#REF!</definedName>
    <definedName name="FEEDERKDS" localSheetId="7">#REF!</definedName>
    <definedName name="FEEDERKDS" localSheetId="5">#REF!</definedName>
    <definedName name="FEEDERKDS" localSheetId="10">#REF!</definedName>
    <definedName name="FEEDERKDS">#REF!</definedName>
    <definedName name="FEEDERSLG" localSheetId="6">#REF!</definedName>
    <definedName name="FEEDERSLG" localSheetId="9">#REF!</definedName>
    <definedName name="FEEDERSLG" localSheetId="7">#REF!</definedName>
    <definedName name="FEEDERSLG" localSheetId="10">#REF!</definedName>
    <definedName name="FEEDERSLG">#REF!</definedName>
    <definedName name="FEEDERSMG" localSheetId="6">#REF!</definedName>
    <definedName name="FEEDERSMG" localSheetId="9">#REF!</definedName>
    <definedName name="FEEDERSMG" localSheetId="7">#REF!</definedName>
    <definedName name="FEEDERSMG" localSheetId="10">#REF!</definedName>
    <definedName name="FEEDERSMG">#REF!</definedName>
    <definedName name="ff" localSheetId="6" hidden="1">{#N/A,#N/A,FALSE,"M.01"}</definedName>
    <definedName name="ff" localSheetId="9" hidden="1">{#N/A,#N/A,FALSE,"M.01"}</definedName>
    <definedName name="ff" localSheetId="7" hidden="1">{#N/A,#N/A,FALSE,"M.01"}</definedName>
    <definedName name="ff" localSheetId="5" hidden="1">{#N/A,#N/A,FALSE,"M.01"}</definedName>
    <definedName name="ff" localSheetId="10" hidden="1">{#N/A,#N/A,FALSE,"M.01"}</definedName>
    <definedName name="ff" localSheetId="11" hidden="1">{#N/A,#N/A,FALSE,"M.01"}</definedName>
    <definedName name="ff" hidden="1">{#N/A,#N/A,FALSE,"M.01"}</definedName>
    <definedName name="ffe" localSheetId="6">#REF!</definedName>
    <definedName name="ffe" localSheetId="9">#REF!</definedName>
    <definedName name="ffe" localSheetId="7">#REF!</definedName>
    <definedName name="ffe" localSheetId="5">#REF!</definedName>
    <definedName name="ffe" localSheetId="10">#REF!</definedName>
    <definedName name="ffe">#REF!</definedName>
    <definedName name="fffff" localSheetId="6">#REF!</definedName>
    <definedName name="fffff" localSheetId="9">#REF!</definedName>
    <definedName name="fffff" localSheetId="7">#REF!</definedName>
    <definedName name="fffff" localSheetId="10">#REF!</definedName>
    <definedName name="fffff">#REF!</definedName>
    <definedName name="final" localSheetId="6" hidden="1">{#N/A,#N/A,FALSE,"M.34"}</definedName>
    <definedName name="final" localSheetId="9" hidden="1">{#N/A,#N/A,FALSE,"M.34"}</definedName>
    <definedName name="final" localSheetId="7" hidden="1">{#N/A,#N/A,FALSE,"M.34"}</definedName>
    <definedName name="final" localSheetId="5" hidden="1">{#N/A,#N/A,FALSE,"M.34"}</definedName>
    <definedName name="final" localSheetId="10" hidden="1">{#N/A,#N/A,FALSE,"M.34"}</definedName>
    <definedName name="final" localSheetId="11" hidden="1">{#N/A,#N/A,FALSE,"M.34"}</definedName>
    <definedName name="final" hidden="1">{#N/A,#N/A,FALSE,"M.34"}</definedName>
    <definedName name="FOREX">'[43]Resource Plan (2)'!$H$120</definedName>
    <definedName name="fp">[16]x!$G$9:$G$47</definedName>
    <definedName name="Frekuensi" localSheetId="6">#REF!</definedName>
    <definedName name="Frekuensi" localSheetId="9">#REF!</definedName>
    <definedName name="Frekuensi" localSheetId="7">#REF!</definedName>
    <definedName name="Frekuensi" localSheetId="5">#REF!</definedName>
    <definedName name="Frekuensi" localSheetId="10">#REF!</definedName>
    <definedName name="Frekuensi">#REF!</definedName>
    <definedName name="FSDF" localSheetId="6">#REF!</definedName>
    <definedName name="FSDF" localSheetId="9">#REF!</definedName>
    <definedName name="FSDF" localSheetId="7">#REF!</definedName>
    <definedName name="FSDF" localSheetId="10">#REF!</definedName>
    <definedName name="FSDF">#REF!</definedName>
    <definedName name="FXXHBGH" localSheetId="6" hidden="1">#REF!</definedName>
    <definedName name="FXXHBGH" localSheetId="9" hidden="1">#REF!</definedName>
    <definedName name="FXXHBGH" localSheetId="7" hidden="1">#REF!</definedName>
    <definedName name="FXXHBGH" localSheetId="10" hidden="1">#REF!</definedName>
    <definedName name="FXXHBGH" localSheetId="0" hidden="1">#REF!</definedName>
    <definedName name="FXXHBGH" localSheetId="2" hidden="1">#REF!</definedName>
    <definedName name="FXXHBGH" localSheetId="1" hidden="1">#REF!</definedName>
    <definedName name="FXXHBGH" hidden="1">#REF!</definedName>
    <definedName name="G">[44]Smg!$I$1:$I$863</definedName>
    <definedName name="gambar" localSheetId="6">#REF!</definedName>
    <definedName name="gambar" localSheetId="9">#REF!</definedName>
    <definedName name="gambar" localSheetId="7">#REF!</definedName>
    <definedName name="gambar" localSheetId="5">#REF!</definedName>
    <definedName name="gambar" localSheetId="10">#REF!</definedName>
    <definedName name="gambar">#REF!</definedName>
    <definedName name="Gambar_2" localSheetId="6" hidden="1">{#N/A,#N/A,FALSE,"M.02"}</definedName>
    <definedName name="Gambar_2" localSheetId="9" hidden="1">{#N/A,#N/A,FALSE,"M.02"}</definedName>
    <definedName name="Gambar_2" localSheetId="7" hidden="1">{#N/A,#N/A,FALSE,"M.02"}</definedName>
    <definedName name="Gambar_2" localSheetId="5" hidden="1">{#N/A,#N/A,FALSE,"M.02"}</definedName>
    <definedName name="Gambar_2" localSheetId="10" hidden="1">{#N/A,#N/A,FALSE,"M.02"}</definedName>
    <definedName name="Gambar_2" localSheetId="11" hidden="1">{#N/A,#N/A,FALSE,"M.02"}</definedName>
    <definedName name="Gambar_2" hidden="1">{#N/A,#N/A,FALSE,"M.02"}</definedName>
    <definedName name="GANGGUAN" localSheetId="9">[40]MENU!$M$11:$M$124</definedName>
    <definedName name="GANGGUAN">#N/A</definedName>
    <definedName name="GARDU" localSheetId="9">[40]PARAMETER!$A$11:$A$1059</definedName>
    <definedName name="GARDU">#N/A</definedName>
    <definedName name="GARDU1" localSheetId="9">[40]MENU!$A$11:$A$110</definedName>
    <definedName name="GARDU1">#N/A</definedName>
    <definedName name="GBR" localSheetId="9">INDEX([45]KKO!#REF!,MATCH([45]KKO!#REF!:[45]KKO!#REF!,0)*2)</definedName>
    <definedName name="GBR" localSheetId="10">INDEX([46]KKO!#REF!,MATCH([46]KKO!#REF!:[46]KKO!#REF!,0)*2)</definedName>
    <definedName name="GBR" localSheetId="11">INDEX([46]KKO!#REF!,MATCH([46]KKO!#REF!:[46]KKO!#REF!,0)*2)</definedName>
    <definedName name="GBR">INDEX(KKO!#REF!,MATCH(KKO!#REF!:KKO!#REF!,0)*2)</definedName>
    <definedName name="gf" localSheetId="6">#REF!</definedName>
    <definedName name="gf" localSheetId="9">#REF!</definedName>
    <definedName name="gf" localSheetId="5">#REF!</definedName>
    <definedName name="gf" localSheetId="10">#REF!</definedName>
    <definedName name="gf" localSheetId="11">#REF!</definedName>
    <definedName name="gf">#REF!</definedName>
    <definedName name="GFHHG" localSheetId="6">#REF!</definedName>
    <definedName name="GFHHG" localSheetId="9">#REF!</definedName>
    <definedName name="GFHHG" localSheetId="7">#REF!</definedName>
    <definedName name="GFHHG" localSheetId="10">#REF!</definedName>
    <definedName name="GFHHG">#REF!</definedName>
    <definedName name="GFRKDS" localSheetId="6">#REF!</definedName>
    <definedName name="GFRKDS" localSheetId="7">#REF!</definedName>
    <definedName name="GFRKDS" localSheetId="10">#REF!</definedName>
    <definedName name="GFRKDS">#REF!</definedName>
    <definedName name="GFRSLG" localSheetId="6">#REF!</definedName>
    <definedName name="GFRSLG" localSheetId="7">#REF!</definedName>
    <definedName name="GFRSLG" localSheetId="10">#REF!</definedName>
    <definedName name="GFRSLG">#REF!</definedName>
    <definedName name="GFRSMG" localSheetId="6">#REF!</definedName>
    <definedName name="GFRSMG" localSheetId="7">#REF!</definedName>
    <definedName name="GFRSMG" localSheetId="10">#REF!</definedName>
    <definedName name="GFRSMG">#REF!</definedName>
    <definedName name="gg" localSheetId="6">#REF!</definedName>
    <definedName name="gg" localSheetId="7">#REF!</definedName>
    <definedName name="gg" localSheetId="10">#REF!</definedName>
    <definedName name="gg">#REF!</definedName>
    <definedName name="ggg" localSheetId="6">#REF!</definedName>
    <definedName name="ggg" localSheetId="7">#REF!</definedName>
    <definedName name="ggg" localSheetId="10">#REF!</definedName>
    <definedName name="ggg">#REF!</definedName>
    <definedName name="grafik" localSheetId="6" hidden="1">{#N/A,#N/A,FALSE,"M.41"}</definedName>
    <definedName name="grafik" localSheetId="9" hidden="1">{#N/A,#N/A,FALSE,"M.41"}</definedName>
    <definedName name="grafik" localSheetId="7" hidden="1">{#N/A,#N/A,FALSE,"M.41"}</definedName>
    <definedName name="grafik" localSheetId="5" hidden="1">{#N/A,#N/A,FALSE,"M.41"}</definedName>
    <definedName name="grafik" localSheetId="10" hidden="1">{#N/A,#N/A,FALSE,"M.41"}</definedName>
    <definedName name="grafik" localSheetId="11" hidden="1">{#N/A,#N/A,FALSE,"M.41"}</definedName>
    <definedName name="grafik" hidden="1">{#N/A,#N/A,FALSE,"M.41"}</definedName>
    <definedName name="GRAIK" localSheetId="6" hidden="1">#REF!</definedName>
    <definedName name="GRAIK" localSheetId="9" hidden="1">#REF!</definedName>
    <definedName name="GRAIK" localSheetId="7" hidden="1">#REF!</definedName>
    <definedName name="GRAIK" localSheetId="5" hidden="1">#REF!</definedName>
    <definedName name="GRAIK" localSheetId="10" hidden="1">#REF!</definedName>
    <definedName name="GRAIK" hidden="1">#REF!</definedName>
    <definedName name="H" localSheetId="6">#REF!</definedName>
    <definedName name="H" localSheetId="9">#REF!</definedName>
    <definedName name="H" localSheetId="7">#REF!</definedName>
    <definedName name="H" localSheetId="10">#REF!</definedName>
    <definedName name="H">#REF!</definedName>
    <definedName name="harga">[47]RAB!$F$12:$J$175</definedName>
    <definedName name="hari" localSheetId="9">[48]Format!$AA$1:$AG$1</definedName>
    <definedName name="hari">[49]Format!$AA$1:$AG$1</definedName>
    <definedName name="HarJaborTRWI" localSheetId="6">#REF!</definedName>
    <definedName name="HarJaborTRWI" localSheetId="9">#REF!</definedName>
    <definedName name="HarJaborTRWI" localSheetId="7">#REF!</definedName>
    <definedName name="HarJaborTRWI" localSheetId="5">#REF!</definedName>
    <definedName name="HarJaborTRWI" localSheetId="10">#REF!</definedName>
    <definedName name="HarJaborTRWI">#REF!</definedName>
    <definedName name="HarJaborTRWII" localSheetId="6">#REF!</definedName>
    <definedName name="HarJaborTRWII" localSheetId="9">#REF!</definedName>
    <definedName name="HarJaborTRWII" localSheetId="7">#REF!</definedName>
    <definedName name="HarJaborTRWII" localSheetId="10">#REF!</definedName>
    <definedName name="HarJaborTRWII">#REF!</definedName>
    <definedName name="HarJaborTRWIII" localSheetId="6">#REF!</definedName>
    <definedName name="HarJaborTRWIII" localSheetId="9">#REF!</definedName>
    <definedName name="HarJaborTRWIII" localSheetId="7">#REF!</definedName>
    <definedName name="HarJaborTRWIII" localSheetId="10">#REF!</definedName>
    <definedName name="HarJaborTRWIII">#REF!</definedName>
    <definedName name="HarJaborTRWIV" localSheetId="6">#REF!</definedName>
    <definedName name="HarJaborTRWIV" localSheetId="9">#REF!</definedName>
    <definedName name="HarJaborTRWIV" localSheetId="7">#REF!</definedName>
    <definedName name="HarJaborTRWIV" localSheetId="10">#REF!</definedName>
    <definedName name="HarJaborTRWIV">#REF!</definedName>
    <definedName name="HarMatTRWI" localSheetId="6">#REF!</definedName>
    <definedName name="HarMatTRWI" localSheetId="9">#REF!</definedName>
    <definedName name="HarMatTRWI" localSheetId="7">#REF!</definedName>
    <definedName name="HarMatTRWI" localSheetId="10">#REF!</definedName>
    <definedName name="HarMatTRWI">#REF!</definedName>
    <definedName name="HarMatTRWII" localSheetId="6">#REF!</definedName>
    <definedName name="HarMatTRWII" localSheetId="9">#REF!</definedName>
    <definedName name="HarMatTRWII" localSheetId="7">#REF!</definedName>
    <definedName name="HarMatTRWII" localSheetId="10">#REF!</definedName>
    <definedName name="HarMatTRWII">#REF!</definedName>
    <definedName name="HarMatTRWIII" localSheetId="6">#REF!</definedName>
    <definedName name="HarMatTRWIII" localSheetId="9">#REF!</definedName>
    <definedName name="HarMatTRWIII" localSheetId="7">#REF!</definedName>
    <definedName name="HarMatTRWIII" localSheetId="10">#REF!</definedName>
    <definedName name="HarMatTRWIII">#REF!</definedName>
    <definedName name="HarMatTRWIV" localSheetId="6">#REF!</definedName>
    <definedName name="HarMatTRWIV" localSheetId="9">#REF!</definedName>
    <definedName name="HarMatTRWIV" localSheetId="7">#REF!</definedName>
    <definedName name="HarMatTRWIV" localSheetId="10">#REF!</definedName>
    <definedName name="HarMatTRWIV">#REF!</definedName>
    <definedName name="HARTO" localSheetId="6">#REF!</definedName>
    <definedName name="HARTO" localSheetId="7">#REF!</definedName>
    <definedName name="HARTO" localSheetId="10">#REF!</definedName>
    <definedName name="HARTO">#REF!</definedName>
    <definedName name="HB" localSheetId="6">#REF!</definedName>
    <definedName name="HB" localSheetId="7">#REF!</definedName>
    <definedName name="HB" localSheetId="10">#REF!</definedName>
    <definedName name="HB">#REF!</definedName>
    <definedName name="HBDUA" localSheetId="6">#REF!</definedName>
    <definedName name="HBDUA" localSheetId="7">#REF!</definedName>
    <definedName name="HBDUA" localSheetId="10">#REF!</definedName>
    <definedName name="HBDUA">#REF!</definedName>
    <definedName name="HBsatu" localSheetId="6">#REF!</definedName>
    <definedName name="HBsatu" localSheetId="7">#REF!</definedName>
    <definedName name="HBsatu" localSheetId="10">#REF!</definedName>
    <definedName name="HBsatu">#REF!</definedName>
    <definedName name="hh" localSheetId="6" hidden="1">{#N/A,#N/A,FALSE,"M.32"}</definedName>
    <definedName name="hh" localSheetId="9" hidden="1">{#N/A,#N/A,FALSE,"M.32"}</definedName>
    <definedName name="hh" localSheetId="7" hidden="1">{#N/A,#N/A,FALSE,"M.32"}</definedName>
    <definedName name="hh" localSheetId="5" hidden="1">{#N/A,#N/A,FALSE,"M.32"}</definedName>
    <definedName name="hh" localSheetId="10" hidden="1">{#N/A,#N/A,FALSE,"M.32"}</definedName>
    <definedName name="hh" localSheetId="11" hidden="1">{#N/A,#N/A,FALSE,"M.32"}</definedName>
    <definedName name="hh" hidden="1">{#N/A,#N/A,FALSE,"M.32"}</definedName>
    <definedName name="hhhhhhhhhhh" localSheetId="6">#REF!</definedName>
    <definedName name="hhhhhhhhhhh" localSheetId="9">#REF!</definedName>
    <definedName name="hhhhhhhhhhh" localSheetId="7">#REF!</definedName>
    <definedName name="hhhhhhhhhhh" localSheetId="5">#REF!</definedName>
    <definedName name="hhhhhhhhhhh" localSheetId="10">#REF!</definedName>
    <definedName name="hhhhhhhhhhh">#REF!</definedName>
    <definedName name="HMAT">'[50]MATERIAL juni 05'!$A$1:$AH$65536</definedName>
    <definedName name="HMRIEL">'[50]UPDATE 25 JANUARI 2007'!$A:$IV</definedName>
    <definedName name="HOUOUOUO" localSheetId="9" hidden="1">{#N/A,#N/A,FALSE,"M.31"}</definedName>
    <definedName name="HOUOUOUO" localSheetId="5" hidden="1">{#N/A,#N/A,FALSE,"M.31"}</definedName>
    <definedName name="HOUOUOUO" localSheetId="10" hidden="1">{#N/A,#N/A,FALSE,"M.31"}</definedName>
    <definedName name="HOUOUOUO" localSheetId="11" hidden="1">{#N/A,#N/A,FALSE,"M.31"}</definedName>
    <definedName name="HOUOUOUO" hidden="1">{#N/A,#N/A,FALSE,"M.31"}</definedName>
    <definedName name="HR" localSheetId="6">#REF!</definedName>
    <definedName name="HR" localSheetId="9">#REF!</definedName>
    <definedName name="HR" localSheetId="7">#REF!</definedName>
    <definedName name="HR" localSheetId="5">#REF!</definedName>
    <definedName name="HR" localSheetId="10">#REF!</definedName>
    <definedName name="HR">#REF!</definedName>
    <definedName name="HSCT3">0.1</definedName>
    <definedName name="i" localSheetId="6">#REF!</definedName>
    <definedName name="i" localSheetId="9">#REF!</definedName>
    <definedName name="i" localSheetId="7">#REF!</definedName>
    <definedName name="i" localSheetId="5">#REF!</definedName>
    <definedName name="i" localSheetId="10">#REF!</definedName>
    <definedName name="i">#REF!</definedName>
    <definedName name="ike" localSheetId="6">#REF!</definedName>
    <definedName name="ike" localSheetId="9">#REF!</definedName>
    <definedName name="ike" localSheetId="7">#REF!</definedName>
    <definedName name="ike" localSheetId="10">#REF!</definedName>
    <definedName name="ike">#REF!</definedName>
    <definedName name="IkhtBiopTRWI">'[26]IkhtisarBiop(12.0)'!$B$1:$M$49</definedName>
    <definedName name="IkhtBiopTRWII">'[26]IkhtisarBiop(12.0)'!$B$51:$M$99</definedName>
    <definedName name="IkhtBiopTRWIII">'[26]IkhtisarBiop(12.0)'!$B$101:$M$149</definedName>
    <definedName name="IkhtBiopTRWIV">'[26]IkhtisarBiop(12.0)'!$B$151:$M$199</definedName>
    <definedName name="INDEX_KODE" localSheetId="9">[40]MENU!$O$11:$O$124</definedName>
    <definedName name="INDEX_KODE">#N/A</definedName>
    <definedName name="INDEX1" localSheetId="9">[40]MENU!$C$11:$C$110</definedName>
    <definedName name="INDEX1">#N/A</definedName>
    <definedName name="Indikator210" localSheetId="6">#REF!</definedName>
    <definedName name="Indikator210" localSheetId="9">#REF!</definedName>
    <definedName name="Indikator210" localSheetId="7">#REF!</definedName>
    <definedName name="Indikator210" localSheetId="5">#REF!</definedName>
    <definedName name="Indikator210" localSheetId="10">#REF!</definedName>
    <definedName name="Indikator210">#REF!</definedName>
    <definedName name="Indikator215" localSheetId="6">#REF!</definedName>
    <definedName name="Indikator215" localSheetId="9">#REF!</definedName>
    <definedName name="Indikator215" localSheetId="7">#REF!</definedName>
    <definedName name="Indikator215" localSheetId="10">#REF!</definedName>
    <definedName name="Indikator215">#REF!</definedName>
    <definedName name="INDUK">[51]DTU!$B$2:$D$48</definedName>
    <definedName name="input" localSheetId="6">'[52]Neraca seAPJ'!#REF!</definedName>
    <definedName name="input" localSheetId="9">'[52]Neraca seAPJ'!#REF!</definedName>
    <definedName name="input" localSheetId="7">'[52]Neraca seAPJ'!#REF!</definedName>
    <definedName name="input" localSheetId="5">'[52]Neraca seAPJ'!#REF!</definedName>
    <definedName name="input">'[52]Neraca seAPJ'!#REF!</definedName>
    <definedName name="INVMlgNew">#N/A</definedName>
    <definedName name="IPP" localSheetId="6">#REF!</definedName>
    <definedName name="IPP" localSheetId="9">#REF!</definedName>
    <definedName name="IPP" localSheetId="7">#REF!</definedName>
    <definedName name="IPP" localSheetId="5">#REF!</definedName>
    <definedName name="IPP" localSheetId="10">#REF!</definedName>
    <definedName name="IPP">#REF!</definedName>
    <definedName name="ips" localSheetId="6">'[18]JAN09'!#REF!</definedName>
    <definedName name="ips" localSheetId="9">'[18]JAN09'!#REF!</definedName>
    <definedName name="ips" localSheetId="5">'[18]JAN09'!#REF!</definedName>
    <definedName name="ips" localSheetId="10">'[18]JAN09'!#REF!</definedName>
    <definedName name="ips">'[18]JAN09'!#REF!</definedName>
    <definedName name="IS" localSheetId="6">#REF!</definedName>
    <definedName name="IS" localSheetId="9">#REF!</definedName>
    <definedName name="IS" localSheetId="7">#REF!</definedName>
    <definedName name="IS" localSheetId="5">#REF!</definedName>
    <definedName name="IS" localSheetId="10">#REF!</definedName>
    <definedName name="IS">#REF!</definedName>
    <definedName name="itung" localSheetId="6">#REF!</definedName>
    <definedName name="itung" localSheetId="9">#REF!</definedName>
    <definedName name="itung" localSheetId="7">#REF!</definedName>
    <definedName name="itung" localSheetId="10">#REF!</definedName>
    <definedName name="itung">#REF!</definedName>
    <definedName name="iujnyhnuh" localSheetId="6">#REF!</definedName>
    <definedName name="iujnyhnuh" localSheetId="9">#REF!</definedName>
    <definedName name="iujnyhnuh" localSheetId="7">#REF!</definedName>
    <definedName name="iujnyhnuh" localSheetId="10">#REF!</definedName>
    <definedName name="iujnyhnuh">#REF!</definedName>
    <definedName name="j" localSheetId="6">#REF!</definedName>
    <definedName name="j" localSheetId="7">#REF!</definedName>
    <definedName name="j" localSheetId="10">#REF!</definedName>
    <definedName name="j">#REF!</definedName>
    <definedName name="JAJA" localSheetId="6">'[53]W-NAD'!#REF!</definedName>
    <definedName name="JAJA" localSheetId="7">'[53]W-NAD'!#REF!</definedName>
    <definedName name="JAJA" localSheetId="10">'[53]W-NAD'!#REF!</definedName>
    <definedName name="JAJA">'[53]W-NAD'!#REF!</definedName>
    <definedName name="jamkerja">'[54]D2. ANALISA HS INSHAR'!$D$2</definedName>
    <definedName name="JamKerja01">'[55]E3. ANALISA HS HAR TEK SUTM'!$D$2</definedName>
    <definedName name="jamkerjaentri" localSheetId="6">'[54]D2. ANALISA HS INSHAR'!#REF!</definedName>
    <definedName name="jamkerjaentri" localSheetId="9">'[54]D2. ANALISA HS INSHAR'!#REF!</definedName>
    <definedName name="jamkerjaentri" localSheetId="7">'[54]D2. ANALISA HS INSHAR'!#REF!</definedName>
    <definedName name="jamkerjaentri" localSheetId="5">'[54]D2. ANALISA HS INSHAR'!#REF!</definedName>
    <definedName name="jamkerjaentri">'[54]D2. ANALISA HS INSHAR'!#REF!</definedName>
    <definedName name="jamkerjahar">'[55]E6. ANALISA HS HAR'!$D$2</definedName>
    <definedName name="JARDIST" localSheetId="6">#REF!</definedName>
    <definedName name="JARDIST" localSheetId="9">#REF!</definedName>
    <definedName name="JARDIST" localSheetId="7">#REF!</definedName>
    <definedName name="JARDIST" localSheetId="5">#REF!</definedName>
    <definedName name="JARDIST" localSheetId="10">#REF!</definedName>
    <definedName name="JARDIST">#REF!</definedName>
    <definedName name="jasa">[56]Jasa!$B$1:$F$65536</definedName>
    <definedName name="jasa.">[56]Jasa!$B$1:$F$65536</definedName>
    <definedName name="JBRpst" localSheetId="6" hidden="1">{#N/A,#N/A,FALSE,"M.31"}</definedName>
    <definedName name="JBRpst" localSheetId="9" hidden="1">{#N/A,#N/A,FALSE,"M.31"}</definedName>
    <definedName name="JBRpst" localSheetId="7" hidden="1">{#N/A,#N/A,FALSE,"M.31"}</definedName>
    <definedName name="JBRpst" localSheetId="5" hidden="1">{#N/A,#N/A,FALSE,"M.31"}</definedName>
    <definedName name="JBRpst" localSheetId="10" hidden="1">{#N/A,#N/A,FALSE,"M.31"}</definedName>
    <definedName name="JBRpst" localSheetId="11" hidden="1">{#N/A,#N/A,FALSE,"M.31"}</definedName>
    <definedName name="JBRpst" hidden="1">{#N/A,#N/A,FALSE,"M.31"}</definedName>
    <definedName name="jbrpst2" localSheetId="6" hidden="1">{#N/A,#N/A,FALSE,"M.31"}</definedName>
    <definedName name="jbrpst2" localSheetId="9" hidden="1">{#N/A,#N/A,FALSE,"M.31"}</definedName>
    <definedName name="jbrpst2" localSheetId="7" hidden="1">{#N/A,#N/A,FALSE,"M.31"}</definedName>
    <definedName name="jbrpst2" localSheetId="5" hidden="1">{#N/A,#N/A,FALSE,"M.31"}</definedName>
    <definedName name="jbrpst2" localSheetId="10" hidden="1">{#N/A,#N/A,FALSE,"M.31"}</definedName>
    <definedName name="jbrpst2" localSheetId="11" hidden="1">{#N/A,#N/A,FALSE,"M.31"}</definedName>
    <definedName name="jbrpst2" hidden="1">{#N/A,#N/A,FALSE,"M.31"}</definedName>
    <definedName name="jenis_kontrak">[57]data!$F$2:$F$4</definedName>
    <definedName name="jenis_pph">[57]data!$E$2:$E$7</definedName>
    <definedName name="JHKJ" localSheetId="6">#REF!</definedName>
    <definedName name="JHKJ" localSheetId="9">#REF!</definedName>
    <definedName name="JHKJ" localSheetId="7">#REF!</definedName>
    <definedName name="JHKJ" localSheetId="5">#REF!</definedName>
    <definedName name="JHKJ" localSheetId="10">#REF!</definedName>
    <definedName name="JHKJ">#REF!</definedName>
    <definedName name="JILHK" localSheetId="9">#REF!</definedName>
    <definedName name="JILHK" localSheetId="10">#REF!</definedName>
    <definedName name="JILHK">#REF!</definedName>
    <definedName name="jj" localSheetId="6" hidden="1">{#N/A,#N/A,FALSE,"M.42"}</definedName>
    <definedName name="jj" localSheetId="9" hidden="1">{#N/A,#N/A,FALSE,"M.42"}</definedName>
    <definedName name="jj" localSheetId="7" hidden="1">{#N/A,#N/A,FALSE,"M.42"}</definedName>
    <definedName name="jj" localSheetId="5" hidden="1">{#N/A,#N/A,FALSE,"M.42"}</definedName>
    <definedName name="jj" localSheetId="10" hidden="1">{#N/A,#N/A,FALSE,"M.42"}</definedName>
    <definedName name="jj" localSheetId="11" hidden="1">{#N/A,#N/A,FALSE,"M.42"}</definedName>
    <definedName name="jj" hidden="1">{#N/A,#N/A,FALSE,"M.42"}</definedName>
    <definedName name="jjjj" localSheetId="6">#REF!</definedName>
    <definedName name="jjjj" localSheetId="9">#REF!</definedName>
    <definedName name="jjjj" localSheetId="7">#REF!</definedName>
    <definedName name="jjjj" localSheetId="5">#REF!</definedName>
    <definedName name="jjjj" localSheetId="10">#REF!</definedName>
    <definedName name="jjjj">#REF!</definedName>
    <definedName name="JKLJL" localSheetId="6">#REF!</definedName>
    <definedName name="JKLJL" localSheetId="9">#REF!</definedName>
    <definedName name="JKLJL" localSheetId="7">#REF!</definedName>
    <definedName name="JKLJL" localSheetId="10">#REF!</definedName>
    <definedName name="JKLJL">#REF!</definedName>
    <definedName name="JP" localSheetId="6">#REF!</definedName>
    <definedName name="JP" localSheetId="9">#REF!</definedName>
    <definedName name="JP" localSheetId="7">#REF!</definedName>
    <definedName name="JP" localSheetId="10">#REF!</definedName>
    <definedName name="JP">#REF!</definedName>
    <definedName name="JTR" localSheetId="6">#REF!</definedName>
    <definedName name="JTR" localSheetId="7">#REF!</definedName>
    <definedName name="JTR" localSheetId="10">#REF!</definedName>
    <definedName name="JTR">#REF!</definedName>
    <definedName name="JualGLangTRWI" localSheetId="6">#REF!</definedName>
    <definedName name="JualGLangTRWI" localSheetId="9">#REF!</definedName>
    <definedName name="JualGLangTRWI" localSheetId="7">#REF!</definedName>
    <definedName name="JualGLangTRWI" localSheetId="10">#REF!</definedName>
    <definedName name="JualGLangTRWI">#REF!</definedName>
    <definedName name="JualGLangTRWII" localSheetId="6">#REF!</definedName>
    <definedName name="JualGLangTRWII" localSheetId="9">#REF!</definedName>
    <definedName name="JualGLangTRWII" localSheetId="7">#REF!</definedName>
    <definedName name="JualGLangTRWII" localSheetId="10">#REF!</definedName>
    <definedName name="JualGLangTRWII">#REF!</definedName>
    <definedName name="JualGLangTRWIII" localSheetId="6">#REF!</definedName>
    <definedName name="JualGLangTRWIII" localSheetId="9">#REF!</definedName>
    <definedName name="JualGLangTRWIII" localSheetId="7">#REF!</definedName>
    <definedName name="JualGLangTRWIII" localSheetId="10">#REF!</definedName>
    <definedName name="JualGLangTRWIII">#REF!</definedName>
    <definedName name="JualGLangTRWIV" localSheetId="6">#REF!</definedName>
    <definedName name="JualGLangTRWIV" localSheetId="9">#REF!</definedName>
    <definedName name="JualGLangTRWIV" localSheetId="7">#REF!</definedName>
    <definedName name="JualGLangTRWIV" localSheetId="10">#REF!</definedName>
    <definedName name="JualGLangTRWIV">#REF!</definedName>
    <definedName name="JualGTarifTRWI">'[26]JualGTarif(11A)'!$B$1:$I$59</definedName>
    <definedName name="JualGTarifTRWII">'[26]JualGTarif(11A)'!$B$61:$I$119</definedName>
    <definedName name="JualGTarifTRWIII">'[26]JualGTarif(11A)'!$B$121:$I$178</definedName>
    <definedName name="JualGTarifTRWIV">'[26]JualGTarif(11A)'!$B$180:$I$237</definedName>
    <definedName name="JUMLAH" localSheetId="6">#REF!</definedName>
    <definedName name="JUMLAH" localSheetId="9">#REF!</definedName>
    <definedName name="JUMLAH" localSheetId="7">#REF!</definedName>
    <definedName name="JUMLAH" localSheetId="5">#REF!</definedName>
    <definedName name="JUMLAH" localSheetId="10">#REF!</definedName>
    <definedName name="JUMLAH">#REF!</definedName>
    <definedName name="JUNI92" localSheetId="6">#REF!</definedName>
    <definedName name="JUNI92" localSheetId="9">#REF!</definedName>
    <definedName name="JUNI92" localSheetId="7">#REF!</definedName>
    <definedName name="JUNI92" localSheetId="10">#REF!</definedName>
    <definedName name="JUNI92">#REF!</definedName>
    <definedName name="jus" localSheetId="6" hidden="1">{#N/A,#N/A,FALSE,"M.41"}</definedName>
    <definedName name="jus" localSheetId="9" hidden="1">{#N/A,#N/A,FALSE,"M.41"}</definedName>
    <definedName name="jus" localSheetId="7" hidden="1">{#N/A,#N/A,FALSE,"M.41"}</definedName>
    <definedName name="jus" localSheetId="5" hidden="1">{#N/A,#N/A,FALSE,"M.41"}</definedName>
    <definedName name="jus" localSheetId="10" hidden="1">{#N/A,#N/A,FALSE,"M.41"}</definedName>
    <definedName name="jus" localSheetId="11" hidden="1">{#N/A,#N/A,FALSE,"M.41"}</definedName>
    <definedName name="jus" hidden="1">{#N/A,#N/A,FALSE,"M.41"}</definedName>
    <definedName name="Justy2" localSheetId="6" hidden="1">{#N/A,#N/A,FALSE,"M.02"}</definedName>
    <definedName name="Justy2" localSheetId="9" hidden="1">{#N/A,#N/A,FALSE,"M.02"}</definedName>
    <definedName name="Justy2" localSheetId="7" hidden="1">{#N/A,#N/A,FALSE,"M.02"}</definedName>
    <definedName name="Justy2" localSheetId="5" hidden="1">{#N/A,#N/A,FALSE,"M.02"}</definedName>
    <definedName name="Justy2" localSheetId="10" hidden="1">{#N/A,#N/A,FALSE,"M.02"}</definedName>
    <definedName name="Justy2" localSheetId="11" hidden="1">{#N/A,#N/A,FALSE,"M.02"}</definedName>
    <definedName name="Justy2" hidden="1">{#N/A,#N/A,FALSE,"M.02"}</definedName>
    <definedName name="jx" localSheetId="6">#REF!</definedName>
    <definedName name="jx" localSheetId="9">#REF!</definedName>
    <definedName name="jx" localSheetId="5">#REF!</definedName>
    <definedName name="jx" localSheetId="10">#REF!</definedName>
    <definedName name="jx" localSheetId="11">#REF!</definedName>
    <definedName name="jx">#REF!</definedName>
    <definedName name="JYJYTJ" localSheetId="6">#REF!</definedName>
    <definedName name="JYJYTJ" localSheetId="9">#REF!</definedName>
    <definedName name="JYJYTJ" localSheetId="7">#REF!</definedName>
    <definedName name="JYJYTJ" localSheetId="10">#REF!</definedName>
    <definedName name="JYJYTJ">#REF!</definedName>
    <definedName name="K">#N/A</definedName>
    <definedName name="kal" localSheetId="6">'[20]JAN09'!#REF!</definedName>
    <definedName name="kal" localSheetId="7">'[20]JAN09'!#REF!</definedName>
    <definedName name="kal" localSheetId="10">'[20]JAN09'!#REF!</definedName>
    <definedName name="kal">'[20]JAN09'!#REF!</definedName>
    <definedName name="KALIKDS" localSheetId="6">'[15]JAN07'!#REF!</definedName>
    <definedName name="KALIKDS" localSheetId="7">'[15]JAN07'!#REF!</definedName>
    <definedName name="KALIKDS">'[42]JAN07'!#REF!</definedName>
    <definedName name="KALISLG" localSheetId="6">'[15]JAN07'!#REF!</definedName>
    <definedName name="KALISLG" localSheetId="7">'[15]JAN07'!#REF!</definedName>
    <definedName name="KALISLG">'[42]JAN07'!#REF!</definedName>
    <definedName name="Kategori" localSheetId="6">#REF!</definedName>
    <definedName name="Kategori" localSheetId="9">#REF!</definedName>
    <definedName name="Kategori" localSheetId="7">#REF!</definedName>
    <definedName name="Kategori" localSheetId="5">#REF!</definedName>
    <definedName name="Kategori" localSheetId="10">#REF!</definedName>
    <definedName name="Kategori">#REF!</definedName>
    <definedName name="KDRpst" localSheetId="6" hidden="1">{#N/A,#N/A,FALSE,"M.31"}</definedName>
    <definedName name="KDRpst" localSheetId="9" hidden="1">{#N/A,#N/A,FALSE,"M.31"}</definedName>
    <definedName name="KDRpst" localSheetId="7" hidden="1">{#N/A,#N/A,FALSE,"M.31"}</definedName>
    <definedName name="KDRpst" localSheetId="5" hidden="1">{#N/A,#N/A,FALSE,"M.31"}</definedName>
    <definedName name="KDRpst" localSheetId="10" hidden="1">{#N/A,#N/A,FALSE,"M.31"}</definedName>
    <definedName name="KDRpst" localSheetId="11" hidden="1">{#N/A,#N/A,FALSE,"M.31"}</definedName>
    <definedName name="KDRpst" hidden="1">{#N/A,#N/A,FALSE,"M.31"}</definedName>
    <definedName name="kdrtpst" localSheetId="6" hidden="1">{#N/A,#N/A,FALSE,"M.31"}</definedName>
    <definedName name="kdrtpst" localSheetId="9" hidden="1">{#N/A,#N/A,FALSE,"M.31"}</definedName>
    <definedName name="kdrtpst" localSheetId="7" hidden="1">{#N/A,#N/A,FALSE,"M.31"}</definedName>
    <definedName name="kdrtpst" localSheetId="5" hidden="1">{#N/A,#N/A,FALSE,"M.31"}</definedName>
    <definedName name="kdrtpst" localSheetId="10" hidden="1">{#N/A,#N/A,FALSE,"M.31"}</definedName>
    <definedName name="kdrtpst" localSheetId="11" hidden="1">{#N/A,#N/A,FALSE,"M.31"}</definedName>
    <definedName name="kdrtpst" hidden="1">{#N/A,#N/A,FALSE,"M.31"}</definedName>
    <definedName name="Kemungkinan" localSheetId="6">#REF!</definedName>
    <definedName name="Kemungkinan" localSheetId="9">#REF!</definedName>
    <definedName name="Kemungkinan" localSheetId="7">#REF!</definedName>
    <definedName name="Kemungkinan" localSheetId="5">#REF!</definedName>
    <definedName name="Kemungkinan" localSheetId="10">#REF!</definedName>
    <definedName name="Kemungkinan">#REF!</definedName>
    <definedName name="kj" localSheetId="9">#REF!</definedName>
    <definedName name="kj" localSheetId="10">#REF!</definedName>
    <definedName name="kj">#REF!</definedName>
    <definedName name="kjdhgf" localSheetId="6">#REF!</definedName>
    <definedName name="kjdhgf" localSheetId="9">#REF!</definedName>
    <definedName name="kjdhgf" localSheetId="7">#REF!</definedName>
    <definedName name="kjdhgf" localSheetId="10">#REF!</definedName>
    <definedName name="kjdhgf">#REF!</definedName>
    <definedName name="kjgjhg" localSheetId="6">#REF!</definedName>
    <definedName name="kjgjhg" localSheetId="7">#REF!</definedName>
    <definedName name="kjgjhg" localSheetId="10">#REF!</definedName>
    <definedName name="kjgjhg">#REF!</definedName>
    <definedName name="KK" localSheetId="6">[22]Usulan!#REF!</definedName>
    <definedName name="KK" localSheetId="7">[22]Usulan!#REF!</definedName>
    <definedName name="KK" localSheetId="10">[22]Usulan!#REF!</definedName>
    <definedName name="KK">[22]Usulan!#REF!</definedName>
    <definedName name="KODE" localSheetId="6">#REF!</definedName>
    <definedName name="KODE" localSheetId="9">#REF!</definedName>
    <definedName name="KODE" localSheetId="7">#REF!</definedName>
    <definedName name="KODE" localSheetId="5">#REF!</definedName>
    <definedName name="KODE" localSheetId="10">#REF!</definedName>
    <definedName name="KODE">#REF!</definedName>
    <definedName name="kode_Cabang" localSheetId="6">#REF!</definedName>
    <definedName name="kode_Cabang" localSheetId="9">#REF!</definedName>
    <definedName name="kode_Cabang" localSheetId="7">#REF!</definedName>
    <definedName name="kode_Cabang" localSheetId="10">#REF!</definedName>
    <definedName name="kode_Cabang">#REF!</definedName>
    <definedName name="KODE_GANGGUAN" localSheetId="9">[40]MENU!$N$11:$N$124</definedName>
    <definedName name="KODE_GANGGUAN">#N/A</definedName>
    <definedName name="kode_Kabupaten" localSheetId="6">#REF!</definedName>
    <definedName name="kode_Kabupaten" localSheetId="9">#REF!</definedName>
    <definedName name="kode_Kabupaten" localSheetId="7">#REF!</definedName>
    <definedName name="kode_Kabupaten" localSheetId="5">#REF!</definedName>
    <definedName name="kode_Kabupaten" localSheetId="10">#REF!</definedName>
    <definedName name="kode_Kabupaten">#REF!</definedName>
    <definedName name="Kode_Kecamatan" localSheetId="6">#REF!</definedName>
    <definedName name="Kode_Kecamatan" localSheetId="9">#REF!</definedName>
    <definedName name="Kode_Kecamatan" localSheetId="7">#REF!</definedName>
    <definedName name="Kode_Kecamatan" localSheetId="10">#REF!</definedName>
    <definedName name="Kode_Kecamatan">#REF!</definedName>
    <definedName name="KODE_OUTGOING" localSheetId="9">[40]PARAMETER!$D$11:$D$1059</definedName>
    <definedName name="KODE_OUTGOING">#N/A</definedName>
    <definedName name="KODE1" localSheetId="9">[40]MENU!$B$11:$B$110</definedName>
    <definedName name="KODE1">#N/A</definedName>
    <definedName name="kokp" localSheetId="6">#REF!</definedName>
    <definedName name="kokp" localSheetId="9">#REF!</definedName>
    <definedName name="kokp" localSheetId="5">#REF!</definedName>
    <definedName name="kokp" localSheetId="10">#REF!</definedName>
    <definedName name="kokp" localSheetId="11">#REF!</definedName>
    <definedName name="kokp">#REF!</definedName>
    <definedName name="komposisi">[39]KoMposisi!$A$6:$BV$22</definedName>
    <definedName name="KomunikasiBulan" localSheetId="9">'[19]AHS - Non Personel'!$D$22</definedName>
    <definedName name="KomunikasiBulan">#N/A</definedName>
    <definedName name="KomunikasiHari" localSheetId="9">'[19]AHS - Non Personel'!$D$21</definedName>
    <definedName name="KomunikasiHari">#N/A</definedName>
    <definedName name="Kontrol" localSheetId="6">#REF!</definedName>
    <definedName name="Kontrol" localSheetId="9">#REF!</definedName>
    <definedName name="Kontrol" localSheetId="7">#REF!</definedName>
    <definedName name="Kontrol" localSheetId="5">#REF!</definedName>
    <definedName name="Kontrol" localSheetId="10">#REF!</definedName>
    <definedName name="Kontrol">#REF!</definedName>
    <definedName name="KontrolBukuBesar" localSheetId="6">#REF!</definedName>
    <definedName name="KontrolBukuBesar" localSheetId="9">#REF!</definedName>
    <definedName name="KontrolBukuBesar" localSheetId="7">#REF!</definedName>
    <definedName name="KontrolBukuBesar" localSheetId="10">#REF!</definedName>
    <definedName name="KontrolBukuBesar">#REF!</definedName>
    <definedName name="KontrolPP" localSheetId="6">#REF!</definedName>
    <definedName name="KontrolPP" localSheetId="9">#REF!</definedName>
    <definedName name="KontrolPP" localSheetId="7">#REF!</definedName>
    <definedName name="KontrolPP" localSheetId="10">#REF!</definedName>
    <definedName name="KontrolPP">#REF!</definedName>
    <definedName name="koroperator_hari" localSheetId="9">'[19]AHS - Personel'!$G$18</definedName>
    <definedName name="koroperator_hari">#N/A</definedName>
    <definedName name="KorPajak" localSheetId="6">#REF!</definedName>
    <definedName name="KorPajak" localSheetId="9">#REF!</definedName>
    <definedName name="KorPajak" localSheetId="7">#REF!</definedName>
    <definedName name="KorPajak" localSheetId="5">#REF!</definedName>
    <definedName name="KorPajak" localSheetId="10">#REF!</definedName>
    <definedName name="KorPajak">#REF!</definedName>
    <definedName name="Kost" localSheetId="9">'[19]AHS - Non Personel'!$D$20</definedName>
    <definedName name="Kost">#N/A</definedName>
    <definedName name="KOTA" localSheetId="6">#REF!</definedName>
    <definedName name="KOTA" localSheetId="9">#REF!</definedName>
    <definedName name="KOTA" localSheetId="7">#REF!</definedName>
    <definedName name="KOTA" localSheetId="5">#REF!</definedName>
    <definedName name="KOTA" localSheetId="10">#REF!</definedName>
    <definedName name="KOTA">#REF!</definedName>
    <definedName name="KPP" localSheetId="6">#REF!</definedName>
    <definedName name="KPP" localSheetId="9">#REF!</definedName>
    <definedName name="KPP" localSheetId="7">#REF!</definedName>
    <definedName name="KPP" localSheetId="10">#REF!</definedName>
    <definedName name="KPP">#REF!</definedName>
    <definedName name="Kuat" localSheetId="6">#REF!</definedName>
    <definedName name="Kuat" localSheetId="9">#REF!</definedName>
    <definedName name="Kuat" localSheetId="7">#REF!</definedName>
    <definedName name="Kuat" localSheetId="10">#REF!</definedName>
    <definedName name="Kuat">#REF!</definedName>
    <definedName name="Kuat1" localSheetId="6">#REF!</definedName>
    <definedName name="Kuat1" localSheetId="7">#REF!</definedName>
    <definedName name="Kuat1" localSheetId="10">#REF!</definedName>
    <definedName name="Kuat1">#REF!</definedName>
    <definedName name="kuh" localSheetId="6" hidden="1">{#N/A,#N/A,FALSE,"M.33"}</definedName>
    <definedName name="kuh" localSheetId="9" hidden="1">{#N/A,#N/A,FALSE,"M.33"}</definedName>
    <definedName name="kuh" localSheetId="7" hidden="1">{#N/A,#N/A,FALSE,"M.33"}</definedName>
    <definedName name="kuh" localSheetId="5" hidden="1">{#N/A,#N/A,FALSE,"M.33"}</definedName>
    <definedName name="kuh" localSheetId="10" hidden="1">{#N/A,#N/A,FALSE,"M.33"}</definedName>
    <definedName name="kuh" localSheetId="11" hidden="1">{#N/A,#N/A,FALSE,"M.33"}</definedName>
    <definedName name="kuh" hidden="1">{#N/A,#N/A,FALSE,"M.33"}</definedName>
    <definedName name="KUP" localSheetId="6">[2]prod03!#REF!</definedName>
    <definedName name="KUP" localSheetId="7">[2]prod03!#REF!</definedName>
    <definedName name="KUP">[2]prod03!#REF!</definedName>
    <definedName name="Kurs">[58]Cover!$C$5</definedName>
    <definedName name="KursUSD">[59]Asumsi!$E$9</definedName>
    <definedName name="kurva" localSheetId="6">#REF!</definedName>
    <definedName name="kurva" localSheetId="9">#REF!</definedName>
    <definedName name="kurva" localSheetId="7">#REF!</definedName>
    <definedName name="kurva" localSheetId="5">#REF!</definedName>
    <definedName name="kurva" localSheetId="10">#REF!</definedName>
    <definedName name="kurva">#REF!</definedName>
    <definedName name="Kutools_PDL0_1" localSheetId="9">INDEX([45]PDL!$B$1:$B$3,IFERROR(MATCH([45]KKO!$D$15,[45]PDL!$A$1:$A$2,),3))</definedName>
    <definedName name="Kutools_PDL0_1" localSheetId="10">INDEX([46]PDL!$B$1:$B$3,IFERROR(MATCH([46]KKO!$D$15,[46]PDL!$A$1:$A$2,),3))</definedName>
    <definedName name="Kutools_PDL0_1" localSheetId="11">INDEX([46]PDL!$B$1:$B$3,IFERROR(MATCH([46]KKO!$D$15,[46]PDL!$A$1:$A$2,),3))</definedName>
    <definedName name="Kutools_PDL0_1">INDEX(PDL!$B$1:$B$3,IFERROR(MATCH(KKO!$D$15,PDL!$A$1:$A$2,),3))</definedName>
    <definedName name="Kutools_PDL1_1" localSheetId="9">INDEX([45]PDL!$D$4:$D$6,IFERROR(MATCH([45]KKO!$D$15,[45]PDL!$C$4:$C$5,),3))</definedName>
    <definedName name="Kutools_PDL1_1" localSheetId="10">INDEX([46]PDL!$D$4:$D$6,IFERROR(MATCH([46]KKO!$D$15,[46]PDL!$C$4:$C$5,),3))</definedName>
    <definedName name="Kutools_PDL1_1" localSheetId="11">INDEX([46]PDL!$D$4:$D$6,IFERROR(MATCH([46]KKO!$D$15,[46]PDL!$C$4:$C$5,),3))</definedName>
    <definedName name="Kutools_PDL1_1">INDEX(PDL!$D$4:$D$6,IFERROR(MATCH(KKO!$D$15,PDL!$C$4:$C$5,),3))</definedName>
    <definedName name="Kutools_PDL10_1" localSheetId="9">INDEX([45]PDL!$V$31:$V$33,IFERROR(MATCH([45]KKO!$K$15,[45]PDL!$U$31:$U$32,),3))</definedName>
    <definedName name="Kutools_PDL10_1" localSheetId="10">INDEX([46]PDL!$V$31:$V$33,IFERROR(MATCH([46]KKO!$K$15,[46]PDL!$U$31:$U$32,),3))</definedName>
    <definedName name="Kutools_PDL10_1" localSheetId="11">INDEX([46]PDL!$V$31:$V$33,IFERROR(MATCH([46]KKO!$K$15,[46]PDL!$U$31:$U$32,),3))</definedName>
    <definedName name="Kutools_PDL10_1">INDEX(PDL!$V$31:$V$33,IFERROR(MATCH(KKO!$K$15,PDL!$U$31:$U$32,),3))</definedName>
    <definedName name="Kutools_PDL2_1" localSheetId="9">INDEX([45]PDL!$F$7:$F$9,IFERROR(MATCH([45]KKO!$K$15,[45]PDL!$E$7:$E$8,),3))</definedName>
    <definedName name="Kutools_PDL2_1" localSheetId="10">INDEX([46]PDL!$F$7:$F$9,IFERROR(MATCH([46]KKO!$K$15,[46]PDL!$E$7:$E$8,),3))</definedName>
    <definedName name="Kutools_PDL2_1" localSheetId="11">INDEX([46]PDL!$F$7:$F$9,IFERROR(MATCH([46]KKO!$K$15,[46]PDL!$E$7:$E$8,),3))</definedName>
    <definedName name="Kutools_PDL2_1">INDEX(PDL!$F$7:$F$9,IFERROR(MATCH(KKO!$K$15,PDL!$E$7:$E$8,),3))</definedName>
    <definedName name="Kutools_PDL3_1" localSheetId="9">INDEX([45]PDL!$H$10:$H$12,IFERROR(MATCH([45]KKO!$D$15,[45]PDL!$G$10:$G$11,),3))</definedName>
    <definedName name="Kutools_PDL3_1" localSheetId="10">INDEX([46]PDL!$H$10:$H$12,IFERROR(MATCH([46]KKO!$D$15,[46]PDL!$G$10:$G$11,),3))</definedName>
    <definedName name="Kutools_PDL3_1" localSheetId="11">INDEX([46]PDL!$H$10:$H$12,IFERROR(MATCH([46]KKO!$D$15,[46]PDL!$G$10:$G$11,),3))</definedName>
    <definedName name="Kutools_PDL3_1">INDEX(PDL!$H$10:$H$12,IFERROR(MATCH(KKO!$D$15,PDL!$G$10:$G$11,),3))</definedName>
    <definedName name="Kutools_PDL4_1" localSheetId="9">INDEX([45]PDL!$J$13:$J$15,IFERROR(MATCH([45]KKO!$D$15,[45]PDL!$I$13:$I$14,),3))</definedName>
    <definedName name="Kutools_PDL4_1" localSheetId="10">INDEX([46]PDL!$J$13:$J$15,IFERROR(MATCH([46]KKO!$D$15,[46]PDL!$I$13:$I$14,),3))</definedName>
    <definedName name="Kutools_PDL4_1" localSheetId="11">INDEX([46]PDL!$J$13:$J$15,IFERROR(MATCH([46]KKO!$D$15,[46]PDL!$I$13:$I$14,),3))</definedName>
    <definedName name="Kutools_PDL4_1">INDEX(PDL!$J$13:$J$15,IFERROR(MATCH(KKO!$D$15,PDL!$I$13:$I$14,),3))</definedName>
    <definedName name="Kutools_PDL5_1" localSheetId="9">INDEX([45]PDL!$L$16:$L$18,IFERROR(MATCH([45]KKO!$K$15,[45]PDL!$K$16:$K$17,),3))</definedName>
    <definedName name="Kutools_PDL5_1" localSheetId="10">INDEX([46]PDL!$L$16:$L$18,IFERROR(MATCH([46]KKO!$K$15,[46]PDL!$K$16:$K$17,),3))</definedName>
    <definedName name="Kutools_PDL5_1" localSheetId="11">INDEX([46]PDL!$L$16:$L$18,IFERROR(MATCH([46]KKO!$K$15,[46]PDL!$K$16:$K$17,),3))</definedName>
    <definedName name="Kutools_PDL5_1">INDEX(PDL!$L$16:$L$18,IFERROR(MATCH(KKO!$K$15,PDL!$K$16:$K$17,),3))</definedName>
    <definedName name="Kutools_PDL6_1" localSheetId="9">INDEX([45]PDL!$N$19:$N$21,IFERROR(MATCH([45]KKO!$D$15,[45]PDL!$M$19:$M$20,),3))</definedName>
    <definedName name="Kutools_PDL6_1" localSheetId="10">INDEX([46]PDL!$N$19:$N$21,IFERROR(MATCH([46]KKO!$D$15,[46]PDL!$M$19:$M$20,),3))</definedName>
    <definedName name="Kutools_PDL6_1" localSheetId="11">INDEX([46]PDL!$N$19:$N$21,IFERROR(MATCH([46]KKO!$D$15,[46]PDL!$M$19:$M$20,),3))</definedName>
    <definedName name="Kutools_PDL6_1">INDEX(PDL!$N$19:$N$21,IFERROR(MATCH(KKO!$D$15,PDL!$M$19:$M$20,),3))</definedName>
    <definedName name="Kutools_PDL7_1" localSheetId="9">INDEX([45]PDL!$P$22:$P$24,IFERROR(MATCH([45]KKO!$D$15,[45]PDL!$O$22:$O$23,),3))</definedName>
    <definedName name="Kutools_PDL7_1" localSheetId="10">INDEX([46]PDL!$P$22:$P$24,IFERROR(MATCH([46]KKO!$D$15,[46]PDL!$O$22:$O$23,),3))</definedName>
    <definedName name="Kutools_PDL7_1" localSheetId="11">INDEX([46]PDL!$P$22:$P$24,IFERROR(MATCH([46]KKO!$D$15,[46]PDL!$O$22:$O$23,),3))</definedName>
    <definedName name="Kutools_PDL7_1">INDEX(PDL!$P$22:$P$24,IFERROR(MATCH(KKO!$D$15,PDL!$O$22:$O$23,),3))</definedName>
    <definedName name="Kutools_PDL8_1" localSheetId="9">INDEX([45]PDL!$R$25:$R$27,IFERROR(MATCH([45]KKO!$D$15,[45]PDL!$Q$25:$Q$26,),3))</definedName>
    <definedName name="Kutools_PDL8_1" localSheetId="10">INDEX([46]PDL!$R$25:$R$27,IFERROR(MATCH([46]KKO!$D$15,[46]PDL!$Q$25:$Q$26,),3))</definedName>
    <definedName name="Kutools_PDL8_1" localSheetId="11">INDEX([46]PDL!$R$25:$R$27,IFERROR(MATCH([46]KKO!$D$15,[46]PDL!$Q$25:$Q$26,),3))</definedName>
    <definedName name="Kutools_PDL8_1">INDEX(PDL!$R$25:$R$27,IFERROR(MATCH(KKO!$D$15,PDL!$Q$25:$Q$26,),3))</definedName>
    <definedName name="Kutools_PDL9_1" localSheetId="9">INDEX([45]PDL!$T$28:$T$30,IFERROR(MATCH([45]KKO!$D$15,[45]PDL!$S$28:$S$29,),3))</definedName>
    <definedName name="Kutools_PDL9_1" localSheetId="10">INDEX([46]PDL!$T$28:$T$30,IFERROR(MATCH([46]KKO!$D$15,[46]PDL!$S$28:$S$29,),3))</definedName>
    <definedName name="Kutools_PDL9_1" localSheetId="11">INDEX([46]PDL!$T$28:$T$30,IFERROR(MATCH([46]KKO!$D$15,[46]PDL!$S$28:$S$29,),3))</definedName>
    <definedName name="Kutools_PDL9_1">INDEX(PDL!$T$28:$T$30,IFERROR(MATCH(KKO!$D$15,PDL!$S$28:$S$29,),3))</definedName>
    <definedName name="KWHKDS" localSheetId="6">#REF!</definedName>
    <definedName name="KWHKDS" localSheetId="9">#REF!</definedName>
    <definedName name="KWHKDS" localSheetId="7">#REF!</definedName>
    <definedName name="KWHKDS" localSheetId="10">#REF!</definedName>
    <definedName name="KWHKDS">#REF!</definedName>
    <definedName name="KWHSLG" localSheetId="6">#REF!</definedName>
    <definedName name="KWHSLG" localSheetId="9">#REF!</definedName>
    <definedName name="KWHSLG" localSheetId="7">#REF!</definedName>
    <definedName name="KWHSLG" localSheetId="10">#REF!</definedName>
    <definedName name="KWHSLG">#REF!</definedName>
    <definedName name="KWHSMG" localSheetId="6">#REF!</definedName>
    <definedName name="KWHSMG" localSheetId="7">#REF!</definedName>
    <definedName name="KWHSMG" localSheetId="10">#REF!</definedName>
    <definedName name="KWHSMG">#REF!</definedName>
    <definedName name="l" localSheetId="6">[60]PMT!#REF!</definedName>
    <definedName name="l" localSheetId="7">[60]PMT!#REF!</definedName>
    <definedName name="l" localSheetId="10">[60]PMT!#REF!</definedName>
    <definedName name="l">[60]PMT!#REF!</definedName>
    <definedName name="L_19" localSheetId="6">'[61]FORM-B'!#REF!</definedName>
    <definedName name="L_19" localSheetId="7">'[61]FORM-B'!#REF!</definedName>
    <definedName name="L_19">'[61]FORM-B'!#REF!</definedName>
    <definedName name="LabaRugi" localSheetId="6">#REF!</definedName>
    <definedName name="LabaRugi" localSheetId="9">#REF!</definedName>
    <definedName name="LabaRugi" localSheetId="7">#REF!</definedName>
    <definedName name="LabaRugi" localSheetId="5">#REF!</definedName>
    <definedName name="LabaRugi" localSheetId="10">#REF!</definedName>
    <definedName name="LabaRugi">#REF!</definedName>
    <definedName name="LabaRugiFungsi">'[26]LabaRugi Fungsi'!$B$1:$J$60</definedName>
    <definedName name="LabaRugiFungsi2004">'[26]LabaRugi Fungsi2004(21B)'!$B$1:$E$46</definedName>
    <definedName name="LabaRugiLainnya">'[26]LabaRugi Lainnya 2005(20)'!$B$1:$G$30</definedName>
    <definedName name="LabaRugiUnsur2004">'[26]LabaRugi Unsur2004(21A)'!$D$1:$G$91</definedName>
    <definedName name="LABARUGIYR">[62]Asumsi!$V$2</definedName>
    <definedName name="LAHTA52101_CTPTKLS_OK" localSheetId="6">#REF!</definedName>
    <definedName name="LAHTA52101_CTPTKLS_OK" localSheetId="9">#REF!</definedName>
    <definedName name="LAHTA52101_CTPTKLS_OK" localSheetId="7">#REF!</definedName>
    <definedName name="LAHTA52101_CTPTKLS_OK" localSheetId="5">#REF!</definedName>
    <definedName name="LAHTA52101_CTPTKLS_OK" localSheetId="10">#REF!</definedName>
    <definedName name="LAHTA52101_CTPTKLS_OK">#REF!</definedName>
    <definedName name="LAMAKDS" localSheetId="6">#REF!</definedName>
    <definedName name="LAMAKDS" localSheetId="9">#REF!</definedName>
    <definedName name="LAMAKDS" localSheetId="7">#REF!</definedName>
    <definedName name="LAMAKDS" localSheetId="10">#REF!</definedName>
    <definedName name="LAMAKDS">#REF!</definedName>
    <definedName name="LAMASLG" localSheetId="6">#REF!</definedName>
    <definedName name="LAMASLG" localSheetId="9">#REF!</definedName>
    <definedName name="LAMASLG" localSheetId="7">#REF!</definedName>
    <definedName name="LAMASLG" localSheetId="10">#REF!</definedName>
    <definedName name="LAMASLG">#REF!</definedName>
    <definedName name="LAMASMG" localSheetId="6">#REF!</definedName>
    <definedName name="LAMASMG" localSheetId="7">#REF!</definedName>
    <definedName name="LAMASMG" localSheetId="10">#REF!</definedName>
    <definedName name="LAMASMG">#REF!</definedName>
    <definedName name="LAMP_1" localSheetId="6">#REF!</definedName>
    <definedName name="LAMP_1" localSheetId="7">#REF!</definedName>
    <definedName name="LAMP_1" localSheetId="10">#REF!</definedName>
    <definedName name="LAMP_1">#REF!</definedName>
    <definedName name="Lamp_10" localSheetId="6">#REF!</definedName>
    <definedName name="Lamp_10" localSheetId="7">#REF!</definedName>
    <definedName name="Lamp_10" localSheetId="10">#REF!</definedName>
    <definedName name="Lamp_10">#REF!</definedName>
    <definedName name="Lamp_11" localSheetId="6">#REF!</definedName>
    <definedName name="Lamp_11" localSheetId="7">#REF!</definedName>
    <definedName name="Lamp_11" localSheetId="10">#REF!</definedName>
    <definedName name="Lamp_11">#REF!</definedName>
    <definedName name="Lamp_12" localSheetId="6">#REF!</definedName>
    <definedName name="Lamp_12" localSheetId="7">#REF!</definedName>
    <definedName name="Lamp_12" localSheetId="10">#REF!</definedName>
    <definedName name="Lamp_12">#REF!</definedName>
    <definedName name="Lamp_13" localSheetId="6">#REF!</definedName>
    <definedName name="Lamp_13" localSheetId="7">#REF!</definedName>
    <definedName name="Lamp_13" localSheetId="10">#REF!</definedName>
    <definedName name="Lamp_13">#REF!</definedName>
    <definedName name="Lamp_14" localSheetId="6">#REF!</definedName>
    <definedName name="Lamp_14" localSheetId="9">#REF!</definedName>
    <definedName name="Lamp_14" localSheetId="7">#REF!</definedName>
    <definedName name="Lamp_14" localSheetId="10">#REF!</definedName>
    <definedName name="Lamp_14">#REF!</definedName>
    <definedName name="Lamp_15" localSheetId="6">#REF!</definedName>
    <definedName name="Lamp_15" localSheetId="9">#REF!</definedName>
    <definedName name="Lamp_15" localSheetId="7">#REF!</definedName>
    <definedName name="Lamp_15" localSheetId="10">#REF!</definedName>
    <definedName name="Lamp_15">#REF!</definedName>
    <definedName name="Lamp_16" localSheetId="6">#REF!</definedName>
    <definedName name="Lamp_16" localSheetId="9">#REF!</definedName>
    <definedName name="Lamp_16" localSheetId="7">#REF!</definedName>
    <definedName name="Lamp_16" localSheetId="10">#REF!</definedName>
    <definedName name="Lamp_16">#REF!</definedName>
    <definedName name="Lamp_1a" localSheetId="6">#REF!</definedName>
    <definedName name="Lamp_1a" localSheetId="9">#REF!</definedName>
    <definedName name="Lamp_1a" localSheetId="7">#REF!</definedName>
    <definedName name="Lamp_1a" localSheetId="10">#REF!</definedName>
    <definedName name="Lamp_1a">#REF!</definedName>
    <definedName name="Lamp_1b" localSheetId="6">#REF!</definedName>
    <definedName name="Lamp_1b" localSheetId="9">#REF!</definedName>
    <definedName name="Lamp_1b" localSheetId="7">#REF!</definedName>
    <definedName name="Lamp_1b" localSheetId="10">#REF!</definedName>
    <definedName name="Lamp_1b">#REF!</definedName>
    <definedName name="LAMP_2" localSheetId="6">#REF!</definedName>
    <definedName name="LAMP_2" localSheetId="7">#REF!</definedName>
    <definedName name="LAMP_2" localSheetId="10">#REF!</definedName>
    <definedName name="LAMP_2">#REF!</definedName>
    <definedName name="Lamp_2a" localSheetId="6">#REF!</definedName>
    <definedName name="Lamp_2a" localSheetId="9">#REF!</definedName>
    <definedName name="Lamp_2a" localSheetId="7">#REF!</definedName>
    <definedName name="Lamp_2a" localSheetId="10">#REF!</definedName>
    <definedName name="Lamp_2a">#REF!</definedName>
    <definedName name="Lamp_2b" localSheetId="6">#REF!</definedName>
    <definedName name="Lamp_2b" localSheetId="9">#REF!</definedName>
    <definedName name="Lamp_2b" localSheetId="7">#REF!</definedName>
    <definedName name="Lamp_2b" localSheetId="10">#REF!</definedName>
    <definedName name="Lamp_2b">#REF!</definedName>
    <definedName name="LAMP_3" localSheetId="6">#REF!</definedName>
    <definedName name="LAMP_3" localSheetId="7">#REF!</definedName>
    <definedName name="LAMP_3" localSheetId="10">#REF!</definedName>
    <definedName name="LAMP_3">#REF!</definedName>
    <definedName name="Lamp_3a" localSheetId="6">#REF!</definedName>
    <definedName name="Lamp_3a" localSheetId="9">#REF!</definedName>
    <definedName name="Lamp_3a" localSheetId="7">#REF!</definedName>
    <definedName name="Lamp_3a" localSheetId="10">#REF!</definedName>
    <definedName name="Lamp_3a">#REF!</definedName>
    <definedName name="Lamp_3b" localSheetId="6">#REF!</definedName>
    <definedName name="Lamp_3b" localSheetId="9">#REF!</definedName>
    <definedName name="Lamp_3b" localSheetId="7">#REF!</definedName>
    <definedName name="Lamp_3b" localSheetId="10">#REF!</definedName>
    <definedName name="Lamp_3b">#REF!</definedName>
    <definedName name="LAMP_4" localSheetId="6">#REF!</definedName>
    <definedName name="LAMP_4" localSheetId="7">#REF!</definedName>
    <definedName name="LAMP_4" localSheetId="10">#REF!</definedName>
    <definedName name="LAMP_4">#REF!</definedName>
    <definedName name="Lamp_4a" localSheetId="6">#REF!</definedName>
    <definedName name="Lamp_4a" localSheetId="9">#REF!</definedName>
    <definedName name="Lamp_4a" localSheetId="7">#REF!</definedName>
    <definedName name="Lamp_4a" localSheetId="10">#REF!</definedName>
    <definedName name="Lamp_4a">#REF!</definedName>
    <definedName name="Lamp_4b" localSheetId="6">#REF!</definedName>
    <definedName name="Lamp_4b" localSheetId="9">#REF!</definedName>
    <definedName name="Lamp_4b" localSheetId="7">#REF!</definedName>
    <definedName name="Lamp_4b" localSheetId="10">#REF!</definedName>
    <definedName name="Lamp_4b">#REF!</definedName>
    <definedName name="LAMP_5" localSheetId="6">#REF!</definedName>
    <definedName name="LAMP_5" localSheetId="7">#REF!</definedName>
    <definedName name="LAMP_5" localSheetId="10">#REF!</definedName>
    <definedName name="LAMP_5">#REF!</definedName>
    <definedName name="Lamp_5a" localSheetId="6">#REF!</definedName>
    <definedName name="Lamp_5a" localSheetId="9">#REF!</definedName>
    <definedName name="Lamp_5a" localSheetId="7">#REF!</definedName>
    <definedName name="Lamp_5a" localSheetId="10">#REF!</definedName>
    <definedName name="Lamp_5a">#REF!</definedName>
    <definedName name="Lamp_5b" localSheetId="6">#REF!</definedName>
    <definedName name="Lamp_5b" localSheetId="9">#REF!</definedName>
    <definedName name="Lamp_5b" localSheetId="7">#REF!</definedName>
    <definedName name="Lamp_5b" localSheetId="10">#REF!</definedName>
    <definedName name="Lamp_5b">#REF!</definedName>
    <definedName name="Lamp_6a" localSheetId="6">#REF!</definedName>
    <definedName name="Lamp_6a" localSheetId="9">#REF!</definedName>
    <definedName name="Lamp_6a" localSheetId="7">#REF!</definedName>
    <definedName name="Lamp_6a" localSheetId="10">#REF!</definedName>
    <definedName name="Lamp_6a">#REF!</definedName>
    <definedName name="Lamp_6b" localSheetId="6">#REF!</definedName>
    <definedName name="Lamp_6b" localSheetId="9">#REF!</definedName>
    <definedName name="Lamp_6b" localSheetId="7">#REF!</definedName>
    <definedName name="Lamp_6b" localSheetId="10">#REF!</definedName>
    <definedName name="Lamp_6b">#REF!</definedName>
    <definedName name="LAMP_7" localSheetId="6">#REF!</definedName>
    <definedName name="LAMP_7" localSheetId="7">#REF!</definedName>
    <definedName name="LAMP_7" localSheetId="10">#REF!</definedName>
    <definedName name="LAMP_7">#REF!</definedName>
    <definedName name="Lamp_7a" localSheetId="6">#REF!</definedName>
    <definedName name="Lamp_7a" localSheetId="9">#REF!</definedName>
    <definedName name="Lamp_7a" localSheetId="7">#REF!</definedName>
    <definedName name="Lamp_7a" localSheetId="10">#REF!</definedName>
    <definedName name="Lamp_7a">#REF!</definedName>
    <definedName name="Lamp_7b" localSheetId="6">#REF!</definedName>
    <definedName name="Lamp_7b" localSheetId="9">#REF!</definedName>
    <definedName name="Lamp_7b" localSheetId="7">#REF!</definedName>
    <definedName name="Lamp_7b" localSheetId="10">#REF!</definedName>
    <definedName name="Lamp_7b">#REF!</definedName>
    <definedName name="Lamp_7c" localSheetId="6">#REF!</definedName>
    <definedName name="Lamp_7c" localSheetId="9">#REF!</definedName>
    <definedName name="Lamp_7c" localSheetId="7">#REF!</definedName>
    <definedName name="Lamp_7c" localSheetId="10">#REF!</definedName>
    <definedName name="Lamp_7c">#REF!</definedName>
    <definedName name="Lamp_8a" localSheetId="6">#REF!</definedName>
    <definedName name="Lamp_8a" localSheetId="9">#REF!</definedName>
    <definedName name="Lamp_8a" localSheetId="7">#REF!</definedName>
    <definedName name="Lamp_8a" localSheetId="10">#REF!</definedName>
    <definedName name="Lamp_8a">#REF!</definedName>
    <definedName name="Lamp_8b" localSheetId="6">#REF!</definedName>
    <definedName name="Lamp_8b" localSheetId="9">#REF!</definedName>
    <definedName name="Lamp_8b" localSheetId="7">#REF!</definedName>
    <definedName name="Lamp_8b" localSheetId="10">#REF!</definedName>
    <definedName name="Lamp_8b">#REF!</definedName>
    <definedName name="Lamp_9" localSheetId="6">#REF!</definedName>
    <definedName name="Lamp_9" localSheetId="9">#REF!</definedName>
    <definedName name="Lamp_9" localSheetId="7">#REF!</definedName>
    <definedName name="Lamp_9" localSheetId="10">#REF!</definedName>
    <definedName name="Lamp_9">#REF!</definedName>
    <definedName name="LAP_12RB">[63]INPBA!$F$2</definedName>
    <definedName name="LaporanUtama" localSheetId="6">#REF!</definedName>
    <definedName name="LaporanUtama" localSheetId="9">#REF!</definedName>
    <definedName name="LaporanUtama" localSheetId="7">#REF!</definedName>
    <definedName name="LaporanUtama" localSheetId="5">#REF!</definedName>
    <definedName name="LaporanUtama" localSheetId="10">#REF!</definedName>
    <definedName name="LaporanUtama">#REF!</definedName>
    <definedName name="ldkfg" localSheetId="6">#REF!</definedName>
    <definedName name="ldkfg" localSheetId="9">#REF!</definedName>
    <definedName name="ldkfg" localSheetId="7">#REF!</definedName>
    <definedName name="ldkfg" localSheetId="10">#REF!</definedName>
    <definedName name="ldkfg">#REF!</definedName>
    <definedName name="level2_options">INDIRECT("Areas_"&amp;'[21]Working Page'!$B$47)</definedName>
    <definedName name="Listrik">'[64]AHS - Non Personel'!$D$33</definedName>
    <definedName name="lk" localSheetId="6">'[18]JAN09'!#REF!</definedName>
    <definedName name="lk" localSheetId="9">'[18]JAN09'!#REF!</definedName>
    <definedName name="lk" localSheetId="5">'[18]JAN09'!#REF!</definedName>
    <definedName name="lk" localSheetId="10">'[18]JAN09'!#REF!</definedName>
    <definedName name="lk" localSheetId="11">'[18]JAN09'!#REF!</definedName>
    <definedName name="lk">'[18]JAN09'!#REF!</definedName>
    <definedName name="ll" localSheetId="6">#REF!</definedName>
    <definedName name="ll" localSheetId="9">#REF!</definedName>
    <definedName name="ll" localSheetId="5">#REF!</definedName>
    <definedName name="ll" localSheetId="10">#REF!</definedName>
    <definedName name="ll" localSheetId="11">#REF!</definedName>
    <definedName name="ll">#REF!</definedName>
    <definedName name="LOPK" localSheetId="6" hidden="1">{#N/A,#N/A,FALSE,"M.02"}</definedName>
    <definedName name="LOPK" localSheetId="9" hidden="1">{#N/A,#N/A,FALSE,"M.02"}</definedName>
    <definedName name="LOPK" localSheetId="7" hidden="1">{#N/A,#N/A,FALSE,"M.02"}</definedName>
    <definedName name="LOPK" localSheetId="5" hidden="1">{#N/A,#N/A,FALSE,"M.02"}</definedName>
    <definedName name="LOPK" localSheetId="10" hidden="1">{#N/A,#N/A,FALSE,"M.02"}</definedName>
    <definedName name="LOPK" localSheetId="11" hidden="1">{#N/A,#N/A,FALSE,"M.02"}</definedName>
    <definedName name="LOPK" hidden="1">{#N/A,#N/A,FALSE,"M.02"}</definedName>
    <definedName name="LP" localSheetId="6">#REF!</definedName>
    <definedName name="LP" localSheetId="9">#REF!</definedName>
    <definedName name="LP" localSheetId="7">#REF!</definedName>
    <definedName name="LP" localSheetId="5">#REF!</definedName>
    <definedName name="LP" localSheetId="10">#REF!</definedName>
    <definedName name="LP">#REF!</definedName>
    <definedName name="LRFungsi" localSheetId="6">#REF!</definedName>
    <definedName name="LRFungsi" localSheetId="9">#REF!</definedName>
    <definedName name="LRFungsi" localSheetId="7">#REF!</definedName>
    <definedName name="LRFungsi" localSheetId="10">#REF!</definedName>
    <definedName name="LRFungsi">#REF!</definedName>
    <definedName name="LRUnsur" localSheetId="6">#REF!</definedName>
    <definedName name="LRUnsur" localSheetId="9">#REF!</definedName>
    <definedName name="LRUnsur" localSheetId="7">#REF!</definedName>
    <definedName name="LRUnsur" localSheetId="10">#REF!</definedName>
    <definedName name="LRUnsur">#REF!</definedName>
    <definedName name="M" localSheetId="6">#REF!</definedName>
    <definedName name="M" localSheetId="9">#REF!</definedName>
    <definedName name="M" localSheetId="7">#REF!</definedName>
    <definedName name="M" localSheetId="10">#REF!</definedName>
    <definedName name="M">#REF!</definedName>
    <definedName name="M_19" localSheetId="6">'[61]FORM-B'!#REF!</definedName>
    <definedName name="M_19" localSheetId="7">'[61]FORM-B'!#REF!</definedName>
    <definedName name="M_19" localSheetId="10">'[61]FORM-B'!#REF!</definedName>
    <definedName name="M_19">'[61]FORM-B'!#REF!</definedName>
    <definedName name="MANBUNG" localSheetId="6">[32]Sheet5!#REF!</definedName>
    <definedName name="MANBUNG" localSheetId="7">[32]Sheet5!#REF!</definedName>
    <definedName name="MANBUNG">[32]Sheet5!#REF!</definedName>
    <definedName name="ManProBln" localSheetId="9">'[19]AHS - Personel'!$F$8</definedName>
    <definedName name="ManProBln">#N/A</definedName>
    <definedName name="marwan" localSheetId="6" hidden="1">{#N/A,#N/A,FALSE,"M.02"}</definedName>
    <definedName name="marwan" localSheetId="9" hidden="1">{#N/A,#N/A,FALSE,"M.02"}</definedName>
    <definedName name="marwan" localSheetId="7" hidden="1">{#N/A,#N/A,FALSE,"M.02"}</definedName>
    <definedName name="marwan" localSheetId="5" hidden="1">{#N/A,#N/A,FALSE,"M.02"}</definedName>
    <definedName name="marwan" localSheetId="10" hidden="1">{#N/A,#N/A,FALSE,"M.02"}</definedName>
    <definedName name="marwan" localSheetId="11" hidden="1">{#N/A,#N/A,FALSE,"M.02"}</definedName>
    <definedName name="marwan" hidden="1">{#N/A,#N/A,FALSE,"M.02"}</definedName>
    <definedName name="mat">[56]Mat!$B$1:$L$65536</definedName>
    <definedName name="mat.">[56]Mat!$B$1:$L$65536</definedName>
    <definedName name="mate" localSheetId="6">#REF!</definedName>
    <definedName name="mate" localSheetId="9">#REF!</definedName>
    <definedName name="mate" localSheetId="7">#REF!</definedName>
    <definedName name="mate" localSheetId="5">#REF!</definedName>
    <definedName name="mate" localSheetId="10">#REF!</definedName>
    <definedName name="mate">#REF!</definedName>
    <definedName name="mbo" localSheetId="6" hidden="1">{#N/A,#N/A,FALSE,"M.34"}</definedName>
    <definedName name="mbo" localSheetId="9" hidden="1">{#N/A,#N/A,FALSE,"M.34"}</definedName>
    <definedName name="mbo" localSheetId="7" hidden="1">{#N/A,#N/A,FALSE,"M.34"}</definedName>
    <definedName name="mbo" localSheetId="5" hidden="1">{#N/A,#N/A,FALSE,"M.34"}</definedName>
    <definedName name="mbo" localSheetId="10" hidden="1">{#N/A,#N/A,FALSE,"M.34"}</definedName>
    <definedName name="mbo" localSheetId="11" hidden="1">{#N/A,#N/A,FALSE,"M.34"}</definedName>
    <definedName name="mbo" hidden="1">{#N/A,#N/A,FALSE,"M.34"}</definedName>
    <definedName name="mcperiod" localSheetId="6">#REF!</definedName>
    <definedName name="mcperiod" localSheetId="9">#REF!</definedName>
    <definedName name="mcperiod" localSheetId="7">#REF!</definedName>
    <definedName name="mcperiod" localSheetId="5">#REF!</definedName>
    <definedName name="mcperiod" localSheetId="10">#REF!</definedName>
    <definedName name="mcperiod">#REF!</definedName>
    <definedName name="MD">[65]aruskas!$A$110:$T$180</definedName>
    <definedName name="MD_19">[66]aruskas!$A$110:$T$180</definedName>
    <definedName name="MDNpst" localSheetId="6" hidden="1">{#N/A,#N/A,FALSE,"M.33"}</definedName>
    <definedName name="MDNpst" localSheetId="9" hidden="1">{#N/A,#N/A,FALSE,"M.33"}</definedName>
    <definedName name="MDNpst" localSheetId="7" hidden="1">{#N/A,#N/A,FALSE,"M.33"}</definedName>
    <definedName name="MDNpst" localSheetId="5" hidden="1">{#N/A,#N/A,FALSE,"M.33"}</definedName>
    <definedName name="MDNpst" localSheetId="10" hidden="1">{#N/A,#N/A,FALSE,"M.33"}</definedName>
    <definedName name="MDNpst" localSheetId="11" hidden="1">{#N/A,#N/A,FALSE,"M.33"}</definedName>
    <definedName name="MDNpst" hidden="1">{#N/A,#N/A,FALSE,"M.33"}</definedName>
    <definedName name="MENU_GARDU" localSheetId="9">[40]MENU!$D$11:$D$110</definedName>
    <definedName name="MENU_GARDU">#N/A</definedName>
    <definedName name="MENU_PENYULANG" localSheetId="9">[40]MENU!$F$11:$F$40</definedName>
    <definedName name="MENU_PENYULANG">#N/A</definedName>
    <definedName name="mi_print_area" localSheetId="6">#REF!</definedName>
    <definedName name="mi_print_area" localSheetId="9">#REF!</definedName>
    <definedName name="mi_print_area" localSheetId="7">#REF!</definedName>
    <definedName name="mi_print_area" localSheetId="5">#REF!</definedName>
    <definedName name="mi_print_area" localSheetId="10">#REF!</definedName>
    <definedName name="mi_print_area">#REF!</definedName>
    <definedName name="MJKpst" localSheetId="6" hidden="1">{#N/A,#N/A,FALSE,"M.34"}</definedName>
    <definedName name="MJKpst" localSheetId="9" hidden="1">{#N/A,#N/A,FALSE,"M.34"}</definedName>
    <definedName name="MJKpst" localSheetId="7" hidden="1">{#N/A,#N/A,FALSE,"M.34"}</definedName>
    <definedName name="MJKpst" localSheetId="5" hidden="1">{#N/A,#N/A,FALSE,"M.34"}</definedName>
    <definedName name="MJKpst" localSheetId="10" hidden="1">{#N/A,#N/A,FALSE,"M.34"}</definedName>
    <definedName name="MJKpst" localSheetId="11" hidden="1">{#N/A,#N/A,FALSE,"M.34"}</definedName>
    <definedName name="MJKpst" hidden="1">{#N/A,#N/A,FALSE,"M.34"}</definedName>
    <definedName name="MmExcelLinker_56E02BF7_1622_44A2_A1B4_91C09D796B1E" localSheetId="6">DATA!RAB-PER '[67]Standar Konstruksi'!$G$29:$G$29</definedName>
    <definedName name="MmExcelLinker_56E02BF7_1622_44A2_A1B4_91C09D796B1E" localSheetId="7">KKF!RAB-PER '[67]Standar Konstruksi'!$G$29:$G$29</definedName>
    <definedName name="MmExcelLinker_56E02BF7_1622_44A2_A1B4_91C09D796B1E">#N/A</definedName>
    <definedName name="MRISI" localSheetId="6">#REF!</definedName>
    <definedName name="MRISI" localSheetId="9">#REF!</definedName>
    <definedName name="MRISI" localSheetId="7">#REF!</definedName>
    <definedName name="MRISI" localSheetId="5">#REF!</definedName>
    <definedName name="MRISI" localSheetId="10">#REF!</definedName>
    <definedName name="MRISI">#REF!</definedName>
    <definedName name="MutasiMatPDP" localSheetId="6">#REF!</definedName>
    <definedName name="MutasiMatPDP" localSheetId="9">#REF!</definedName>
    <definedName name="MutasiMatPDP" localSheetId="7">#REF!</definedName>
    <definedName name="MutasiMatPDP" localSheetId="10">#REF!</definedName>
    <definedName name="MutasiMatPDP">#REF!</definedName>
    <definedName name="NAMA" localSheetId="6">#REF!</definedName>
    <definedName name="NAMA" localSheetId="7">#REF!</definedName>
    <definedName name="NAMA" localSheetId="10">#REF!</definedName>
    <definedName name="NAMA">#REF!</definedName>
    <definedName name="nama_kabupaten" localSheetId="6">#REF!</definedName>
    <definedName name="nama_kabupaten" localSheetId="9">#REF!</definedName>
    <definedName name="nama_kabupaten" localSheetId="7">#REF!</definedName>
    <definedName name="nama_kabupaten" localSheetId="10">#REF!</definedName>
    <definedName name="nama_kabupaten">#REF!</definedName>
    <definedName name="NAMA1" localSheetId="6">#REF!</definedName>
    <definedName name="NAMA1" localSheetId="7">#REF!</definedName>
    <definedName name="NAMA1" localSheetId="10">#REF!</definedName>
    <definedName name="NAMA1">#REF!</definedName>
    <definedName name="NAMA2" localSheetId="6">#REF!</definedName>
    <definedName name="NAMA2" localSheetId="7">#REF!</definedName>
    <definedName name="NAMA2" localSheetId="10">#REF!</definedName>
    <definedName name="NAMA2">#REF!</definedName>
    <definedName name="NAMABARU" localSheetId="6">#REF!</definedName>
    <definedName name="NAMABARU" localSheetId="7">#REF!</definedName>
    <definedName name="NAMABARU" localSheetId="10">#REF!</definedName>
    <definedName name="NAMABARU">#REF!</definedName>
    <definedName name="NamaWil">[68]Cover!$B$7</definedName>
    <definedName name="NEGO" localSheetId="6">[22]Usulan!#REF!</definedName>
    <definedName name="NEGO" localSheetId="9">[22]Usulan!#REF!</definedName>
    <definedName name="NEGO" localSheetId="7">[22]Usulan!#REF!</definedName>
    <definedName name="NEGO" localSheetId="5">[22]Usulan!#REF!</definedName>
    <definedName name="NEGO">[22]Usulan!#REF!</definedName>
    <definedName name="neraca" localSheetId="6">#REF!</definedName>
    <definedName name="neraca" localSheetId="9">#REF!</definedName>
    <definedName name="neraca" localSheetId="7">#REF!</definedName>
    <definedName name="neraca" localSheetId="5">#REF!</definedName>
    <definedName name="neraca" localSheetId="10">#REF!</definedName>
    <definedName name="neraca">#REF!</definedName>
    <definedName name="neracareal" localSheetId="6">#REF!</definedName>
    <definedName name="neracareal" localSheetId="9">#REF!</definedName>
    <definedName name="neracareal" localSheetId="7">#REF!</definedName>
    <definedName name="neracareal" localSheetId="10">#REF!</definedName>
    <definedName name="neracareal">#REF!</definedName>
    <definedName name="netmargim" localSheetId="6">#REF!</definedName>
    <definedName name="netmargim" localSheetId="9">#REF!</definedName>
    <definedName name="netmargim" localSheetId="7">#REF!</definedName>
    <definedName name="netmargim" localSheetId="10">#REF!</definedName>
    <definedName name="netmargim">#REF!</definedName>
    <definedName name="nmcabang" localSheetId="6">#REF!</definedName>
    <definedName name="nmcabang" localSheetId="7">#REF!</definedName>
    <definedName name="nmcabang" localSheetId="10">#REF!</definedName>
    <definedName name="nmcabang">#REF!</definedName>
    <definedName name="no">[16]x!$A$9:$A$47</definedName>
    <definedName name="NO_KODE" localSheetId="6">#N/A</definedName>
    <definedName name="NO_KODE" localSheetId="9">[40]MENU!#REF!</definedName>
    <definedName name="NO_KODE" localSheetId="7">#N/A</definedName>
    <definedName name="NO_KODE">#N/A</definedName>
    <definedName name="NoBlanksRange">OFFSET('[21]Working Page'!$G$53,0,0,SUMPRODUCT(--(TRIM('[21]Working Page'!$G$53:$G$85)&lt;&gt;"")),1)</definedName>
    <definedName name="nop">[16]x!$A$100:$A$101</definedName>
    <definedName name="o" localSheetId="6">#REF!</definedName>
    <definedName name="o" localSheetId="9">#REF!</definedName>
    <definedName name="o" localSheetId="7">#REF!</definedName>
    <definedName name="o" localSheetId="5">#REF!</definedName>
    <definedName name="o" localSheetId="10">#REF!</definedName>
    <definedName name="o">#REF!</definedName>
    <definedName name="ob_1_phasa" localSheetId="6">#REF!</definedName>
    <definedName name="ob_1_phasa" localSheetId="9">#REF!</definedName>
    <definedName name="ob_1_phasa" localSheetId="7">#REF!</definedName>
    <definedName name="ob_1_phasa" localSheetId="10">#REF!</definedName>
    <definedName name="ob_1_phasa">#REF!</definedName>
    <definedName name="OCGHSE" localSheetId="6">#REF!</definedName>
    <definedName name="OCGHSE" localSheetId="9">#REF!</definedName>
    <definedName name="OCGHSE" localSheetId="7">#REF!</definedName>
    <definedName name="OCGHSE" localSheetId="10">#REF!</definedName>
    <definedName name="OCGHSE">#REF!</definedName>
    <definedName name="OCRKDS" localSheetId="6">#REF!</definedName>
    <definedName name="OCRKDS" localSheetId="7">#REF!</definedName>
    <definedName name="OCRKDS" localSheetId="10">#REF!</definedName>
    <definedName name="OCRKDS">#REF!</definedName>
    <definedName name="OCRSLG" localSheetId="6">#REF!</definedName>
    <definedName name="OCRSLG" localSheetId="7">#REF!</definedName>
    <definedName name="OCRSLG" localSheetId="10">#REF!</definedName>
    <definedName name="OCRSLG">#REF!</definedName>
    <definedName name="OCRSMG" localSheetId="6">#REF!</definedName>
    <definedName name="OCRSMG" localSheetId="7">#REF!</definedName>
    <definedName name="OCRSMG" localSheetId="10">#REF!</definedName>
    <definedName name="OCRSMG">#REF!</definedName>
    <definedName name="ok" localSheetId="10">#REF!</definedName>
    <definedName name="ok">#REF!</definedName>
    <definedName name="okl" localSheetId="10">#REF!</definedName>
    <definedName name="okl">#REF!</definedName>
    <definedName name="oo" localSheetId="6">#REF!</definedName>
    <definedName name="oo" localSheetId="7">#REF!</definedName>
    <definedName name="oo" localSheetId="10">#REF!</definedName>
    <definedName name="oo">#REF!</definedName>
    <definedName name="opi" localSheetId="10">#REF!</definedName>
    <definedName name="opi">#REF!</definedName>
    <definedName name="Opr_Hari" localSheetId="9">'[19]AHS - Personel'!$G$19</definedName>
    <definedName name="Opr_Hari">#N/A</definedName>
    <definedName name="opv">[69]Valuation!$I$53</definedName>
    <definedName name="OUTGOING" localSheetId="9">[40]PARAMETER!$B$11:$B$1059</definedName>
    <definedName name="OUTGOING">#N/A</definedName>
    <definedName name="P" localSheetId="6">#REF!</definedName>
    <definedName name="P" localSheetId="9">#REF!</definedName>
    <definedName name="P" localSheetId="7">#REF!</definedName>
    <definedName name="P" localSheetId="5">#REF!</definedName>
    <definedName name="P" localSheetId="10">#REF!</definedName>
    <definedName name="P">#REF!</definedName>
    <definedName name="Panah" localSheetId="6">#REF!</definedName>
    <definedName name="Panah" localSheetId="9">#REF!</definedName>
    <definedName name="Panah" localSheetId="7">#REF!</definedName>
    <definedName name="Panah" localSheetId="10">#REF!</definedName>
    <definedName name="Panah">#REF!</definedName>
    <definedName name="PasPst" localSheetId="6" hidden="1">{#N/A,#N/A,FALSE,"M.33"}</definedName>
    <definedName name="PasPst" localSheetId="9" hidden="1">{#N/A,#N/A,FALSE,"M.33"}</definedName>
    <definedName name="PasPst" localSheetId="7" hidden="1">{#N/A,#N/A,FALSE,"M.33"}</definedName>
    <definedName name="PasPst" localSheetId="5" hidden="1">{#N/A,#N/A,FALSE,"M.33"}</definedName>
    <definedName name="PasPst" localSheetId="10" hidden="1">{#N/A,#N/A,FALSE,"M.33"}</definedName>
    <definedName name="PasPst" localSheetId="11" hidden="1">{#N/A,#N/A,FALSE,"M.33"}</definedName>
    <definedName name="PasPst" hidden="1">{#N/A,#N/A,FALSE,"M.33"}</definedName>
    <definedName name="PDPKons" localSheetId="6">#REF!</definedName>
    <definedName name="PDPKons" localSheetId="9">#REF!</definedName>
    <definedName name="PDPKons" localSheetId="7">#REF!</definedName>
    <definedName name="PDPKons" localSheetId="5">#REF!</definedName>
    <definedName name="PDPKons" localSheetId="10">#REF!</definedName>
    <definedName name="PDPKons">#REF!</definedName>
    <definedName name="PDPMaterial" localSheetId="6">#REF!</definedName>
    <definedName name="PDPMaterial" localSheetId="9">#REF!</definedName>
    <definedName name="PDPMaterial" localSheetId="7">#REF!</definedName>
    <definedName name="PDPMaterial" localSheetId="10">#REF!</definedName>
    <definedName name="PDPMaterial">#REF!</definedName>
    <definedName name="PDPPembDimuka" localSheetId="6">#REF!</definedName>
    <definedName name="PDPPembDimuka" localSheetId="9">#REF!</definedName>
    <definedName name="PDPPembDimuka" localSheetId="7">#REF!</definedName>
    <definedName name="PDPPembDimuka" localSheetId="10">#REF!</definedName>
    <definedName name="PDPPembDimuka">#REF!</definedName>
    <definedName name="pe">[16]x!$B$100:$B$101</definedName>
    <definedName name="PembelianiTRWI">'[26]PembelianiTL(12A1'!$B$1:$S$55</definedName>
    <definedName name="PembelianiTRWII">'[26]PembelianiTL(12A1'!$B$56:$S$110</definedName>
    <definedName name="PembelianiTRWIII">'[26]PembelianiTL(12A1'!$B$111:$S$165</definedName>
    <definedName name="PembelianiTRWIV">'[26]PembelianiTL(12A1'!$B$166:$S$220</definedName>
    <definedName name="PemeABSW" localSheetId="6">#REF!</definedName>
    <definedName name="PemeABSW" localSheetId="9">#REF!</definedName>
    <definedName name="PemeABSW" localSheetId="7">#REF!</definedName>
    <definedName name="PemeABSW" localSheetId="5">#REF!</definedName>
    <definedName name="PemeABSW" localSheetId="10">#REF!</definedName>
    <definedName name="PemeABSW">#REF!</definedName>
    <definedName name="pemel09" localSheetId="6">#REF!</definedName>
    <definedName name="pemel09" localSheetId="9">#REF!</definedName>
    <definedName name="pemel09" localSheetId="7">#REF!</definedName>
    <definedName name="pemel09" localSheetId="10">#REF!</definedName>
    <definedName name="pemel09">#REF!</definedName>
    <definedName name="PendaLuOp">'[25]PendaLuOp(13)'!$B$1:$G$58</definedName>
    <definedName name="PendOpLain">'[26]PendOpLain(11B)'!$B$1:$G$33</definedName>
    <definedName name="Pendukung" localSheetId="6" hidden="1">{#N/A,#N/A,FALSE,"M.41"}</definedName>
    <definedName name="Pendukung" localSheetId="9" hidden="1">{#N/A,#N/A,FALSE,"M.41"}</definedName>
    <definedName name="Pendukung" localSheetId="7" hidden="1">{#N/A,#N/A,FALSE,"M.41"}</definedName>
    <definedName name="Pendukung" localSheetId="5" hidden="1">{#N/A,#N/A,FALSE,"M.41"}</definedName>
    <definedName name="Pendukung" localSheetId="10" hidden="1">{#N/A,#N/A,FALSE,"M.41"}</definedName>
    <definedName name="Pendukung" localSheetId="11" hidden="1">{#N/A,#N/A,FALSE,"M.41"}</definedName>
    <definedName name="Pendukung" hidden="1">{#N/A,#N/A,FALSE,"M.41"}</definedName>
    <definedName name="PenjTLTRWI">'[25]PenjTL(18)'!$B$1:$J$39</definedName>
    <definedName name="PenjTLTRWII">'[25]PenjTL(18)'!$B$41:$J$79</definedName>
    <definedName name="PenjTLTRWIII">'[25]PenjTL(18)'!$B$81:$J$119</definedName>
    <definedName name="PenjTLTRWIV">'[25]PenjTL(18)'!$B$121:$J$159</definedName>
    <definedName name="PENYULANG">[70]TABEL!$A$2:$A$81</definedName>
    <definedName name="period" localSheetId="6">#REF!</definedName>
    <definedName name="period" localSheetId="9">#REF!</definedName>
    <definedName name="period" localSheetId="7">#REF!</definedName>
    <definedName name="period" localSheetId="5">#REF!</definedName>
    <definedName name="period" localSheetId="10">#REF!</definedName>
    <definedName name="period">#REF!</definedName>
    <definedName name="pict" localSheetId="9">[45]KKO!#REF!</definedName>
    <definedName name="pict" localSheetId="10">[46]KKO!#REF!</definedName>
    <definedName name="pict" localSheetId="11">[46]KKO!#REF!</definedName>
    <definedName name="pict">KKO!#REF!</definedName>
    <definedName name="PLG_DAYA__200KVA" localSheetId="6">#REF!</definedName>
    <definedName name="PLG_DAYA__200KVA" localSheetId="9">#REF!</definedName>
    <definedName name="PLG_DAYA__200KVA" localSheetId="7">#REF!</definedName>
    <definedName name="PLG_DAYA__200KVA" localSheetId="10">#REF!</definedName>
    <definedName name="PLG_DAYA__200KVA" localSheetId="11">#REF!</definedName>
    <definedName name="PLG_DAYA__200KVA">#REF!</definedName>
    <definedName name="PLG_DAYA_33_197KVA" localSheetId="6">#REF!</definedName>
    <definedName name="PLG_DAYA_33_197KVA" localSheetId="9">#REF!</definedName>
    <definedName name="PLG_DAYA_33_197KVA" localSheetId="7">#REF!</definedName>
    <definedName name="PLG_DAYA_33_197KVA" localSheetId="10">#REF!</definedName>
    <definedName name="PLG_DAYA_33_197KVA">#REF!</definedName>
    <definedName name="PLN">#N/A</definedName>
    <definedName name="PMT">[60]PMT!$D$12:$D$55</definedName>
    <definedName name="poi" localSheetId="6">'[18]JAN09'!#REF!</definedName>
    <definedName name="poi" localSheetId="9">'[18]JAN09'!#REF!</definedName>
    <definedName name="poi" localSheetId="5">'[18]JAN09'!#REF!</definedName>
    <definedName name="poi" localSheetId="10">'[18]JAN09'!#REF!</definedName>
    <definedName name="poi" localSheetId="11">'[18]JAN09'!#REF!</definedName>
    <definedName name="poi">'[18]JAN09'!#REF!</definedName>
    <definedName name="POPUI" localSheetId="9">#REF!</definedName>
    <definedName name="POPUI" localSheetId="5">#REF!</definedName>
    <definedName name="POPUI" localSheetId="10">#REF!</definedName>
    <definedName name="POPUI" localSheetId="11">#REF!</definedName>
    <definedName name="POPUI">#REF!</definedName>
    <definedName name="pos_anggaran">[57]data!$G$2:$G$54</definedName>
    <definedName name="Potensi215" localSheetId="6">#REF!</definedName>
    <definedName name="Potensi215" localSheetId="9">#REF!</definedName>
    <definedName name="Potensi215" localSheetId="7">#REF!</definedName>
    <definedName name="Potensi215" localSheetId="5">#REF!</definedName>
    <definedName name="Potensi215" localSheetId="10">#REF!</definedName>
    <definedName name="Potensi215">#REF!</definedName>
    <definedName name="PP" localSheetId="6">#REF!</definedName>
    <definedName name="PP" localSheetId="9">#REF!</definedName>
    <definedName name="PP" localSheetId="7">#REF!</definedName>
    <definedName name="PP" localSheetId="10">#REF!</definedName>
    <definedName name="PP">#REF!</definedName>
    <definedName name="print" localSheetId="6">#REF!</definedName>
    <definedName name="print" localSheetId="9">#REF!</definedName>
    <definedName name="print" localSheetId="7">#REF!</definedName>
    <definedName name="print" localSheetId="10">#REF!</definedName>
    <definedName name="print">#REF!</definedName>
    <definedName name="PRINT_AR01" localSheetId="6">[32]Sheet5!#REF!</definedName>
    <definedName name="PRINT_AR01" localSheetId="9">[32]Sheet5!#REF!</definedName>
    <definedName name="PRINT_AR01" localSheetId="7">[32]Sheet5!#REF!</definedName>
    <definedName name="PRINT_AR01" localSheetId="10">[32]Sheet5!#REF!</definedName>
    <definedName name="PRINT_AR01">[32]Sheet5!#REF!</definedName>
    <definedName name="_xlnm.Print_Area" localSheetId="9">#REF!</definedName>
    <definedName name="_xlnm.Print_Area" localSheetId="4">'HARGA SATUAN'!$A$1:$E$1567</definedName>
    <definedName name="_xlnm.Print_Area" localSheetId="7">KKF!$A$1:$T$39</definedName>
    <definedName name="_xlnm.Print_Area" localSheetId="5">KKO!$A$2:$Q$9</definedName>
    <definedName name="_xlnm.Print_Area" localSheetId="10">'Peta lokasi'!$A$1:$AD$67</definedName>
    <definedName name="_xlnm.Print_Area" localSheetId="8">RAB!$A$1:$K$100</definedName>
    <definedName name="_xlnm.Print_Area" localSheetId="0">'REKAP MATERIAL'!$A$1:$H$41</definedName>
    <definedName name="_xlnm.Print_Area" localSheetId="2">'REKAP MDU'!$A$1:$K$182</definedName>
    <definedName name="_xlnm.Print_Area" localSheetId="1">'REKAP TIANG'!$A$1:$K$52</definedName>
    <definedName name="_xlnm.Print_Area" localSheetId="11">'SLD '!$A$1:$AF$70</definedName>
    <definedName name="_xlnm.Print_Area">#REF!</definedName>
    <definedName name="PRINT_AREA_MI" localSheetId="6">#REF!</definedName>
    <definedName name="PRINT_AREA_MI" localSheetId="9">#REF!</definedName>
    <definedName name="PRINT_AREA_MI" localSheetId="7">#REF!</definedName>
    <definedName name="PRINT_AREA_MI" localSheetId="10">#REF!</definedName>
    <definedName name="PRINT_AREA_MI">#REF!</definedName>
    <definedName name="Print_area1" localSheetId="6">#REF!</definedName>
    <definedName name="Print_area1" localSheetId="9">#REF!</definedName>
    <definedName name="Print_area1" localSheetId="7">#REF!</definedName>
    <definedName name="Print_area1" localSheetId="10">#REF!</definedName>
    <definedName name="Print_area1">#REF!</definedName>
    <definedName name="PRINT_TITLE" localSheetId="6">#REF!</definedName>
    <definedName name="PRINT_TITLE" localSheetId="7">#REF!</definedName>
    <definedName name="PRINT_TITLE" localSheetId="10">#REF!</definedName>
    <definedName name="PRINT_TITLE">#REF!</definedName>
    <definedName name="_xlnm.Print_Titles" localSheetId="9">#REF!</definedName>
    <definedName name="_xlnm.Print_Titles" localSheetId="4">'HARGA SATUAN'!#REF!</definedName>
    <definedName name="_xlnm.Print_Titles" localSheetId="7">#REF!</definedName>
    <definedName name="_xlnm.Print_Titles" localSheetId="10">#REF!</definedName>
    <definedName name="_xlnm.Print_Titles" localSheetId="8">RAB!$1:$13</definedName>
    <definedName name="_xlnm.Print_Titles" localSheetId="0">'REKAP MATERIAL'!$1:$9</definedName>
    <definedName name="_xlnm.Print_Titles" localSheetId="2">'REKAP MDU'!$1:$13</definedName>
    <definedName name="_xlnm.Print_Titles" localSheetId="1">'REKAP TIANG'!$1:$13</definedName>
    <definedName name="_xlnm.Print_Titles" localSheetId="11">#REF!</definedName>
    <definedName name="_xlnm.Print_Titles">#REF!</definedName>
    <definedName name="PRINT_TITLES_MI" localSheetId="6">#REF!</definedName>
    <definedName name="PRINT_TITLES_MI" localSheetId="7">#REF!</definedName>
    <definedName name="PRINT_TITLES_MI" localSheetId="10">#REF!</definedName>
    <definedName name="PRINT_TITLES_MI">#REF!</definedName>
    <definedName name="PRINT_TITLES_MI_19" localSheetId="6">#REF!</definedName>
    <definedName name="PRINT_TITLES_MI_19" localSheetId="7">#REF!</definedName>
    <definedName name="PRINT_TITLES_MI_19" localSheetId="10">#REF!</definedName>
    <definedName name="PRINT_TITLES_MI_19">#REF!</definedName>
    <definedName name="PRINT2" localSheetId="6">[32]Sheet5!#REF!</definedName>
    <definedName name="PRINT2" localSheetId="7">[32]Sheet5!#REF!</definedName>
    <definedName name="PRINT2" localSheetId="10">[32]Sheet5!#REF!</definedName>
    <definedName name="PRINT2">[32]Sheet5!#REF!</definedName>
    <definedName name="ProduksiTRWI">'[26]ProduksiTL(12B2)'!$B$1:$W$38</definedName>
    <definedName name="ProduksiTRWII">'[26]ProduksiTL(12B2)'!$B$41:$W$78</definedName>
    <definedName name="ProduksiTRWIII">'[26]ProduksiTL(12B2)'!$B$81:$W$118</definedName>
    <definedName name="ProduksiTRWIV">'[26]ProduksiTL(12B2)'!$B$121:$W$158</definedName>
    <definedName name="ProgGISBln" localSheetId="9">'[19]AHS - Personel'!$F$11</definedName>
    <definedName name="ProgGISBln">#N/A</definedName>
    <definedName name="ProgGISHari" localSheetId="9">'[19]AHS - Personel'!$G$11</definedName>
    <definedName name="ProgGISHari">#N/A</definedName>
    <definedName name="PROYEK" localSheetId="6">#REF!</definedName>
    <definedName name="PROYEK" localSheetId="9">#REF!</definedName>
    <definedName name="PROYEK" localSheetId="7">#REF!</definedName>
    <definedName name="PROYEK" localSheetId="5">#REF!</definedName>
    <definedName name="PROYEK" localSheetId="10">#REF!</definedName>
    <definedName name="PROYEK">#REF!</definedName>
    <definedName name="PSRpst" localSheetId="6" hidden="1">{#N/A,#N/A,FALSE,"M.31"}</definedName>
    <definedName name="PSRpst" localSheetId="9" hidden="1">{#N/A,#N/A,FALSE,"M.31"}</definedName>
    <definedName name="PSRpst" localSheetId="7" hidden="1">{#N/A,#N/A,FALSE,"M.31"}</definedName>
    <definedName name="PSRpst" localSheetId="5" hidden="1">{#N/A,#N/A,FALSE,"M.31"}</definedName>
    <definedName name="PSRpst" localSheetId="10" hidden="1">{#N/A,#N/A,FALSE,"M.31"}</definedName>
    <definedName name="PSRpst" localSheetId="11" hidden="1">{#N/A,#N/A,FALSE,"M.31"}</definedName>
    <definedName name="PSRpst" hidden="1">{#N/A,#N/A,FALSE,"M.31"}</definedName>
    <definedName name="PT_PLN_PERSERO" localSheetId="6">#REF!</definedName>
    <definedName name="PT_PLN_PERSERO" localSheetId="9">#REF!</definedName>
    <definedName name="PT_PLN_PERSERO" localSheetId="7">#REF!</definedName>
    <definedName name="PT_PLN_PERSERO" localSheetId="5">#REF!</definedName>
    <definedName name="PT_PLN_PERSERO" localSheetId="10">#REF!</definedName>
    <definedName name="PT_PLN_PERSERO">#REF!</definedName>
    <definedName name="PTKU" localSheetId="6">#REF!</definedName>
    <definedName name="PTKU" localSheetId="9">#REF!</definedName>
    <definedName name="PTKU" localSheetId="7">#REF!</definedName>
    <definedName name="PTKU" localSheetId="10">#REF!</definedName>
    <definedName name="PTKU">#REF!</definedName>
    <definedName name="PUIUU" localSheetId="9">#REF!</definedName>
    <definedName name="PUIUU" localSheetId="10">#REF!</definedName>
    <definedName name="PUIUU">#REF!</definedName>
    <definedName name="PUR" localSheetId="6">[71]JURNAL!#REF!</definedName>
    <definedName name="PUR" localSheetId="9">[71]JURNAL!#REF!</definedName>
    <definedName name="PUR" localSheetId="7">[71]JURNAL!#REF!</definedName>
    <definedName name="PUR" localSheetId="10">[71]JURNAL!#REF!</definedName>
    <definedName name="PUR">[71]JURNAL!#REF!</definedName>
    <definedName name="PWI" localSheetId="6">#REF!</definedName>
    <definedName name="PWI" localSheetId="9">#REF!</definedName>
    <definedName name="PWI" localSheetId="7">#REF!</definedName>
    <definedName name="PWI" localSheetId="5">#REF!</definedName>
    <definedName name="PWI" localSheetId="10">#REF!</definedName>
    <definedName name="PWI">#REF!</definedName>
    <definedName name="q" localSheetId="6">#REF!</definedName>
    <definedName name="q" localSheetId="9">#REF!</definedName>
    <definedName name="q" localSheetId="7">#REF!</definedName>
    <definedName name="q" localSheetId="10">#REF!</definedName>
    <definedName name="q">#REF!</definedName>
    <definedName name="QRYTRY" localSheetId="6">#REF!</definedName>
    <definedName name="QRYTRY" localSheetId="9">#REF!</definedName>
    <definedName name="QRYTRY" localSheetId="7">#REF!</definedName>
    <definedName name="QRYTRY" localSheetId="10">#REF!</definedName>
    <definedName name="QRYTRY">#REF!</definedName>
    <definedName name="qw" localSheetId="6" hidden="1">{#N/A,#N/A,FALSE,"M.32"}</definedName>
    <definedName name="qw" localSheetId="9" hidden="1">{#N/A,#N/A,FALSE,"M.32"}</definedName>
    <definedName name="qw" localSheetId="7" hidden="1">{#N/A,#N/A,FALSE,"M.32"}</definedName>
    <definedName name="qw" localSheetId="5" hidden="1">{#N/A,#N/A,FALSE,"M.32"}</definedName>
    <definedName name="qw" localSheetId="10" hidden="1">{#N/A,#N/A,FALSE,"M.32"}</definedName>
    <definedName name="qw" localSheetId="11" hidden="1">{#N/A,#N/A,FALSE,"M.32"}</definedName>
    <definedName name="qw" hidden="1">{#N/A,#N/A,FALSE,"M.32"}</definedName>
    <definedName name="RAB" localSheetId="6">#REF!</definedName>
    <definedName name="RAB" localSheetId="9">#REF!</definedName>
    <definedName name="RAB" localSheetId="7">#REF!</definedName>
    <definedName name="RAB" localSheetId="5">#REF!</definedName>
    <definedName name="RAB" localSheetId="10">#REF!</definedName>
    <definedName name="RAB">#REF!</definedName>
    <definedName name="rafi" localSheetId="6">'[18]JAN09'!#REF!</definedName>
    <definedName name="rafi" localSheetId="9">'[18]JAN09'!#REF!</definedName>
    <definedName name="rafi" localSheetId="7">'[18]JAN09'!#REF!</definedName>
    <definedName name="rafi" localSheetId="5">'[18]JAN09'!#REF!</definedName>
    <definedName name="rafi" localSheetId="10">'[18]JAN09'!#REF!</definedName>
    <definedName name="rafi">'[18]JAN09'!#REF!</definedName>
    <definedName name="raja" localSheetId="6">'[18]JAN09'!#REF!</definedName>
    <definedName name="raja" localSheetId="9">'[18]JAN09'!#REF!</definedName>
    <definedName name="raja" localSheetId="7">'[18]JAN09'!#REF!</definedName>
    <definedName name="raja">'[18]JAN09'!#REF!</definedName>
    <definedName name="RANGE" localSheetId="6">#REF!</definedName>
    <definedName name="RANGE" localSheetId="9">#REF!</definedName>
    <definedName name="RANGE" localSheetId="7">#REF!</definedName>
    <definedName name="RANGE" localSheetId="5">#REF!</definedName>
    <definedName name="RANGE" localSheetId="10">#REF!</definedName>
    <definedName name="RANGE">#REF!</definedName>
    <definedName name="RAO" localSheetId="6">#REF!</definedName>
    <definedName name="RAO" localSheetId="9">#REF!</definedName>
    <definedName name="RAO" localSheetId="7">#REF!</definedName>
    <definedName name="RAO" localSheetId="10">#REF!</definedName>
    <definedName name="RAO">#REF!</definedName>
    <definedName name="Rate_of_absorption_CJ_C2A_options">OFFSET('[21]Central Overhead Allocation'!$C$281,0,0,COUNTA('[21]Central Overhead Allocation'!$C$281:$C$297),3)</definedName>
    <definedName name="Rate_of_absorption_EJ_C2A_options">OFFSET('[21]Central Overhead Allocation'!$C$183,0,0,COUNTA('[21]Central Overhead Allocation'!$C$183:$C$199),7)</definedName>
    <definedName name="Rate_of_absorption_JKT_C2A_options">OFFSET('[21]Central Overhead Allocation'!$C$330,0,0,COUNTA('[21]Central Overhead Allocation'!$C$330:$C$346),4)</definedName>
    <definedName name="Rate_of_absorption_Region_options">OFFSET('[21]Central Overhead Allocation'!$C$53,0,0,COUNTA('[21]Central Overhead Allocation'!$C$53:$C$69),8)</definedName>
    <definedName name="Rate_of_Absorption_WJ_A2IS_Options" localSheetId="6">OFFSET('[21]Regional Overhead Allocation_WJ'!#REF!,0,0,COUNTA('[21]Regional Overhead Allocation_WJ'!#REF!),35)</definedName>
    <definedName name="Rate_of_Absorption_WJ_A2IS_Options" localSheetId="9">OFFSET('[21]Regional Overhead Allocation_WJ'!#REF!,0,0,COUNTA('[21]Regional Overhead Allocation_WJ'!#REF!),35)</definedName>
    <definedName name="Rate_of_Absorption_WJ_A2IS_Options" localSheetId="7">OFFSET('[21]Regional Overhead Allocation_WJ'!#REF!,0,0,COUNTA('[21]Regional Overhead Allocation_WJ'!#REF!),35)</definedName>
    <definedName name="Rate_of_Absorption_WJ_A2IS_Options" localSheetId="5">OFFSET('[21]Regional Overhead Allocation_WJ'!#REF!,0,0,COUNTA('[21]Regional Overhead Allocation_WJ'!#REF!),35)</definedName>
    <definedName name="Rate_of_Absorption_WJ_A2IS_Options" localSheetId="10">OFFSET('[21]Regional Overhead Allocation_WJ'!#REF!,0,0,COUNTA('[21]Regional Overhead Allocation_WJ'!#REF!),35)</definedName>
    <definedName name="Rate_of_Absorption_WJ_A2IS_Options" localSheetId="11">OFFSET('[21]Regional Overhead Allocation_WJ'!#REF!,0,0,COUNTA('[21]Regional Overhead Allocation_WJ'!#REF!),35)</definedName>
    <definedName name="Rate_of_Absorption_WJ_A2IS_Options">OFFSET('[21]Regional Overhead Allocation_WJ'!#REF!,0,0,COUNTA('[21]Regional Overhead Allocation_WJ'!#REF!),35)</definedName>
    <definedName name="Rate_of_absorption_WJ_C2A_options">OFFSET('[21]Central Overhead Allocation'!$C$232,0,0,COUNTA('[21]Central Overhead Allocation'!$C$232:$C$248),14)</definedName>
    <definedName name="Rate_of_absorption_WS_C2A_Options">OFFSET('[21]Central Overhead Allocation'!$C$134,0,0,COUNTA('[21]Central Overhead Allocation'!$C$134:$C$150),3)</definedName>
    <definedName name="rcps" localSheetId="6">'[18]JAN09'!#REF!</definedName>
    <definedName name="rcps" localSheetId="9">'[18]JAN09'!#REF!</definedName>
    <definedName name="rcps" localSheetId="5">'[18]JAN09'!#REF!</definedName>
    <definedName name="rcps" localSheetId="10">'[18]JAN09'!#REF!</definedName>
    <definedName name="rcps" localSheetId="11">'[18]JAN09'!#REF!</definedName>
    <definedName name="rcps">'[18]JAN09'!#REF!</definedName>
    <definedName name="re" localSheetId="6" hidden="1">{#N/A,#N/A,FALSE,"M.42"}</definedName>
    <definedName name="re" localSheetId="9" hidden="1">{#N/A,#N/A,FALSE,"M.42"}</definedName>
    <definedName name="re" localSheetId="7" hidden="1">{#N/A,#N/A,FALSE,"M.42"}</definedName>
    <definedName name="re" localSheetId="5" hidden="1">{#N/A,#N/A,FALSE,"M.42"}</definedName>
    <definedName name="re" localSheetId="10" hidden="1">{#N/A,#N/A,FALSE,"M.42"}</definedName>
    <definedName name="re" localSheetId="11" hidden="1">{#N/A,#N/A,FALSE,"M.42"}</definedName>
    <definedName name="re" hidden="1">{#N/A,#N/A,FALSE,"M.42"}</definedName>
    <definedName name="REC">'[71]BB PUSAT'!$A$1:$C$65536</definedName>
    <definedName name="Regions">OFFSET('[21]Working Page'!$B$8,0,0,COUNTA('[21]Working Page'!$B$8:$B$20),1)</definedName>
    <definedName name="REKAP" localSheetId="6">#REF!</definedName>
    <definedName name="REKAP" localSheetId="9">#REF!</definedName>
    <definedName name="REKAP" localSheetId="7">#REF!</definedName>
    <definedName name="REKAP" localSheetId="5">#REF!</definedName>
    <definedName name="REKAP" localSheetId="10">#REF!</definedName>
    <definedName name="REKAP">#REF!</definedName>
    <definedName name="RELE" localSheetId="9">[40]MENU!$J$17:$J$24</definedName>
    <definedName name="RELE">#N/A</definedName>
    <definedName name="rencana" localSheetId="6">#REF!</definedName>
    <definedName name="rencana" localSheetId="9">#REF!</definedName>
    <definedName name="rencana" localSheetId="7">#REF!</definedName>
    <definedName name="rencana" localSheetId="5">#REF!</definedName>
    <definedName name="rencana" localSheetId="10">#REF!</definedName>
    <definedName name="rencana">#REF!</definedName>
    <definedName name="resagging" localSheetId="6">#REF!</definedName>
    <definedName name="resagging" localSheetId="9">#REF!</definedName>
    <definedName name="resagging" localSheetId="7">#REF!</definedName>
    <definedName name="resagging" localSheetId="10">#REF!</definedName>
    <definedName name="resagging">#REF!</definedName>
    <definedName name="ResetDataOption_Click">#N/A</definedName>
    <definedName name="RingkasanPokok" localSheetId="6">#REF!</definedName>
    <definedName name="RingkasanPokok" localSheetId="9">#REF!</definedName>
    <definedName name="RingkasanPokok" localSheetId="7">#REF!</definedName>
    <definedName name="RingkasanPokok" localSheetId="5">#REF!</definedName>
    <definedName name="RingkasanPokok" localSheetId="10">#REF!</definedName>
    <definedName name="RingkasanPokok">#REF!</definedName>
    <definedName name="ROK" localSheetId="6" hidden="1">{#N/A,#N/A,FALSE,"M.31"}</definedName>
    <definedName name="ROK" localSheetId="9" hidden="1">{#N/A,#N/A,FALSE,"M.31"}</definedName>
    <definedName name="ROK" localSheetId="7" hidden="1">{#N/A,#N/A,FALSE,"M.31"}</definedName>
    <definedName name="ROK" localSheetId="5" hidden="1">{#N/A,#N/A,FALSE,"M.31"}</definedName>
    <definedName name="ROK" localSheetId="10" hidden="1">{#N/A,#N/A,FALSE,"M.31"}</definedName>
    <definedName name="ROK" localSheetId="11" hidden="1">{#N/A,#N/A,FALSE,"M.31"}</definedName>
    <definedName name="ROK" hidden="1">{#N/A,#N/A,FALSE,"M.31"}</definedName>
    <definedName name="ROW" localSheetId="6">#REF!</definedName>
    <definedName name="ROW" localSheetId="9">#REF!</definedName>
    <definedName name="ROW" localSheetId="7">#REF!</definedName>
    <definedName name="ROW" localSheetId="5">#REF!</definedName>
    <definedName name="ROW" localSheetId="10">#REF!</definedName>
    <definedName name="ROW">#REF!</definedName>
    <definedName name="rr" localSheetId="6">#REF!</definedName>
    <definedName name="rr" localSheetId="9">#REF!</definedName>
    <definedName name="rr" localSheetId="7">#REF!</definedName>
    <definedName name="rr" localSheetId="10">#REF!</definedName>
    <definedName name="rr">#REF!</definedName>
    <definedName name="rt" localSheetId="6" hidden="1">{#N/A,#N/A,FALSE,"M.43"}</definedName>
    <definedName name="rt" localSheetId="9" hidden="1">{#N/A,#N/A,FALSE,"M.43"}</definedName>
    <definedName name="rt" localSheetId="7" hidden="1">{#N/A,#N/A,FALSE,"M.43"}</definedName>
    <definedName name="rt" localSheetId="5" hidden="1">{#N/A,#N/A,FALSE,"M.43"}</definedName>
    <definedName name="rt" localSheetId="10" hidden="1">{#N/A,#N/A,FALSE,"M.43"}</definedName>
    <definedName name="rt" localSheetId="11" hidden="1">{#N/A,#N/A,FALSE,"M.43"}</definedName>
    <definedName name="rt" hidden="1">{#N/A,#N/A,FALSE,"M.43"}</definedName>
    <definedName name="RTYHRTY" localSheetId="6">#REF!</definedName>
    <definedName name="RTYHRTY" localSheetId="9">#REF!</definedName>
    <definedName name="RTYHRTY" localSheetId="7">#REF!</definedName>
    <definedName name="RTYHRTY" localSheetId="10">#REF!</definedName>
    <definedName name="RTYHRTY">#REF!</definedName>
    <definedName name="rtyu" localSheetId="6">'[72]JAN07'!#REF!</definedName>
    <definedName name="rtyu" localSheetId="9">'[73]JAN07'!#REF!</definedName>
    <definedName name="rtyu" localSheetId="7">'[72]JAN07'!#REF!</definedName>
    <definedName name="rtyu" localSheetId="10">'[73]JAN07'!#REF!</definedName>
    <definedName name="rtyu">'[73]JAN07'!#REF!</definedName>
    <definedName name="S" localSheetId="9">#REF!</definedName>
    <definedName name="S" localSheetId="7">{#N/A,#N/A,FALSE,"M.31"}</definedName>
    <definedName name="S">#REF!</definedName>
    <definedName name="S1___5" localSheetId="6">#REF!</definedName>
    <definedName name="S1___5" localSheetId="9">#REF!</definedName>
    <definedName name="S1___5" localSheetId="7">#REF!</definedName>
    <definedName name="S1___5" localSheetId="10">#REF!</definedName>
    <definedName name="S1___5">#REF!</definedName>
    <definedName name="sa" localSheetId="6" hidden="1">{#N/A,#N/A,FALSE,"M.31"}</definedName>
    <definedName name="sa" localSheetId="9" hidden="1">{#N/A,#N/A,FALSE,"M.31"}</definedName>
    <definedName name="sa" localSheetId="7" hidden="1">{#N/A,#N/A,FALSE,"M.31"}</definedName>
    <definedName name="sa" localSheetId="5" hidden="1">{#N/A,#N/A,FALSE,"M.31"}</definedName>
    <definedName name="sa" localSheetId="10" hidden="1">{#N/A,#N/A,FALSE,"M.31"}</definedName>
    <definedName name="sa" localSheetId="11" hidden="1">{#N/A,#N/A,FALSE,"M.31"}</definedName>
    <definedName name="sa" hidden="1">{#N/A,#N/A,FALSE,"M.31"}</definedName>
    <definedName name="salah" localSheetId="6">#REF!</definedName>
    <definedName name="salah" localSheetId="9">#REF!</definedName>
    <definedName name="salah" localSheetId="7">#REF!</definedName>
    <definedName name="salah" localSheetId="5">#REF!</definedName>
    <definedName name="salah" localSheetId="10">#REF!</definedName>
    <definedName name="salah">#REF!</definedName>
    <definedName name="Salary">[21]Salary!$D$7:$AJ$38</definedName>
    <definedName name="SALATIGA" localSheetId="6">#REF!</definedName>
    <definedName name="SALATIGA" localSheetId="9">#REF!</definedName>
    <definedName name="SALATIGA" localSheetId="7">#REF!</definedName>
    <definedName name="SALATIGA" localSheetId="10">#REF!</definedName>
    <definedName name="SALATIGA">#REF!</definedName>
    <definedName name="SALVAGE" comment="RINGAN">[74]PICKUP!$D$12</definedName>
    <definedName name="SAPBEXwbID" hidden="1">"41NCAAE5PJZ8D7N0HEXL0B90R"</definedName>
    <definedName name="sasa" localSheetId="6">'[18]JAN09'!#REF!</definedName>
    <definedName name="sasa" localSheetId="9">'[18]JAN09'!#REF!</definedName>
    <definedName name="sasa" localSheetId="7">'[18]JAN09'!#REF!</definedName>
    <definedName name="sasa" localSheetId="5">'[18]JAN09'!#REF!</definedName>
    <definedName name="sasa" localSheetId="10">'[18]JAN09'!#REF!</definedName>
    <definedName name="sasa" localSheetId="11">'[18]JAN09'!#REF!</definedName>
    <definedName name="sasa">'[18]JAN09'!#REF!</definedName>
    <definedName name="SATUAN" localSheetId="9">'[75]Rekap PMG.'!$A$10:$E$51</definedName>
    <definedName name="SATUAN">'[75]Rekap PMG.'!$A$10:$E$51</definedName>
    <definedName name="sbak1a" localSheetId="6">#REF!</definedName>
    <definedName name="sbak1a" localSheetId="9">#REF!</definedName>
    <definedName name="sbak1a" localSheetId="7">#REF!</definedName>
    <definedName name="sbak1a" localSheetId="5">#REF!</definedName>
    <definedName name="sbak1a" localSheetId="10">#REF!</definedName>
    <definedName name="sbak1a">#REF!</definedName>
    <definedName name="sbak1b" localSheetId="6">#REF!</definedName>
    <definedName name="sbak1b" localSheetId="9">#REF!</definedName>
    <definedName name="sbak1b" localSheetId="7">#REF!</definedName>
    <definedName name="sbak1b" localSheetId="10">#REF!</definedName>
    <definedName name="sbak1b">#REF!</definedName>
    <definedName name="SBBpst" localSheetId="6" hidden="1">{#N/A,#N/A,FALSE,"M.34"}</definedName>
    <definedName name="SBBpst" localSheetId="9" hidden="1">{#N/A,#N/A,FALSE,"M.34"}</definedName>
    <definedName name="SBBpst" localSheetId="7" hidden="1">{#N/A,#N/A,FALSE,"M.34"}</definedName>
    <definedName name="SBBpst" localSheetId="5" hidden="1">{#N/A,#N/A,FALSE,"M.34"}</definedName>
    <definedName name="SBBpst" localSheetId="10" hidden="1">{#N/A,#N/A,FALSE,"M.34"}</definedName>
    <definedName name="SBBpst" localSheetId="11" hidden="1">{#N/A,#N/A,FALSE,"M.34"}</definedName>
    <definedName name="SBBpst" hidden="1">{#N/A,#N/A,FALSE,"M.34"}</definedName>
    <definedName name="scdc">[76]x!$G$9:$G$47</definedName>
    <definedName name="SD" localSheetId="6">#REF!</definedName>
    <definedName name="SD" localSheetId="9">#REF!</definedName>
    <definedName name="SD" localSheetId="7">#REF!</definedName>
    <definedName name="SD" localSheetId="5">#REF!</definedName>
    <definedName name="SD" localSheetId="10">#REF!</definedName>
    <definedName name="SD">#REF!</definedName>
    <definedName name="sdc">[51]DTU!$B$2:$D$48</definedName>
    <definedName name="sdffA" localSheetId="6">'[18]JAN09'!#REF!</definedName>
    <definedName name="sdffA" localSheetId="9">'[18]JAN09'!#REF!</definedName>
    <definedName name="sdffA" localSheetId="7">'[18]JAN09'!#REF!</definedName>
    <definedName name="sdffA" localSheetId="5">'[18]JAN09'!#REF!</definedName>
    <definedName name="sdffA">'[18]JAN09'!#REF!</definedName>
    <definedName name="sds">'[77]master rab'!$B$1:$H$65536</definedName>
    <definedName name="seapj">'[52]Neraca seAPJ'!$O$6:$AJ$23</definedName>
    <definedName name="SEBABKDS" localSheetId="6">#REF!</definedName>
    <definedName name="SEBABKDS" localSheetId="9">#REF!</definedName>
    <definedName name="SEBABKDS" localSheetId="7">#REF!</definedName>
    <definedName name="SEBABKDS" localSheetId="5">#REF!</definedName>
    <definedName name="SEBABKDS" localSheetId="10">#REF!</definedName>
    <definedName name="SEBABKDS">#REF!</definedName>
    <definedName name="SEBABSLG" localSheetId="6">#REF!</definedName>
    <definedName name="SEBABSLG" localSheetId="9">#REF!</definedName>
    <definedName name="SEBABSLG" localSheetId="7">#REF!</definedName>
    <definedName name="SEBABSLG" localSheetId="10">#REF!</definedName>
    <definedName name="SEBABSLG">#REF!</definedName>
    <definedName name="SEBABSMG" localSheetId="6">#REF!</definedName>
    <definedName name="SEBABSMG" localSheetId="9">#REF!</definedName>
    <definedName name="SEBABSMG" localSheetId="7">#REF!</definedName>
    <definedName name="SEBABSMG" localSheetId="10">#REF!</definedName>
    <definedName name="SEBABSMG">#REF!</definedName>
    <definedName name="SEBUTAN" localSheetId="9">[40]MENU!$J$11:$J$13</definedName>
    <definedName name="SEBUTAN">#N/A</definedName>
    <definedName name="sejut">[78]LAIN2!$Z$7</definedName>
    <definedName name="SEKAT" localSheetId="6">#REF!</definedName>
    <definedName name="SEKAT" localSheetId="9">#REF!</definedName>
    <definedName name="SEKAT" localSheetId="7">#REF!</definedName>
    <definedName name="SEKAT" localSheetId="5">#REF!</definedName>
    <definedName name="SEKAT" localSheetId="10">#REF!</definedName>
    <definedName name="SEKAT">#REF!</definedName>
    <definedName name="semarang1" localSheetId="6">#REF!</definedName>
    <definedName name="semarang1" localSheetId="9">#REF!</definedName>
    <definedName name="semarang1" localSheetId="7">#REF!</definedName>
    <definedName name="semarang1" localSheetId="10">#REF!</definedName>
    <definedName name="semarang1">#REF!</definedName>
    <definedName name="serat">[78]LAIN2!$Z$5</definedName>
    <definedName name="serib">[78]LAIN2!$Z$6</definedName>
    <definedName name="Service_Mapping">'[21]Service Mapping'!$C$6:$Y$39</definedName>
    <definedName name="sewadetektorkabel_har">'[64]AHS - Non Personel'!$D$31</definedName>
    <definedName name="SewaDisTRWI">'[26]SewaPemb(12A2)'!$B$1:$T$36</definedName>
    <definedName name="SewaDisTRWII">'[26]SewaPemb(12A2)'!$B$39:$T$75</definedName>
    <definedName name="SewaDisTRWIII">'[26]SewaPemb(12A2)'!$B$77:$T$113</definedName>
    <definedName name="SewaDisTRWIV">'[26]SewaPemb(12A2)'!$B$115:$T$151</definedName>
    <definedName name="sewaGPS">'[64]AHS - Non Personel'!$D$27</definedName>
    <definedName name="SewaKantorBulan">'[64]AHS - Non Personel'!$D$23</definedName>
    <definedName name="SewaKomHari" localSheetId="9">'[19]AHS - Non Personel'!$D$15</definedName>
    <definedName name="SewaKomHari">#N/A</definedName>
    <definedName name="SewaLaptopBln" localSheetId="9">'[19]AHS - Non Personel'!$D$12</definedName>
    <definedName name="SewaLaptopBln">#N/A</definedName>
    <definedName name="SewaMejaKursi">'[64]AHS - Non Personel'!$D$32</definedName>
    <definedName name="SewaMobil" localSheetId="9">'[19]AHS - Non Personel'!$D$8</definedName>
    <definedName name="SewaMobil">#N/A</definedName>
    <definedName name="sewamobilbak_hari">'[64]AHS - Non Personel'!$D$29</definedName>
    <definedName name="SewaMotorBln" localSheetId="9">'[19]AHS - Non Personel'!$D$10</definedName>
    <definedName name="SewaMotorBln">#N/A</definedName>
    <definedName name="SewaMotorHari" localSheetId="9">'[19]AHS - Non Personel'!$D$11</definedName>
    <definedName name="SewaMotorHari">#N/A</definedName>
    <definedName name="SewaRumahBulan">'[64]AHS - Non Personel'!$D$24</definedName>
    <definedName name="SF" localSheetId="6">#REF!</definedName>
    <definedName name="SF" localSheetId="9">#REF!</definedName>
    <definedName name="SF" localSheetId="7">#REF!</definedName>
    <definedName name="SF" localSheetId="10">#REF!</definedName>
    <definedName name="SF">#REF!</definedName>
    <definedName name="sgi" localSheetId="6" hidden="1">{#N/A,#N/A,FALSE,"M.01"}</definedName>
    <definedName name="sgi" localSheetId="9" hidden="1">{#N/A,#N/A,FALSE,"M.01"}</definedName>
    <definedName name="sgi" localSheetId="7" hidden="1">{#N/A,#N/A,FALSE,"M.01"}</definedName>
    <definedName name="sgi" localSheetId="5" hidden="1">{#N/A,#N/A,FALSE,"M.01"}</definedName>
    <definedName name="sgi" localSheetId="10" hidden="1">{#N/A,#N/A,FALSE,"M.01"}</definedName>
    <definedName name="sgi" localSheetId="11" hidden="1">{#N/A,#N/A,FALSE,"M.01"}</definedName>
    <definedName name="sgi" hidden="1">{#N/A,#N/A,FALSE,"M.01"}</definedName>
    <definedName name="SIN" localSheetId="6">[2]prod03!#REF!</definedName>
    <definedName name="SIN" localSheetId="7">[2]prod03!#REF!</definedName>
    <definedName name="SIN">[2]prod03!#REF!</definedName>
    <definedName name="Single" localSheetId="6" hidden="1">{#N/A,#N/A,FALSE,"M.42"}</definedName>
    <definedName name="Single" localSheetId="9" hidden="1">{#N/A,#N/A,FALSE,"M.42"}</definedName>
    <definedName name="Single" localSheetId="7" hidden="1">{#N/A,#N/A,FALSE,"M.42"}</definedName>
    <definedName name="Single" localSheetId="5" hidden="1">{#N/A,#N/A,FALSE,"M.42"}</definedName>
    <definedName name="Single" localSheetId="10" hidden="1">{#N/A,#N/A,FALSE,"M.42"}</definedName>
    <definedName name="Single" localSheetId="11" hidden="1">{#N/A,#N/A,FALSE,"M.42"}</definedName>
    <definedName name="Single" hidden="1">{#N/A,#N/A,FALSE,"M.42"}</definedName>
    <definedName name="sls">[79]Sensitivitas!$D$26</definedName>
    <definedName name="SMG" localSheetId="6">#REF!</definedName>
    <definedName name="SMG" localSheetId="9">#REF!</definedName>
    <definedName name="SMG" localSheetId="7">#REF!</definedName>
    <definedName name="SMG" localSheetId="5">#REF!</definedName>
    <definedName name="SMG" localSheetId="10">#REF!</definedName>
    <definedName name="SMG">#REF!</definedName>
    <definedName name="smu" localSheetId="6">#REF!</definedName>
    <definedName name="smu" localSheetId="9">#REF!</definedName>
    <definedName name="smu" localSheetId="7">#REF!</definedName>
    <definedName name="smu" localSheetId="10">#REF!</definedName>
    <definedName name="smu">#REF!</definedName>
    <definedName name="SPD" localSheetId="6">#REF!</definedName>
    <definedName name="SPD" localSheetId="9">#REF!</definedName>
    <definedName name="SPD" localSheetId="7">#REF!</definedName>
    <definedName name="SPD" localSheetId="10">#REF!</definedName>
    <definedName name="SPD">#REF!</definedName>
    <definedName name="SPK" localSheetId="6">#REF!</definedName>
    <definedName name="SPK" localSheetId="9">#REF!</definedName>
    <definedName name="SPK" localSheetId="7">#REF!</definedName>
    <definedName name="SPK" localSheetId="10">#REF!</definedName>
    <definedName name="SPK">#REF!</definedName>
    <definedName name="SREWA" localSheetId="6">#REF!</definedName>
    <definedName name="SREWA" localSheetId="7">#REF!</definedName>
    <definedName name="SREWA" localSheetId="10">#REF!</definedName>
    <definedName name="SREWA">#REF!</definedName>
    <definedName name="ssSasS" localSheetId="10">[2]prod03!#REF!</definedName>
    <definedName name="ssSasS">[2]prod03!#REF!</definedName>
    <definedName name="Stand" localSheetId="6">#REF!</definedName>
    <definedName name="Stand" localSheetId="9">#REF!</definedName>
    <definedName name="Stand" localSheetId="7">#REF!</definedName>
    <definedName name="Stand" localSheetId="10">#REF!</definedName>
    <definedName name="Stand">#REF!</definedName>
    <definedName name="STATUS_REMOTE" localSheetId="9">[40]PARAMETER!$C$11:$C$1059</definedName>
    <definedName name="STATUS_REMOTE">#N/A</definedName>
    <definedName name="std">'[80]HB2'!$A$1:$L$65536</definedName>
    <definedName name="stdpln">'[81]HB BARU'!$A$1:$J$780</definedName>
    <definedName name="stok">[71]DTstok!$A$1:$B$65536</definedName>
    <definedName name="STPDari" localSheetId="6">#REF!</definedName>
    <definedName name="STPDari" localSheetId="9">#REF!</definedName>
    <definedName name="STPDari" localSheetId="7">#REF!</definedName>
    <definedName name="STPDari" localSheetId="10">#REF!</definedName>
    <definedName name="STPDari">#REF!</definedName>
    <definedName name="sujono">'[82]master rab'!$B$1:$H$65536</definedName>
    <definedName name="SUM" localSheetId="6">[2]prod03!#REF!</definedName>
    <definedName name="SUM" localSheetId="9">[2]prod03!#REF!</definedName>
    <definedName name="SUM" localSheetId="7">[2]prod03!#REF!</definedName>
    <definedName name="SUM" localSheetId="5">[2]prod03!#REF!</definedName>
    <definedName name="SUM" localSheetId="10">[2]prod03!#REF!</definedName>
    <definedName name="SUM" localSheetId="11">[2]prod03!#REF!</definedName>
    <definedName name="SUM">[2]prod03!#REF!</definedName>
    <definedName name="sumber">[83]SuMBER!$N$3:$FO$21</definedName>
    <definedName name="surat" localSheetId="6">#REF!</definedName>
    <definedName name="surat" localSheetId="9">#REF!</definedName>
    <definedName name="surat" localSheetId="7">#REF!</definedName>
    <definedName name="surat" localSheetId="5">#REF!</definedName>
    <definedName name="surat" localSheetId="10">#REF!</definedName>
    <definedName name="surat">#REF!</definedName>
    <definedName name="Surveyor_hari" localSheetId="9">'[19]AHS - Personel'!$G$21</definedName>
    <definedName name="Surveyor_hari">#N/A</definedName>
    <definedName name="SUTM" localSheetId="6" hidden="1">{#N/A,#N/A,FALSE,"M.32"}</definedName>
    <definedName name="SUTM" localSheetId="9" hidden="1">{#N/A,#N/A,FALSE,"M.32"}</definedName>
    <definedName name="SUTM" localSheetId="7" hidden="1">{#N/A,#N/A,FALSE,"M.32"}</definedName>
    <definedName name="SUTM" localSheetId="5" hidden="1">{#N/A,#N/A,FALSE,"M.32"}</definedName>
    <definedName name="SUTM" localSheetId="10" hidden="1">{#N/A,#N/A,FALSE,"M.32"}</definedName>
    <definedName name="SUTM" localSheetId="11" hidden="1">{#N/A,#N/A,FALSE,"M.32"}</definedName>
    <definedName name="SUTM" hidden="1">{#N/A,#N/A,FALSE,"M.32"}</definedName>
    <definedName name="sutrisno" localSheetId="6">#REF!</definedName>
    <definedName name="sutrisno" localSheetId="9">#REF!</definedName>
    <definedName name="sutrisno" localSheetId="7">#REF!</definedName>
    <definedName name="sutrisno" localSheetId="5">#REF!</definedName>
    <definedName name="sutrisno" localSheetId="10">#REF!</definedName>
    <definedName name="sutrisno">#REF!</definedName>
    <definedName name="sw" localSheetId="6" hidden="1">{#N/A,#N/A,FALSE,"M.01"}</definedName>
    <definedName name="sw" localSheetId="9" hidden="1">{#N/A,#N/A,FALSE,"M.01"}</definedName>
    <definedName name="sw" localSheetId="7" hidden="1">{#N/A,#N/A,FALSE,"M.01"}</definedName>
    <definedName name="sw" localSheetId="5" hidden="1">{#N/A,#N/A,FALSE,"M.01"}</definedName>
    <definedName name="sw" localSheetId="10" hidden="1">{#N/A,#N/A,FALSE,"M.01"}</definedName>
    <definedName name="sw" localSheetId="11" hidden="1">{#N/A,#N/A,FALSE,"M.01"}</definedName>
    <definedName name="sw" hidden="1">{#N/A,#N/A,FALSE,"M.01"}</definedName>
    <definedName name="swed" localSheetId="6">'[72]JAN07'!#REF!</definedName>
    <definedName name="swed" localSheetId="7">'[72]JAN07'!#REF!</definedName>
    <definedName name="swed">'[73]JAN07'!#REF!</definedName>
    <definedName name="SWG" localSheetId="6">#REF!</definedName>
    <definedName name="SWG" localSheetId="9">#REF!</definedName>
    <definedName name="SWG" localSheetId="7">#REF!</definedName>
    <definedName name="SWG" localSheetId="5">#REF!</definedName>
    <definedName name="SWG" localSheetId="10">#REF!</definedName>
    <definedName name="SWG">#REF!</definedName>
    <definedName name="sx" localSheetId="6" hidden="1">{#N/A,#N/A,FALSE,"M.34"}</definedName>
    <definedName name="sx" localSheetId="9" hidden="1">{#N/A,#N/A,FALSE,"M.34"}</definedName>
    <definedName name="sx" localSheetId="7" hidden="1">{#N/A,#N/A,FALSE,"M.34"}</definedName>
    <definedName name="sx" localSheetId="5" hidden="1">{#N/A,#N/A,FALSE,"M.34"}</definedName>
    <definedName name="sx" localSheetId="10" hidden="1">{#N/A,#N/A,FALSE,"M.34"}</definedName>
    <definedName name="sx" localSheetId="11" hidden="1">{#N/A,#N/A,FALSE,"M.34"}</definedName>
    <definedName name="sx" hidden="1">{#N/A,#N/A,FALSE,"M.34"}</definedName>
    <definedName name="T" localSheetId="6">#REF!</definedName>
    <definedName name="T" localSheetId="9">#REF!</definedName>
    <definedName name="T" localSheetId="7">#REF!</definedName>
    <definedName name="T" localSheetId="5">#REF!</definedName>
    <definedName name="T" localSheetId="10">#REF!</definedName>
    <definedName name="T">#REF!</definedName>
    <definedName name="Tabel" localSheetId="9">[29]CashFlow!$A$8:$J$37</definedName>
    <definedName name="Tabel">#N/A</definedName>
    <definedName name="tabel_BUlan" localSheetId="6">#REF!</definedName>
    <definedName name="tabel_BUlan" localSheetId="9">#REF!</definedName>
    <definedName name="tabel_BUlan" localSheetId="7">#REF!</definedName>
    <definedName name="tabel_BUlan" localSheetId="5">#REF!</definedName>
    <definedName name="tabel_BUlan" localSheetId="10">#REF!</definedName>
    <definedName name="tabel_BUlan">#REF!</definedName>
    <definedName name="Tabel_Cabang" localSheetId="6">#REF!</definedName>
    <definedName name="Tabel_Cabang" localSheetId="9">#REF!</definedName>
    <definedName name="Tabel_Cabang" localSheetId="7">#REF!</definedName>
    <definedName name="Tabel_Cabang" localSheetId="10">#REF!</definedName>
    <definedName name="Tabel_Cabang">#REF!</definedName>
    <definedName name="Tabel_Wilayah">[84]Sheet1!$E$2</definedName>
    <definedName name="Tabel4" localSheetId="6">#REF!</definedName>
    <definedName name="Tabel4" localSheetId="9">#REF!</definedName>
    <definedName name="Tabel4" localSheetId="7">#REF!</definedName>
    <definedName name="Tabel4" localSheetId="5">#REF!</definedName>
    <definedName name="Tabel4" localSheetId="10">#REF!</definedName>
    <definedName name="Tabel4">#REF!</definedName>
    <definedName name="Table1">'[21]Working Page'!$C$92:$AK$101</definedName>
    <definedName name="Table2">'[21]Working Page'!$C$114:$N$147</definedName>
    <definedName name="Tahun" localSheetId="9">[85]bantu!$M$5:$X$5</definedName>
    <definedName name="Tahun">[86]bantu!$M$5:$X$5</definedName>
    <definedName name="Taksonomi" localSheetId="6">#REF!</definedName>
    <definedName name="Taksonomi" localSheetId="9">#REF!</definedName>
    <definedName name="Taksonomi" localSheetId="7">#REF!</definedName>
    <definedName name="Taksonomi" localSheetId="5">#REF!</definedName>
    <definedName name="Taksonomi" localSheetId="10">#REF!</definedName>
    <definedName name="Taksonomi">#REF!</definedName>
    <definedName name="TambahAT" localSheetId="6">#REF!</definedName>
    <definedName name="TambahAT" localSheetId="9">#REF!</definedName>
    <definedName name="TambahAT" localSheetId="7">#REF!</definedName>
    <definedName name="TambahAT" localSheetId="10">#REF!</definedName>
    <definedName name="TambahAT">#REF!</definedName>
    <definedName name="TAMPILKAN">[63]INPBA!$F$2</definedName>
    <definedName name="TANGGALKDS" localSheetId="6">#REF!</definedName>
    <definedName name="TANGGALKDS" localSheetId="9">#REF!</definedName>
    <definedName name="TANGGALKDS" localSheetId="7">#REF!</definedName>
    <definedName name="TANGGALKDS" localSheetId="5">#REF!</definedName>
    <definedName name="TANGGALKDS" localSheetId="10">#REF!</definedName>
    <definedName name="TANGGALKDS">#REF!</definedName>
    <definedName name="TANGGALSLG" localSheetId="6">#REF!</definedName>
    <definedName name="TANGGALSLG" localSheetId="9">#REF!</definedName>
    <definedName name="TANGGALSLG" localSheetId="7">#REF!</definedName>
    <definedName name="TANGGALSLG" localSheetId="10">#REF!</definedName>
    <definedName name="TANGGALSLG">#REF!</definedName>
    <definedName name="TANGGALSMG" localSheetId="6">#REF!</definedName>
    <definedName name="TANGGALSMG" localSheetId="9">#REF!</definedName>
    <definedName name="TANGGALSMG" localSheetId="7">#REF!</definedName>
    <definedName name="TANGGALSMG" localSheetId="10">#REF!</definedName>
    <definedName name="TANGGALSMG">#REF!</definedName>
    <definedName name="TARGET_USAHA" localSheetId="6">#REF!</definedName>
    <definedName name="TARGET_USAHA" localSheetId="7">#REF!</definedName>
    <definedName name="TARGET_USAHA" localSheetId="10">#REF!</definedName>
    <definedName name="TARGET_USAHA">#REF!</definedName>
    <definedName name="TaxTV">10%</definedName>
    <definedName name="TaxXL">5%</definedName>
    <definedName name="TechBulan" localSheetId="9">'[19]AHS - Personel'!$F$15</definedName>
    <definedName name="TechBulan">#N/A</definedName>
    <definedName name="TechHari" localSheetId="9">'[19]AHS - Personel'!$G$15</definedName>
    <definedName name="TechHari">#N/A</definedName>
    <definedName name="TERBILANG" localSheetId="6">#REF!</definedName>
    <definedName name="TERBILANG" localSheetId="9">#REF!</definedName>
    <definedName name="TERBILANG" localSheetId="7">#REF!</definedName>
    <definedName name="TERBILANG" localSheetId="5">#REF!</definedName>
    <definedName name="TERBILANG" localSheetId="10">#REF!</definedName>
    <definedName name="TERBILANG">#REF!</definedName>
    <definedName name="TERIMA" localSheetId="6">#REF!</definedName>
    <definedName name="TERIMA" localSheetId="9">#REF!</definedName>
    <definedName name="TERIMA" localSheetId="7">#REF!</definedName>
    <definedName name="TERIMA" localSheetId="10">#REF!</definedName>
    <definedName name="TERIMA">#REF!</definedName>
    <definedName name="TesterHari" localSheetId="9">'[19]AHS - Personel'!$G$14</definedName>
    <definedName name="TesterHari">#N/A</definedName>
    <definedName name="TextRefCopyRangeCount" hidden="1">1</definedName>
    <definedName name="TIARA" localSheetId="6">'[18]JAN09'!#REF!</definedName>
    <definedName name="TIARA" localSheetId="9">'[18]JAN09'!#REF!</definedName>
    <definedName name="TIARA" localSheetId="7">'[18]JAN09'!#REF!</definedName>
    <definedName name="TIARA" localSheetId="10">'[18]JAN09'!#REF!</definedName>
    <definedName name="TIARA" localSheetId="11">'[18]JAN09'!#REF!</definedName>
    <definedName name="TIARA">'[18]JAN09'!#REF!</definedName>
    <definedName name="Tiket" localSheetId="9">'[19]AHS - Non Personel'!$D$7</definedName>
    <definedName name="Tiket">#N/A</definedName>
    <definedName name="Tipe" localSheetId="6">#REF!</definedName>
    <definedName name="Tipe" localSheetId="9">#REF!</definedName>
    <definedName name="Tipe" localSheetId="7">#REF!</definedName>
    <definedName name="Tipe" localSheetId="5">#REF!</definedName>
    <definedName name="Tipe" localSheetId="10">#REF!</definedName>
    <definedName name="Tipe">#REF!</definedName>
    <definedName name="TOOLS" localSheetId="6">#REF!</definedName>
    <definedName name="TOOLS" localSheetId="9">#REF!</definedName>
    <definedName name="TOOLS" localSheetId="7">#REF!</definedName>
    <definedName name="TOOLS" localSheetId="10">#REF!</definedName>
    <definedName name="TOOLS">#REF!</definedName>
    <definedName name="ToolsMigrasi" localSheetId="6">#N/A</definedName>
    <definedName name="ToolsMigrasi" localSheetId="9">'[19]Analisa Struktur Data'!#REF!</definedName>
    <definedName name="ToolsMigrasi" localSheetId="7">#N/A</definedName>
    <definedName name="ToolsMigrasi">#N/A</definedName>
    <definedName name="tril">[78]LAIN2!$Z$10</definedName>
    <definedName name="trp">[16]x!$B$9:$B$47</definedName>
    <definedName name="TRWE" localSheetId="6">#REF!</definedName>
    <definedName name="TRWE" localSheetId="9">#REF!</definedName>
    <definedName name="TRWE" localSheetId="7">#REF!</definedName>
    <definedName name="TRWE" localSheetId="5">#REF!</definedName>
    <definedName name="TRWE" localSheetId="10">#REF!</definedName>
    <definedName name="TRWE">#REF!</definedName>
    <definedName name="TV">[69]Valuation!$I$61</definedName>
    <definedName name="UBADF" localSheetId="6">#REF!</definedName>
    <definedName name="UBADF" localSheetId="9">#REF!</definedName>
    <definedName name="UBADF" localSheetId="7">#REF!</definedName>
    <definedName name="UBADF" localSheetId="5">#REF!</definedName>
    <definedName name="UBADF" localSheetId="10">#REF!</definedName>
    <definedName name="UBADF">#REF!</definedName>
    <definedName name="ufd" localSheetId="9">#REF!</definedName>
    <definedName name="ufd" localSheetId="10">#REF!</definedName>
    <definedName name="ufd">#REF!</definedName>
    <definedName name="UFRKDS" localSheetId="6">#REF!</definedName>
    <definedName name="UFRKDS" localSheetId="9">#REF!</definedName>
    <definedName name="UFRKDS" localSheetId="7">#REF!</definedName>
    <definedName name="UFRKDS" localSheetId="10">#REF!</definedName>
    <definedName name="UFRKDS">#REF!</definedName>
    <definedName name="UFRSLG" localSheetId="6">#REF!</definedName>
    <definedName name="UFRSLG" localSheetId="7">#REF!</definedName>
    <definedName name="UFRSLG" localSheetId="10">#REF!</definedName>
    <definedName name="UFRSLG">#REF!</definedName>
    <definedName name="UFRSMG" localSheetId="6">#REF!</definedName>
    <definedName name="UFRSMG" localSheetId="7">#REF!</definedName>
    <definedName name="UFRSMG" localSheetId="10">#REF!</definedName>
    <definedName name="UFRSMG">#REF!</definedName>
    <definedName name="UI" localSheetId="6" hidden="1">{#N/A,#N/A,FALSE,"M.33"}</definedName>
    <definedName name="UI" localSheetId="9" hidden="1">{#N/A,#N/A,FALSE,"M.33"}</definedName>
    <definedName name="UI" localSheetId="7" hidden="1">{#N/A,#N/A,FALSE,"M.33"}</definedName>
    <definedName name="UI" localSheetId="5" hidden="1">{#N/A,#N/A,FALSE,"M.33"}</definedName>
    <definedName name="UI" localSheetId="10" hidden="1">{#N/A,#N/A,FALSE,"M.33"}</definedName>
    <definedName name="UI" localSheetId="11" hidden="1">{#N/A,#N/A,FALSE,"M.33"}</definedName>
    <definedName name="UI" hidden="1">{#N/A,#N/A,FALSE,"M.33"}</definedName>
    <definedName name="uii" localSheetId="6" hidden="1">{#N/A,#N/A,FALSE,"M.33"}</definedName>
    <definedName name="uii" localSheetId="9" hidden="1">{#N/A,#N/A,FALSE,"M.33"}</definedName>
    <definedName name="uii" localSheetId="7" hidden="1">{#N/A,#N/A,FALSE,"M.33"}</definedName>
    <definedName name="uii" localSheetId="5" hidden="1">{#N/A,#N/A,FALSE,"M.33"}</definedName>
    <definedName name="uii" localSheetId="10" hidden="1">{#N/A,#N/A,FALSE,"M.33"}</definedName>
    <definedName name="uii" localSheetId="11" hidden="1">{#N/A,#N/A,FALSE,"M.33"}</definedName>
    <definedName name="uii" hidden="1">{#N/A,#N/A,FALSE,"M.33"}</definedName>
    <definedName name="ULANG" localSheetId="6">#REF!</definedName>
    <definedName name="ULANG" localSheetId="9">#REF!</definedName>
    <definedName name="ULANG" localSheetId="7">#REF!</definedName>
    <definedName name="ULANG" localSheetId="5">#REF!</definedName>
    <definedName name="ULANG" localSheetId="10">#REF!</definedName>
    <definedName name="ULANG">#REF!</definedName>
    <definedName name="UnitBina">[24]Kamus!$L$1</definedName>
    <definedName name="UOUO" localSheetId="6">#REF!</definedName>
    <definedName name="UOUO" localSheetId="9">#REF!</definedName>
    <definedName name="UOUO" localSheetId="7">#REF!</definedName>
    <definedName name="UOUO" localSheetId="5">#REF!</definedName>
    <definedName name="UOUO" localSheetId="10">#REF!</definedName>
    <definedName name="UOUO">#REF!</definedName>
    <definedName name="UPAH">'[87]Rekap PMG.'!$A$54:$F$61</definedName>
    <definedName name="URAIAN" localSheetId="6">#REF!</definedName>
    <definedName name="URAIAN" localSheetId="9">#REF!</definedName>
    <definedName name="URAIAN" localSheetId="7">#REF!</definedName>
    <definedName name="URAIAN" localSheetId="5">#REF!</definedName>
    <definedName name="URAIAN" localSheetId="10">#REF!</definedName>
    <definedName name="URAIAN">#REF!</definedName>
    <definedName name="usul" localSheetId="6">[88]Usulan!#REF!</definedName>
    <definedName name="usul" localSheetId="9">[88]Usulan!#REF!</definedName>
    <definedName name="usul" localSheetId="7">[88]Usulan!#REF!</definedName>
    <definedName name="usul" localSheetId="5">[88]Usulan!#REF!</definedName>
    <definedName name="usul" localSheetId="10">[88]Usulan!#REF!</definedName>
    <definedName name="usul">[88]Usulan!#REF!</definedName>
    <definedName name="Utik" localSheetId="6">#REF!</definedName>
    <definedName name="Utik" localSheetId="9">#REF!</definedName>
    <definedName name="Utik" localSheetId="7">#REF!</definedName>
    <definedName name="Utik" localSheetId="5">#REF!</definedName>
    <definedName name="Utik" localSheetId="10">#REF!</definedName>
    <definedName name="Utik">#REF!</definedName>
    <definedName name="UTIK2" localSheetId="6">#REF!</definedName>
    <definedName name="UTIK2" localSheetId="9">#REF!</definedName>
    <definedName name="UTIK2" localSheetId="7">#REF!</definedName>
    <definedName name="UTIK2" localSheetId="10">#REF!</definedName>
    <definedName name="UTIK2">#REF!</definedName>
    <definedName name="UTYUE" localSheetId="6">#REF!</definedName>
    <definedName name="UTYUE" localSheetId="9">#REF!</definedName>
    <definedName name="UTYUE" localSheetId="7">#REF!</definedName>
    <definedName name="UTYUE" localSheetId="10">#REF!</definedName>
    <definedName name="UTYUE">#REF!</definedName>
    <definedName name="uu" localSheetId="6">#REF!</definedName>
    <definedName name="uu" localSheetId="7">#REF!</definedName>
    <definedName name="uu" localSheetId="10">#REF!</definedName>
    <definedName name="uu">#REF!</definedName>
    <definedName name="vg" localSheetId="6" hidden="1">{#N/A,#N/A,FALSE,"M.33"}</definedName>
    <definedName name="vg" localSheetId="9" hidden="1">{#N/A,#N/A,FALSE,"M.33"}</definedName>
    <definedName name="vg" localSheetId="7" hidden="1">{#N/A,#N/A,FALSE,"M.33"}</definedName>
    <definedName name="vg" localSheetId="5" hidden="1">{#N/A,#N/A,FALSE,"M.33"}</definedName>
    <definedName name="vg" localSheetId="10" hidden="1">{#N/A,#N/A,FALSE,"M.33"}</definedName>
    <definedName name="vg" localSheetId="11" hidden="1">{#N/A,#N/A,FALSE,"M.33"}</definedName>
    <definedName name="vg" hidden="1">{#N/A,#N/A,FALSE,"M.33"}</definedName>
    <definedName name="vvvvvvvvvv" localSheetId="6">#REF!</definedName>
    <definedName name="vvvvvvvvvv" localSheetId="9">#REF!</definedName>
    <definedName name="vvvvvvvvvv" localSheetId="7">#REF!</definedName>
    <definedName name="vvvvvvvvvv" localSheetId="5">#REF!</definedName>
    <definedName name="vvvvvvvvvv" localSheetId="10">#REF!</definedName>
    <definedName name="vvvvvvvvvv">#REF!</definedName>
    <definedName name="w" localSheetId="6">#REF!</definedName>
    <definedName name="w" localSheetId="9">#REF!</definedName>
    <definedName name="w" localSheetId="7">#REF!</definedName>
    <definedName name="w" localSheetId="10">#REF!</definedName>
    <definedName name="w">#REF!</definedName>
    <definedName name="WAI" localSheetId="6">[2]prod03!#REF!</definedName>
    <definedName name="WAI" localSheetId="9">[2]prod03!#REF!</definedName>
    <definedName name="WAI" localSheetId="7">[2]prod03!#REF!</definedName>
    <definedName name="WAI" localSheetId="10">[2]prod03!#REF!</definedName>
    <definedName name="WAI">[2]prod03!#REF!</definedName>
    <definedName name="WATES" localSheetId="6">'[20]JAN09'!#REF!</definedName>
    <definedName name="WATES" localSheetId="9">'[20]JAN09'!#REF!</definedName>
    <definedName name="WATES" localSheetId="7">'[20]JAN09'!#REF!</definedName>
    <definedName name="WATES">'[20]JAN09'!#REF!</definedName>
    <definedName name="we" localSheetId="6">#REF!</definedName>
    <definedName name="we" localSheetId="9">#REF!</definedName>
    <definedName name="we" localSheetId="7">#REF!</definedName>
    <definedName name="we" localSheetId="5">#REF!</definedName>
    <definedName name="we" localSheetId="10">#REF!</definedName>
    <definedName name="we">#REF!</definedName>
    <definedName name="weqw" localSheetId="6" hidden="1">#REF!</definedName>
    <definedName name="weqw" localSheetId="9" hidden="1">#REF!</definedName>
    <definedName name="weqw" localSheetId="7" hidden="1">#REF!</definedName>
    <definedName name="weqw" localSheetId="10" hidden="1">#REF!</definedName>
    <definedName name="weqw" localSheetId="0" hidden="1">#REF!</definedName>
    <definedName name="weqw" localSheetId="2" hidden="1">#REF!</definedName>
    <definedName name="weqw" localSheetId="1" hidden="1">#REF!</definedName>
    <definedName name="weqw" hidden="1">#REF!</definedName>
    <definedName name="WER" localSheetId="6">#REF!</definedName>
    <definedName name="WER" localSheetId="7">#REF!</definedName>
    <definedName name="WER" localSheetId="10">#REF!</definedName>
    <definedName name="WER">#REF!</definedName>
    <definedName name="WIL" localSheetId="6" hidden="1">{#N/A,#N/A,FALSE,"M.01";#N/A,#N/A,FALSE,"M.01"}</definedName>
    <definedName name="WIL" localSheetId="9" hidden="1">{#N/A,#N/A,FALSE,"M.01";#N/A,#N/A,FALSE,"M.01"}</definedName>
    <definedName name="WIL" localSheetId="7" hidden="1">{#N/A,#N/A,FALSE,"M.01";#N/A,#N/A,FALSE,"M.01"}</definedName>
    <definedName name="WIL" localSheetId="5" hidden="1">{#N/A,#N/A,FALSE,"M.01";#N/A,#N/A,FALSE,"M.01"}</definedName>
    <definedName name="WIL" localSheetId="10" hidden="1">{#N/A,#N/A,FALSE,"M.01";#N/A,#N/A,FALSE,"M.01"}</definedName>
    <definedName name="WIL" localSheetId="11" hidden="1">{#N/A,#N/A,FALSE,"M.01";#N/A,#N/A,FALSE,"M.01"}</definedName>
    <definedName name="WIL" hidden="1">{#N/A,#N/A,FALSE,"M.01";#N/A,#N/A,FALSE,"M.01"}</definedName>
    <definedName name="WILAYAH">[24]Kamus!$A$2:$A$29</definedName>
    <definedName name="wonosari" localSheetId="6">#REF!</definedName>
    <definedName name="wonosari" localSheetId="9">#REF!</definedName>
    <definedName name="wonosari" localSheetId="7">#REF!</definedName>
    <definedName name="wonosari" localSheetId="5">#REF!</definedName>
    <definedName name="wonosari" localSheetId="10">#REF!</definedName>
    <definedName name="wonosari">#REF!</definedName>
    <definedName name="wq" localSheetId="6" hidden="1">{#N/A,#N/A,FALSE,"M.33"}</definedName>
    <definedName name="wq" localSheetId="9" hidden="1">{#N/A,#N/A,FALSE,"M.33"}</definedName>
    <definedName name="wq" localSheetId="7" hidden="1">{#N/A,#N/A,FALSE,"M.33"}</definedName>
    <definedName name="wq" localSheetId="5" hidden="1">{#N/A,#N/A,FALSE,"M.33"}</definedName>
    <definedName name="wq" localSheetId="10" hidden="1">{#N/A,#N/A,FALSE,"M.33"}</definedName>
    <definedName name="wq" localSheetId="11" hidden="1">{#N/A,#N/A,FALSE,"M.33"}</definedName>
    <definedName name="wq" hidden="1">{#N/A,#N/A,FALSE,"M.33"}</definedName>
    <definedName name="wqwdfasfgSEherh" localSheetId="6">#REF!</definedName>
    <definedName name="wqwdfasfgSEherh" localSheetId="9">#REF!</definedName>
    <definedName name="wqwdfasfgSEherh" localSheetId="7">#REF!</definedName>
    <definedName name="wqwdfasfgSEherh" localSheetId="5">#REF!</definedName>
    <definedName name="wqwdfasfgSEherh" localSheetId="10">#REF!</definedName>
    <definedName name="wqwdfasfgSEherh">#REF!</definedName>
    <definedName name="wrmn" localSheetId="6" hidden="1">{#N/A,#N/A,FALSE,"M.43"}</definedName>
    <definedName name="wrmn" localSheetId="9" hidden="1">{#N/A,#N/A,FALSE,"M.43"}</definedName>
    <definedName name="wrmn" localSheetId="7" hidden="1">{#N/A,#N/A,FALSE,"M.43"}</definedName>
    <definedName name="wrmn" localSheetId="5" hidden="1">{#N/A,#N/A,FALSE,"M.43"}</definedName>
    <definedName name="wrmn" localSheetId="10" hidden="1">{#N/A,#N/A,FALSE,"M.43"}</definedName>
    <definedName name="wrmn" localSheetId="11" hidden="1">{#N/A,#N/A,FALSE,"M.43"}</definedName>
    <definedName name="wrmn" hidden="1">{#N/A,#N/A,FALSE,"M.43"}</definedName>
    <definedName name="wrn.M.01" localSheetId="6" hidden="1">{#N/A,#N/A,FALSE,"M.01"}</definedName>
    <definedName name="wrn.M.01" localSheetId="9" hidden="1">{#N/A,#N/A,FALSE,"M.01"}</definedName>
    <definedName name="wrn.M.01" localSheetId="7" hidden="1">{#N/A,#N/A,FALSE,"M.01"}</definedName>
    <definedName name="wrn.M.01" localSheetId="5" hidden="1">{#N/A,#N/A,FALSE,"M.01"}</definedName>
    <definedName name="wrn.M.01" localSheetId="10" hidden="1">{#N/A,#N/A,FALSE,"M.01"}</definedName>
    <definedName name="wrn.M.01" localSheetId="11" hidden="1">{#N/A,#N/A,FALSE,"M.01"}</definedName>
    <definedName name="wrn.M.01" hidden="1">{#N/A,#N/A,FALSE,"M.01"}</definedName>
    <definedName name="wrn.M.01." localSheetId="6" hidden="1">{#N/A,#N/A,FALSE,"M.01"}</definedName>
    <definedName name="wrn.M.01." localSheetId="9" hidden="1">{#N/A,#N/A,FALSE,"M.01"}</definedName>
    <definedName name="wrn.M.01." localSheetId="7" hidden="1">{#N/A,#N/A,FALSE,"M.01"}</definedName>
    <definedName name="wrn.M.01." localSheetId="5" hidden="1">{#N/A,#N/A,FALSE,"M.01"}</definedName>
    <definedName name="wrn.M.01." localSheetId="10" hidden="1">{#N/A,#N/A,FALSE,"M.01"}</definedName>
    <definedName name="wrn.M.01." localSheetId="11" hidden="1">{#N/A,#N/A,FALSE,"M.01"}</definedName>
    <definedName name="wrn.M.01." hidden="1">{#N/A,#N/A,FALSE,"M.01"}</definedName>
    <definedName name="wrn.M.01D." localSheetId="6" hidden="1">{#N/A,#N/A,FALSE,"M.01";#N/A,#N/A,FALSE,"M.01"}</definedName>
    <definedName name="wrn.M.01D." localSheetId="9" hidden="1">{#N/A,#N/A,FALSE,"M.01";#N/A,#N/A,FALSE,"M.01"}</definedName>
    <definedName name="wrn.M.01D." localSheetId="7" hidden="1">{#N/A,#N/A,FALSE,"M.01";#N/A,#N/A,FALSE,"M.01"}</definedName>
    <definedName name="wrn.M.01D." localSheetId="5" hidden="1">{#N/A,#N/A,FALSE,"M.01";#N/A,#N/A,FALSE,"M.01"}</definedName>
    <definedName name="wrn.M.01D." localSheetId="10" hidden="1">{#N/A,#N/A,FALSE,"M.01";#N/A,#N/A,FALSE,"M.01"}</definedName>
    <definedName name="wrn.M.01D." localSheetId="11" hidden="1">{#N/A,#N/A,FALSE,"M.01";#N/A,#N/A,FALSE,"M.01"}</definedName>
    <definedName name="wrn.M.01D." hidden="1">{#N/A,#N/A,FALSE,"M.01";#N/A,#N/A,FALSE,"M.01"}</definedName>
    <definedName name="wrn.M.02" localSheetId="6" hidden="1">{#N/A,#N/A,FALSE,"M.01"}</definedName>
    <definedName name="wrn.M.02" localSheetId="9" hidden="1">{#N/A,#N/A,FALSE,"M.01"}</definedName>
    <definedName name="wrn.M.02" localSheetId="7" hidden="1">{#N/A,#N/A,FALSE,"M.01"}</definedName>
    <definedName name="wrn.M.02" localSheetId="5" hidden="1">{#N/A,#N/A,FALSE,"M.01"}</definedName>
    <definedName name="wrn.M.02" localSheetId="10" hidden="1">{#N/A,#N/A,FALSE,"M.01"}</definedName>
    <definedName name="wrn.M.02" localSheetId="11" hidden="1">{#N/A,#N/A,FALSE,"M.01"}</definedName>
    <definedName name="wrn.M.02" hidden="1">{#N/A,#N/A,FALSE,"M.01"}</definedName>
    <definedName name="wrn.M.02." localSheetId="6" hidden="1">{#N/A,#N/A,FALSE,"M.02"}</definedName>
    <definedName name="wrn.M.02." localSheetId="9" hidden="1">{#N/A,#N/A,FALSE,"M.02"}</definedName>
    <definedName name="wrn.M.02." localSheetId="7" hidden="1">{#N/A,#N/A,FALSE,"M.02"}</definedName>
    <definedName name="wrn.M.02." localSheetId="5" hidden="1">{#N/A,#N/A,FALSE,"M.02"}</definedName>
    <definedName name="wrn.M.02." localSheetId="10" hidden="1">{#N/A,#N/A,FALSE,"M.02"}</definedName>
    <definedName name="wrn.M.02." localSheetId="11" hidden="1">{#N/A,#N/A,FALSE,"M.02"}</definedName>
    <definedName name="wrn.M.02." hidden="1">{#N/A,#N/A,FALSE,"M.02"}</definedName>
    <definedName name="wrn.M.07." localSheetId="6" hidden="1">{#N/A,#N/A,FALSE,"M.01"}</definedName>
    <definedName name="wrn.M.07." localSheetId="9" hidden="1">{#N/A,#N/A,FALSE,"M.01"}</definedName>
    <definedName name="wrn.M.07." localSheetId="7" hidden="1">{#N/A,#N/A,FALSE,"M.01"}</definedName>
    <definedName name="wrn.M.07." localSheetId="5" hidden="1">{#N/A,#N/A,FALSE,"M.01"}</definedName>
    <definedName name="wrn.M.07." localSheetId="10" hidden="1">{#N/A,#N/A,FALSE,"M.01"}</definedName>
    <definedName name="wrn.M.07." localSheetId="11" hidden="1">{#N/A,#N/A,FALSE,"M.01"}</definedName>
    <definedName name="wrn.M.07." hidden="1">{#N/A,#N/A,FALSE,"M.01"}</definedName>
    <definedName name="wrn.M.31." localSheetId="6" hidden="1">{#N/A,#N/A,FALSE,"M.31"}</definedName>
    <definedName name="wrn.M.31." localSheetId="9" hidden="1">{#N/A,#N/A,FALSE,"M.31"}</definedName>
    <definedName name="wrn.M.31." localSheetId="7" hidden="1">{#N/A,#N/A,FALSE,"M.31"}</definedName>
    <definedName name="wrn.M.31." localSheetId="5" hidden="1">{#N/A,#N/A,FALSE,"M.31"}</definedName>
    <definedName name="wrn.M.31." localSheetId="10" hidden="1">{#N/A,#N/A,FALSE,"M.31"}</definedName>
    <definedName name="wrn.M.31." localSheetId="11" hidden="1">{#N/A,#N/A,FALSE,"M.31"}</definedName>
    <definedName name="wrn.M.31." hidden="1">{#N/A,#N/A,FALSE,"M.31"}</definedName>
    <definedName name="wrn.M.32" localSheetId="6" hidden="1">{#N/A,#N/A,FALSE,"M.31"}</definedName>
    <definedName name="wrn.M.32" localSheetId="9" hidden="1">{#N/A,#N/A,FALSE,"M.31"}</definedName>
    <definedName name="wrn.M.32" localSheetId="7" hidden="1">{#N/A,#N/A,FALSE,"M.31"}</definedName>
    <definedName name="wrn.M.32" localSheetId="5" hidden="1">{#N/A,#N/A,FALSE,"M.31"}</definedName>
    <definedName name="wrn.M.32" localSheetId="10" hidden="1">{#N/A,#N/A,FALSE,"M.31"}</definedName>
    <definedName name="wrn.M.32" localSheetId="11" hidden="1">{#N/A,#N/A,FALSE,"M.31"}</definedName>
    <definedName name="wrn.M.32" hidden="1">{#N/A,#N/A,FALSE,"M.31"}</definedName>
    <definedName name="wrn.M.32." localSheetId="6" hidden="1">{#N/A,#N/A,FALSE,"M.32"}</definedName>
    <definedName name="wrn.M.32." localSheetId="9" hidden="1">{#N/A,#N/A,FALSE,"M.32"}</definedName>
    <definedName name="wrn.M.32." localSheetId="7" hidden="1">{#N/A,#N/A,FALSE,"M.32"}</definedName>
    <definedName name="wrn.M.32." localSheetId="5" hidden="1">{#N/A,#N/A,FALSE,"M.32"}</definedName>
    <definedName name="wrn.M.32." localSheetId="10" hidden="1">{#N/A,#N/A,FALSE,"M.32"}</definedName>
    <definedName name="wrn.M.32." localSheetId="11" hidden="1">{#N/A,#N/A,FALSE,"M.32"}</definedName>
    <definedName name="wrn.M.32." hidden="1">{#N/A,#N/A,FALSE,"M.32"}</definedName>
    <definedName name="wrn.M.32.1" localSheetId="6" hidden="1">{#N/A,#N/A,FALSE,"M.32"}</definedName>
    <definedName name="wrn.M.32.1" localSheetId="9" hidden="1">{#N/A,#N/A,FALSE,"M.32"}</definedName>
    <definedName name="wrn.M.32.1" localSheetId="7" hidden="1">{#N/A,#N/A,FALSE,"M.32"}</definedName>
    <definedName name="wrn.M.32.1" localSheetId="5" hidden="1">{#N/A,#N/A,FALSE,"M.32"}</definedName>
    <definedName name="wrn.M.32.1" localSheetId="10" hidden="1">{#N/A,#N/A,FALSE,"M.32"}</definedName>
    <definedName name="wrn.M.32.1" localSheetId="11" hidden="1">{#N/A,#N/A,FALSE,"M.32"}</definedName>
    <definedName name="wrn.M.32.1" hidden="1">{#N/A,#N/A,FALSE,"M.32"}</definedName>
    <definedName name="wrn.M.33" localSheetId="6" hidden="1">{#N/A,#N/A,FALSE,"M.33"}</definedName>
    <definedName name="wrn.M.33" localSheetId="9" hidden="1">{#N/A,#N/A,FALSE,"M.33"}</definedName>
    <definedName name="wrn.M.33" localSheetId="7" hidden="1">{#N/A,#N/A,FALSE,"M.33"}</definedName>
    <definedName name="wrn.M.33" localSheetId="5" hidden="1">{#N/A,#N/A,FALSE,"M.33"}</definedName>
    <definedName name="wrn.M.33" localSheetId="10" hidden="1">{#N/A,#N/A,FALSE,"M.33"}</definedName>
    <definedName name="wrn.M.33" localSheetId="11" hidden="1">{#N/A,#N/A,FALSE,"M.33"}</definedName>
    <definedName name="wrn.M.33" hidden="1">{#N/A,#N/A,FALSE,"M.33"}</definedName>
    <definedName name="wrn.M.33." localSheetId="6" hidden="1">{#N/A,#N/A,FALSE,"M.33"}</definedName>
    <definedName name="wrn.M.33." localSheetId="9" hidden="1">{#N/A,#N/A,FALSE,"M.33"}</definedName>
    <definedName name="wrn.M.33." localSheetId="7" hidden="1">{#N/A,#N/A,FALSE,"M.33"}</definedName>
    <definedName name="wrn.M.33." localSheetId="5" hidden="1">{#N/A,#N/A,FALSE,"M.33"}</definedName>
    <definedName name="wrn.M.33." localSheetId="10" hidden="1">{#N/A,#N/A,FALSE,"M.33"}</definedName>
    <definedName name="wrn.M.33." localSheetId="11" hidden="1">{#N/A,#N/A,FALSE,"M.33"}</definedName>
    <definedName name="wrn.M.33." hidden="1">{#N/A,#N/A,FALSE,"M.33"}</definedName>
    <definedName name="wrn.M.333" localSheetId="6" hidden="1">{#N/A,#N/A,FALSE,"M.32"}</definedName>
    <definedName name="wrn.M.333" localSheetId="9" hidden="1">{#N/A,#N/A,FALSE,"M.32"}</definedName>
    <definedName name="wrn.M.333" localSheetId="7" hidden="1">{#N/A,#N/A,FALSE,"M.32"}</definedName>
    <definedName name="wrn.M.333" localSheetId="5" hidden="1">{#N/A,#N/A,FALSE,"M.32"}</definedName>
    <definedName name="wrn.M.333" localSheetId="10" hidden="1">{#N/A,#N/A,FALSE,"M.32"}</definedName>
    <definedName name="wrn.M.333" localSheetId="11" hidden="1">{#N/A,#N/A,FALSE,"M.32"}</definedName>
    <definedName name="wrn.M.333" hidden="1">{#N/A,#N/A,FALSE,"M.32"}</definedName>
    <definedName name="wrn.M.34." localSheetId="6" hidden="1">{#N/A,#N/A,FALSE,"M.34"}</definedName>
    <definedName name="wrn.M.34." localSheetId="9" hidden="1">{#N/A,#N/A,FALSE,"M.34"}</definedName>
    <definedName name="wrn.M.34." localSheetId="7" hidden="1">{#N/A,#N/A,FALSE,"M.34"}</definedName>
    <definedName name="wrn.M.34." localSheetId="5" hidden="1">{#N/A,#N/A,FALSE,"M.34"}</definedName>
    <definedName name="wrn.M.34." localSheetId="10" hidden="1">{#N/A,#N/A,FALSE,"M.34"}</definedName>
    <definedName name="wrn.M.34." localSheetId="11" hidden="1">{#N/A,#N/A,FALSE,"M.34"}</definedName>
    <definedName name="wrn.M.34." hidden="1">{#N/A,#N/A,FALSE,"M.34"}</definedName>
    <definedName name="wrn.M.34.1" localSheetId="6" hidden="1">{#N/A,#N/A,FALSE,"M.34"}</definedName>
    <definedName name="wrn.M.34.1" localSheetId="9" hidden="1">{#N/A,#N/A,FALSE,"M.34"}</definedName>
    <definedName name="wrn.M.34.1" localSheetId="7" hidden="1">{#N/A,#N/A,FALSE,"M.34"}</definedName>
    <definedName name="wrn.M.34.1" localSheetId="5" hidden="1">{#N/A,#N/A,FALSE,"M.34"}</definedName>
    <definedName name="wrn.M.34.1" localSheetId="10" hidden="1">{#N/A,#N/A,FALSE,"M.34"}</definedName>
    <definedName name="wrn.M.34.1" localSheetId="11" hidden="1">{#N/A,#N/A,FALSE,"M.34"}</definedName>
    <definedName name="wrn.M.34.1" hidden="1">{#N/A,#N/A,FALSE,"M.34"}</definedName>
    <definedName name="wrn.m.35." localSheetId="6" hidden="1">{#N/A,#N/A,FALSE,"M.34"}</definedName>
    <definedName name="wrn.m.35." localSheetId="9" hidden="1">{#N/A,#N/A,FALSE,"M.34"}</definedName>
    <definedName name="wrn.m.35." localSheetId="7" hidden="1">{#N/A,#N/A,FALSE,"M.34"}</definedName>
    <definedName name="wrn.m.35." localSheetId="5" hidden="1">{#N/A,#N/A,FALSE,"M.34"}</definedName>
    <definedName name="wrn.m.35." localSheetId="10" hidden="1">{#N/A,#N/A,FALSE,"M.34"}</definedName>
    <definedName name="wrn.m.35." localSheetId="11" hidden="1">{#N/A,#N/A,FALSE,"M.34"}</definedName>
    <definedName name="wrn.m.35." hidden="1">{#N/A,#N/A,FALSE,"M.34"}</definedName>
    <definedName name="wrn.M.4." localSheetId="6" hidden="1">{#N/A,#N/A,FALSE,"M.42"}</definedName>
    <definedName name="wrn.M.4." localSheetId="9" hidden="1">{#N/A,#N/A,FALSE,"M.42"}</definedName>
    <definedName name="wrn.M.4." localSheetId="7" hidden="1">{#N/A,#N/A,FALSE,"M.42"}</definedName>
    <definedName name="wrn.M.4." localSheetId="5" hidden="1">{#N/A,#N/A,FALSE,"M.42"}</definedName>
    <definedName name="wrn.M.4." localSheetId="10" hidden="1">{#N/A,#N/A,FALSE,"M.42"}</definedName>
    <definedName name="wrn.M.4." localSheetId="11" hidden="1">{#N/A,#N/A,FALSE,"M.42"}</definedName>
    <definedName name="wrn.M.4." hidden="1">{#N/A,#N/A,FALSE,"M.42"}</definedName>
    <definedName name="wrn.M.41." localSheetId="6" hidden="1">{#N/A,#N/A,FALSE,"M.41"}</definedName>
    <definedName name="wrn.M.41." localSheetId="9" hidden="1">{#N/A,#N/A,FALSE,"M.41"}</definedName>
    <definedName name="wrn.M.41." localSheetId="7" hidden="1">{#N/A,#N/A,FALSE,"M.41"}</definedName>
    <definedName name="wrn.M.41." localSheetId="5" hidden="1">{#N/A,#N/A,FALSE,"M.41"}</definedName>
    <definedName name="wrn.M.41." localSheetId="10" hidden="1">{#N/A,#N/A,FALSE,"M.41"}</definedName>
    <definedName name="wrn.M.41." localSheetId="11" hidden="1">{#N/A,#N/A,FALSE,"M.41"}</definedName>
    <definedName name="wrn.M.41." hidden="1">{#N/A,#N/A,FALSE,"M.41"}</definedName>
    <definedName name="wrn.M.42." localSheetId="6" hidden="1">{#N/A,#N/A,FALSE,"M.42"}</definedName>
    <definedName name="wrn.M.42." localSheetId="9" hidden="1">{#N/A,#N/A,FALSE,"M.42"}</definedName>
    <definedName name="wrn.M.42." localSheetId="7" hidden="1">{#N/A,#N/A,FALSE,"M.42"}</definedName>
    <definedName name="wrn.M.42." localSheetId="5" hidden="1">{#N/A,#N/A,FALSE,"M.42"}</definedName>
    <definedName name="wrn.M.42." localSheetId="10" hidden="1">{#N/A,#N/A,FALSE,"M.42"}</definedName>
    <definedName name="wrn.M.42." localSheetId="11" hidden="1">{#N/A,#N/A,FALSE,"M.42"}</definedName>
    <definedName name="wrn.M.42." hidden="1">{#N/A,#N/A,FALSE,"M.42"}</definedName>
    <definedName name="wrn.M.43" localSheetId="6" hidden="1">{#N/A,#N/A,FALSE,"M.43"}</definedName>
    <definedName name="wrn.M.43" localSheetId="9" hidden="1">{#N/A,#N/A,FALSE,"M.43"}</definedName>
    <definedName name="wrn.M.43" localSheetId="7" hidden="1">{#N/A,#N/A,FALSE,"M.43"}</definedName>
    <definedName name="wrn.M.43" localSheetId="5" hidden="1">{#N/A,#N/A,FALSE,"M.43"}</definedName>
    <definedName name="wrn.M.43" localSheetId="10" hidden="1">{#N/A,#N/A,FALSE,"M.43"}</definedName>
    <definedName name="wrn.M.43" localSheetId="11" hidden="1">{#N/A,#N/A,FALSE,"M.43"}</definedName>
    <definedName name="wrn.M.43" hidden="1">{#N/A,#N/A,FALSE,"M.43"}</definedName>
    <definedName name="wrn.M.43." localSheetId="6" hidden="1">{#N/A,#N/A,FALSE,"M.43"}</definedName>
    <definedName name="wrn.M.43." localSheetId="9" hidden="1">{#N/A,#N/A,FALSE,"M.43"}</definedName>
    <definedName name="wrn.M.43." localSheetId="7" hidden="1">{#N/A,#N/A,FALSE,"M.43"}</definedName>
    <definedName name="wrn.M.43." localSheetId="5" hidden="1">{#N/A,#N/A,FALSE,"M.43"}</definedName>
    <definedName name="wrn.M.43." localSheetId="10" hidden="1">{#N/A,#N/A,FALSE,"M.43"}</definedName>
    <definedName name="wrn.M.43." localSheetId="11" hidden="1">{#N/A,#N/A,FALSE,"M.43"}</definedName>
    <definedName name="wrn.M.43." hidden="1">{#N/A,#N/A,FALSE,"M.43"}</definedName>
    <definedName name="wrn.n.99" localSheetId="6" hidden="1">{#N/A,#N/A,FALSE,"M.43"}</definedName>
    <definedName name="wrn.n.99" localSheetId="9" hidden="1">{#N/A,#N/A,FALSE,"M.43"}</definedName>
    <definedName name="wrn.n.99" localSheetId="7" hidden="1">{#N/A,#N/A,FALSE,"M.43"}</definedName>
    <definedName name="wrn.n.99" localSheetId="5" hidden="1">{#N/A,#N/A,FALSE,"M.43"}</definedName>
    <definedName name="wrn.n.99" localSheetId="10" hidden="1">{#N/A,#N/A,FALSE,"M.43"}</definedName>
    <definedName name="wrn.n.99" localSheetId="11" hidden="1">{#N/A,#N/A,FALSE,"M.43"}</definedName>
    <definedName name="wrn.n.99" hidden="1">{#N/A,#N/A,FALSE,"M.43"}</definedName>
    <definedName name="www" localSheetId="6" hidden="1">{#N/A,#N/A,FALSE,"M.34"}</definedName>
    <definedName name="www" localSheetId="9" hidden="1">{#N/A,#N/A,FALSE,"M.34"}</definedName>
    <definedName name="www" localSheetId="7" hidden="1">{#N/A,#N/A,FALSE,"M.34"}</definedName>
    <definedName name="www" localSheetId="5" hidden="1">{#N/A,#N/A,FALSE,"M.34"}</definedName>
    <definedName name="www" localSheetId="10" hidden="1">{#N/A,#N/A,FALSE,"M.34"}</definedName>
    <definedName name="www" localSheetId="11" hidden="1">{#N/A,#N/A,FALSE,"M.34"}</definedName>
    <definedName name="www" hidden="1">{#N/A,#N/A,FALSE,"M.34"}</definedName>
    <definedName name="x" localSheetId="6">'[72]JAN07'!#REF!</definedName>
    <definedName name="x" localSheetId="7">'[72]JAN07'!#REF!</definedName>
    <definedName name="x">'[73]JAN07'!#REF!</definedName>
    <definedName name="X_19" localSheetId="6">#REF!</definedName>
    <definedName name="X_19" localSheetId="9">#REF!</definedName>
    <definedName name="X_19" localSheetId="7">#REF!</definedName>
    <definedName name="X_19" localSheetId="5">#REF!</definedName>
    <definedName name="X_19" localSheetId="10">#REF!</definedName>
    <definedName name="X_19">#REF!</definedName>
    <definedName name="xs" localSheetId="6">'[72]JAN07'!#REF!</definedName>
    <definedName name="xs" localSheetId="9">'[73]JAN07'!#REF!</definedName>
    <definedName name="xs" localSheetId="7">'[72]JAN07'!#REF!</definedName>
    <definedName name="xs" localSheetId="5">'[73]JAN07'!#REF!</definedName>
    <definedName name="xs" localSheetId="10">'[73]JAN07'!#REF!</definedName>
    <definedName name="xs">'[73]JAN07'!#REF!</definedName>
    <definedName name="XXXX" localSheetId="6">#REF!</definedName>
    <definedName name="XXXX" localSheetId="9">#REF!</definedName>
    <definedName name="XXXX" localSheetId="5">#REF!</definedName>
    <definedName name="XXXX" localSheetId="10">#REF!</definedName>
    <definedName name="XXXX" localSheetId="11">#REF!</definedName>
    <definedName name="XXXX">#REF!</definedName>
    <definedName name="y" localSheetId="6">#REF!</definedName>
    <definedName name="y" localSheetId="9">#REF!</definedName>
    <definedName name="y" localSheetId="10">#REF!</definedName>
    <definedName name="y">#REF!</definedName>
    <definedName name="YERYY" localSheetId="6">#REF!</definedName>
    <definedName name="YERYY" localSheetId="7">#REF!</definedName>
    <definedName name="YERYY" localSheetId="10">#REF!</definedName>
    <definedName name="YERYY">#REF!</definedName>
    <definedName name="YK" localSheetId="10">#REF!</definedName>
    <definedName name="YK">#REF!</definedName>
    <definedName name="yy" localSheetId="6">#REF!</definedName>
    <definedName name="yy" localSheetId="7">#REF!</definedName>
    <definedName name="yy" localSheetId="10">#REF!</definedName>
    <definedName name="yy">#REF!</definedName>
    <definedName name="Z" localSheetId="6">#REF!</definedName>
    <definedName name="Z" localSheetId="7">#REF!</definedName>
    <definedName name="Z" localSheetId="10">#REF!</definedName>
    <definedName name="Z">#REF!</definedName>
    <definedName name="ZAz" localSheetId="10">#REF!</definedName>
    <definedName name="ZAz">#REF!</definedName>
    <definedName name="zone_saisie">('[89]Submission Form'!$A$4:$C$5,'[89]Submission Form'!$D$7,'[89]Submission Form'!$D$10:$D$11,'[89]Submission Form'!$D$17:$D$26,'[89]Submission Form'!$D$33)</definedName>
    <definedName name="zz">'[65]Hal-1'!$M$33:$M$33</definedName>
    <definedName name="zz_19">'[66]Hal-1'!$M$33:$M$33</definedName>
    <definedName name="zzz">[65]aruskas!$A$110:$T$180</definedName>
    <definedName name="zzz_19">[66]aruskas!$A$110:$T$180</definedName>
  </definedNames>
  <calcPr calcId="144525"/>
</workbook>
</file>

<file path=xl/comments1.xml><?xml version="1.0" encoding="utf-8"?>
<comments xmlns="http://schemas.openxmlformats.org/spreadsheetml/2006/main">
  <authors>
    <author>NEILA</author>
  </authors>
  <commentList>
    <comment ref="B7" authorId="0">
      <text>
        <r>
          <rPr>
            <b/>
            <sz val="9"/>
            <rFont val="Tahoma"/>
            <charset val="134"/>
          </rPr>
          <t>SAEFUDIN:
SHORT PADA BAGIAN NOMOR, HILANGKAN CENTANG PADA "BLANKS"</t>
        </r>
        <r>
          <rPr>
            <sz val="9"/>
            <rFont val="Tahoma"/>
            <charset val="134"/>
          </rPr>
          <t xml:space="preserve">
</t>
        </r>
      </text>
    </comment>
  </commentList>
</comments>
</file>

<file path=xl/comments2.xml><?xml version="1.0" encoding="utf-8"?>
<comments xmlns="http://schemas.openxmlformats.org/spreadsheetml/2006/main">
  <authors>
    <author>NEILA</author>
  </authors>
  <commentList>
    <comment ref="B11" authorId="0">
      <text>
        <r>
          <rPr>
            <b/>
            <sz val="9"/>
            <rFont val="Tahoma"/>
            <charset val="134"/>
          </rPr>
          <t>SAEFUDIN:
SHORT PADA BAGIAN NOMOR, HILANGKAN CENTANG PADA "BLANKS"</t>
        </r>
        <r>
          <rPr>
            <sz val="9"/>
            <rFont val="Tahoma"/>
            <charset val="134"/>
          </rPr>
          <t xml:space="preserve">
</t>
        </r>
      </text>
    </comment>
  </commentList>
</comments>
</file>

<file path=xl/comments3.xml><?xml version="1.0" encoding="utf-8"?>
<comments xmlns="http://schemas.openxmlformats.org/spreadsheetml/2006/main">
  <authors>
    <author>NEILA</author>
  </authors>
  <commentList>
    <comment ref="B11" authorId="0">
      <text>
        <r>
          <rPr>
            <b/>
            <sz val="9"/>
            <rFont val="Tahoma"/>
            <charset val="134"/>
          </rPr>
          <t>SAEFUDIN:
SHORT PADA BAGIAN NOMOR, HILANGKAN CENTANG PADA "BLANKS"</t>
        </r>
        <r>
          <rPr>
            <sz val="9"/>
            <rFont val="Tahoma"/>
            <charset val="134"/>
          </rPr>
          <t xml:space="preserve">
</t>
        </r>
      </text>
    </comment>
  </commentList>
</comments>
</file>

<file path=xl/comments4.xml><?xml version="1.0" encoding="utf-8"?>
<comments xmlns="http://schemas.openxmlformats.org/spreadsheetml/2006/main">
  <authors>
    <author>user</author>
  </authors>
  <commentList>
    <comment ref="B11" authorId="0">
      <text>
        <r>
          <rPr>
            <b/>
            <sz val="9"/>
            <rFont val="Tahoma"/>
            <charset val="134"/>
          </rPr>
          <t>user:</t>
        </r>
        <r>
          <rPr>
            <sz val="9"/>
            <rFont val="Tahoma"/>
            <charset val="134"/>
          </rPr>
          <t xml:space="preserve">
ideal nya 3,5% menurut kaidah operasi dan pemeliharaan</t>
        </r>
      </text>
    </comment>
  </commentList>
</comments>
</file>

<file path=xl/comments5.xml><?xml version="1.0" encoding="utf-8"?>
<comments xmlns="http://schemas.openxmlformats.org/spreadsheetml/2006/main">
  <authors>
    <author>muhamat.suropati</author>
  </authors>
  <commentList>
    <comment ref="C7" authorId="0">
      <text>
        <r>
          <rPr>
            <sz val="9"/>
            <rFont val="Tahoma"/>
            <charset val="134"/>
          </rPr>
          <t>E = Daya x Jam nyala x 12bln
dihitung secara proporsional</t>
        </r>
      </text>
    </comment>
    <comment ref="L7" authorId="0">
      <text>
        <r>
          <rPr>
            <b/>
            <sz val="9"/>
            <rFont val="Tahoma"/>
            <charset val="134"/>
          </rPr>
          <t>muhamat.suropati:</t>
        </r>
        <r>
          <rPr>
            <sz val="9"/>
            <rFont val="Tahoma"/>
            <charset val="134"/>
          </rPr>
          <t xml:space="preserve">
E = ((Wbp.tarif)+(Lwbp.tarif))/1.000.000
</t>
        </r>
      </text>
    </comment>
    <comment ref="N7" authorId="0">
      <text>
        <r>
          <rPr>
            <b/>
            <sz val="9"/>
            <rFont val="Tahoma"/>
            <charset val="134"/>
          </rPr>
          <t>muhamat.suropati:</t>
        </r>
        <r>
          <rPr>
            <sz val="9"/>
            <rFont val="Tahoma"/>
            <charset val="134"/>
          </rPr>
          <t xml:space="preserve">
kwh jual - O&amp;M</t>
        </r>
      </text>
    </comment>
    <comment ref="C8" authorId="0">
      <text>
        <r>
          <rPr>
            <sz val="9"/>
            <rFont val="Tahoma"/>
            <charset val="134"/>
          </rPr>
          <t>E = Daya x Jam nyala x 12bln
dihitung secara proporsional</t>
        </r>
      </text>
    </comment>
    <comment ref="L8" authorId="0">
      <text>
        <r>
          <rPr>
            <b/>
            <sz val="9"/>
            <rFont val="Tahoma"/>
            <charset val="134"/>
          </rPr>
          <t>muhamat.suropati:</t>
        </r>
        <r>
          <rPr>
            <sz val="9"/>
            <rFont val="Tahoma"/>
            <charset val="134"/>
          </rPr>
          <t xml:space="preserve">
E = ((Wbp.tarif)+(Lwbp.tarif))/1.000.000
</t>
        </r>
      </text>
    </comment>
    <comment ref="C9" authorId="0">
      <text>
        <r>
          <rPr>
            <b/>
            <sz val="9"/>
            <rFont val="Tahoma"/>
            <charset val="134"/>
          </rPr>
          <t>muhamat.suropati:</t>
        </r>
        <r>
          <rPr>
            <sz val="9"/>
            <rFont val="Tahoma"/>
            <charset val="134"/>
          </rPr>
          <t xml:space="preserve">
E = Daya x Jam nyala x 12bln</t>
        </r>
      </text>
    </comment>
    <comment ref="L9" authorId="0">
      <text>
        <r>
          <rPr>
            <b/>
            <sz val="9"/>
            <rFont val="Tahoma"/>
            <charset val="134"/>
          </rPr>
          <t>muhamat.suropati:</t>
        </r>
        <r>
          <rPr>
            <sz val="9"/>
            <rFont val="Tahoma"/>
            <charset val="134"/>
          </rPr>
          <t xml:space="preserve">
E = ((Wbp.tarif)+(Lwbp.tarif))/1.000.000
</t>
        </r>
      </text>
    </comment>
    <comment ref="C10" authorId="0">
      <text>
        <r>
          <rPr>
            <b/>
            <sz val="9"/>
            <rFont val="Tahoma"/>
            <charset val="134"/>
          </rPr>
          <t>muhamat.suropati:</t>
        </r>
        <r>
          <rPr>
            <sz val="9"/>
            <rFont val="Tahoma"/>
            <charset val="134"/>
          </rPr>
          <t xml:space="preserve">
E = Daya x Jam nyala x 12bln</t>
        </r>
      </text>
    </comment>
    <comment ref="L10" authorId="0">
      <text>
        <r>
          <rPr>
            <b/>
            <sz val="9"/>
            <rFont val="Tahoma"/>
            <charset val="134"/>
          </rPr>
          <t>muhamat.suropati:</t>
        </r>
        <r>
          <rPr>
            <sz val="9"/>
            <rFont val="Tahoma"/>
            <charset val="134"/>
          </rPr>
          <t xml:space="preserve">
E = ((Wbp.tarif)+(Lwbp.tarif))/1.000.000
</t>
        </r>
      </text>
    </comment>
    <comment ref="C11" authorId="0">
      <text>
        <r>
          <rPr>
            <b/>
            <sz val="9"/>
            <rFont val="Tahoma"/>
            <charset val="134"/>
          </rPr>
          <t>muhamat.suropati:</t>
        </r>
        <r>
          <rPr>
            <sz val="9"/>
            <rFont val="Tahoma"/>
            <charset val="134"/>
          </rPr>
          <t xml:space="preserve">
E = Daya x Jam nyala x 12bln</t>
        </r>
      </text>
    </comment>
    <comment ref="L11" authorId="0">
      <text>
        <r>
          <rPr>
            <b/>
            <sz val="9"/>
            <rFont val="Tahoma"/>
            <charset val="134"/>
          </rPr>
          <t>muhamat.suropati:</t>
        </r>
        <r>
          <rPr>
            <sz val="9"/>
            <rFont val="Tahoma"/>
            <charset val="134"/>
          </rPr>
          <t xml:space="preserve">
E = ((Wbp.tarif)+(Lwbp.tarif))/1.000.000
</t>
        </r>
      </text>
    </comment>
    <comment ref="C12" authorId="0">
      <text>
        <r>
          <rPr>
            <b/>
            <sz val="9"/>
            <rFont val="Tahoma"/>
            <charset val="134"/>
          </rPr>
          <t>muhamat.suropati:</t>
        </r>
        <r>
          <rPr>
            <sz val="9"/>
            <rFont val="Tahoma"/>
            <charset val="134"/>
          </rPr>
          <t xml:space="preserve">
E = Daya x Jam nyala x 12bln</t>
        </r>
      </text>
    </comment>
    <comment ref="C13" authorId="0">
      <text>
        <r>
          <rPr>
            <b/>
            <sz val="9"/>
            <rFont val="Tahoma"/>
            <charset val="134"/>
          </rPr>
          <t>muhamat.suropati:</t>
        </r>
        <r>
          <rPr>
            <sz val="9"/>
            <rFont val="Tahoma"/>
            <charset val="134"/>
          </rPr>
          <t xml:space="preserve">
E = Daya x Jam nyala x 12bln</t>
        </r>
      </text>
    </comment>
    <comment ref="C14" authorId="0">
      <text>
        <r>
          <rPr>
            <b/>
            <sz val="9"/>
            <rFont val="Tahoma"/>
            <charset val="134"/>
          </rPr>
          <t>muhamat.suropati:</t>
        </r>
        <r>
          <rPr>
            <sz val="9"/>
            <rFont val="Tahoma"/>
            <charset val="134"/>
          </rPr>
          <t xml:space="preserve">
E = Daya x Jam nyala x 12bln</t>
        </r>
      </text>
    </comment>
    <comment ref="C15" authorId="0">
      <text>
        <r>
          <rPr>
            <b/>
            <sz val="9"/>
            <rFont val="Tahoma"/>
            <charset val="134"/>
          </rPr>
          <t>muhamat.suropati:</t>
        </r>
        <r>
          <rPr>
            <sz val="9"/>
            <rFont val="Tahoma"/>
            <charset val="134"/>
          </rPr>
          <t xml:space="preserve">
E = Daya x Jam nyala x 12bln</t>
        </r>
      </text>
    </comment>
    <comment ref="C16" authorId="0">
      <text>
        <r>
          <rPr>
            <b/>
            <sz val="9"/>
            <rFont val="Tahoma"/>
            <charset val="134"/>
          </rPr>
          <t>muhamat.suropati:</t>
        </r>
        <r>
          <rPr>
            <sz val="9"/>
            <rFont val="Tahoma"/>
            <charset val="134"/>
          </rPr>
          <t xml:space="preserve">
E = Daya x Jam nyala x 12bln</t>
        </r>
      </text>
    </comment>
    <comment ref="C17" authorId="0">
      <text>
        <r>
          <rPr>
            <b/>
            <sz val="9"/>
            <rFont val="Tahoma"/>
            <charset val="134"/>
          </rPr>
          <t>muhamat.suropati:</t>
        </r>
        <r>
          <rPr>
            <sz val="9"/>
            <rFont val="Tahoma"/>
            <charset val="134"/>
          </rPr>
          <t xml:space="preserve">
E = Daya x Jam nyala x 12bln</t>
        </r>
      </text>
    </comment>
    <comment ref="C18" authorId="0">
      <text>
        <r>
          <rPr>
            <b/>
            <sz val="9"/>
            <rFont val="Tahoma"/>
            <charset val="134"/>
          </rPr>
          <t>muhamat.suropati:</t>
        </r>
        <r>
          <rPr>
            <sz val="9"/>
            <rFont val="Tahoma"/>
            <charset val="134"/>
          </rPr>
          <t xml:space="preserve">
E = Daya x Jam nyala x 12bln</t>
        </r>
      </text>
    </comment>
    <comment ref="C19" authorId="0">
      <text>
        <r>
          <rPr>
            <b/>
            <sz val="9"/>
            <rFont val="Tahoma"/>
            <charset val="134"/>
          </rPr>
          <t>muhamat.suropati:</t>
        </r>
        <r>
          <rPr>
            <sz val="9"/>
            <rFont val="Tahoma"/>
            <charset val="134"/>
          </rPr>
          <t xml:space="preserve">
E = Daya x Jam nyala x 12bln</t>
        </r>
      </text>
    </comment>
    <comment ref="C20" authorId="0">
      <text>
        <r>
          <rPr>
            <b/>
            <sz val="9"/>
            <rFont val="Tahoma"/>
            <charset val="134"/>
          </rPr>
          <t>muhamat.suropati:</t>
        </r>
        <r>
          <rPr>
            <sz val="9"/>
            <rFont val="Tahoma"/>
            <charset val="134"/>
          </rPr>
          <t xml:space="preserve">
E = Daya x Jam nyala x 12bln</t>
        </r>
      </text>
    </comment>
    <comment ref="C21" authorId="0">
      <text>
        <r>
          <rPr>
            <b/>
            <sz val="9"/>
            <rFont val="Tahoma"/>
            <charset val="134"/>
          </rPr>
          <t>muhamat.suropati:</t>
        </r>
        <r>
          <rPr>
            <sz val="9"/>
            <rFont val="Tahoma"/>
            <charset val="134"/>
          </rPr>
          <t xml:space="preserve">
E = Daya x Jam nyala x 12bln</t>
        </r>
      </text>
    </comment>
    <comment ref="C22" authorId="0">
      <text>
        <r>
          <rPr>
            <b/>
            <sz val="9"/>
            <rFont val="Tahoma"/>
            <charset val="134"/>
          </rPr>
          <t>muhamat.suropati:</t>
        </r>
        <r>
          <rPr>
            <sz val="9"/>
            <rFont val="Tahoma"/>
            <charset val="134"/>
          </rPr>
          <t xml:space="preserve">
E = Daya x Jam nyala x 12bln</t>
        </r>
      </text>
    </comment>
    <comment ref="C23" authorId="0">
      <text>
        <r>
          <rPr>
            <b/>
            <sz val="9"/>
            <rFont val="Tahoma"/>
            <charset val="134"/>
          </rPr>
          <t>muhamat.suropati:</t>
        </r>
        <r>
          <rPr>
            <sz val="9"/>
            <rFont val="Tahoma"/>
            <charset val="134"/>
          </rPr>
          <t xml:space="preserve">
E = Daya x Jam nyala x 12bln</t>
        </r>
      </text>
    </comment>
    <comment ref="C24" authorId="0">
      <text>
        <r>
          <rPr>
            <b/>
            <sz val="9"/>
            <rFont val="Tahoma"/>
            <charset val="134"/>
          </rPr>
          <t>muhamat.suropati:</t>
        </r>
        <r>
          <rPr>
            <sz val="9"/>
            <rFont val="Tahoma"/>
            <charset val="134"/>
          </rPr>
          <t xml:space="preserve">
E = Daya x Jam nyala x 12bln</t>
        </r>
      </text>
    </comment>
    <comment ref="C25" authorId="0">
      <text>
        <r>
          <rPr>
            <b/>
            <sz val="9"/>
            <rFont val="Tahoma"/>
            <charset val="134"/>
          </rPr>
          <t>muhamat.suropati:</t>
        </r>
        <r>
          <rPr>
            <sz val="9"/>
            <rFont val="Tahoma"/>
            <charset val="134"/>
          </rPr>
          <t xml:space="preserve">
E = Daya x Jam nyala x 12bln</t>
        </r>
      </text>
    </comment>
    <comment ref="C26" authorId="0">
      <text>
        <r>
          <rPr>
            <b/>
            <sz val="9"/>
            <rFont val="Tahoma"/>
            <charset val="134"/>
          </rPr>
          <t>muhamat.suropati:</t>
        </r>
        <r>
          <rPr>
            <sz val="9"/>
            <rFont val="Tahoma"/>
            <charset val="134"/>
          </rPr>
          <t xml:space="preserve">
E = Daya x Jam nyala x 12bln</t>
        </r>
      </text>
    </comment>
    <comment ref="C27" authorId="0">
      <text>
        <r>
          <rPr>
            <b/>
            <sz val="9"/>
            <rFont val="Tahoma"/>
            <charset val="134"/>
          </rPr>
          <t>muhamat.suropati:</t>
        </r>
        <r>
          <rPr>
            <sz val="9"/>
            <rFont val="Tahoma"/>
            <charset val="134"/>
          </rPr>
          <t xml:space="preserve">
E = Daya x Jam nyala x 12bln</t>
        </r>
      </text>
    </comment>
    <comment ref="C28" authorId="0">
      <text>
        <r>
          <rPr>
            <b/>
            <sz val="9"/>
            <rFont val="Tahoma"/>
            <charset val="134"/>
          </rPr>
          <t>muhamat.suropati:</t>
        </r>
        <r>
          <rPr>
            <sz val="9"/>
            <rFont val="Tahoma"/>
            <charset val="134"/>
          </rPr>
          <t xml:space="preserve">
E = Daya x Jam nyala x 12bln</t>
        </r>
      </text>
    </comment>
    <comment ref="C29" authorId="0">
      <text>
        <r>
          <rPr>
            <b/>
            <sz val="9"/>
            <rFont val="Tahoma"/>
            <charset val="134"/>
          </rPr>
          <t>muhamat.suropati:</t>
        </r>
        <r>
          <rPr>
            <sz val="9"/>
            <rFont val="Tahoma"/>
            <charset val="134"/>
          </rPr>
          <t xml:space="preserve">
E = Daya x Jam nyala x 12bln</t>
        </r>
      </text>
    </comment>
    <comment ref="C30" authorId="0">
      <text>
        <r>
          <rPr>
            <b/>
            <sz val="9"/>
            <rFont val="Tahoma"/>
            <charset val="134"/>
          </rPr>
          <t>muhamat.suropati:</t>
        </r>
        <r>
          <rPr>
            <sz val="9"/>
            <rFont val="Tahoma"/>
            <charset val="134"/>
          </rPr>
          <t xml:space="preserve">
E = Daya x Jam nyala x 12bln</t>
        </r>
      </text>
    </comment>
    <comment ref="C31" authorId="0">
      <text>
        <r>
          <rPr>
            <b/>
            <sz val="9"/>
            <rFont val="Tahoma"/>
            <charset val="134"/>
          </rPr>
          <t>muhamat.suropati:</t>
        </r>
        <r>
          <rPr>
            <sz val="9"/>
            <rFont val="Tahoma"/>
            <charset val="134"/>
          </rPr>
          <t xml:space="preserve">
E = Daya x Jam nyala x 12bln</t>
        </r>
      </text>
    </comment>
    <comment ref="C32" authorId="0">
      <text>
        <r>
          <rPr>
            <b/>
            <sz val="9"/>
            <rFont val="Tahoma"/>
            <charset val="134"/>
          </rPr>
          <t>muhamat.suropati:</t>
        </r>
        <r>
          <rPr>
            <sz val="9"/>
            <rFont val="Tahoma"/>
            <charset val="134"/>
          </rPr>
          <t xml:space="preserve">
E = Daya x Jam nyala x 12bln</t>
        </r>
      </text>
    </comment>
  </commentList>
</comments>
</file>

<file path=xl/comments6.xml><?xml version="1.0" encoding="utf-8"?>
<comments xmlns="http://schemas.openxmlformats.org/spreadsheetml/2006/main">
  <authors>
    <author>Windows User</author>
  </authors>
  <commentList>
    <comment ref="A11" authorId="0">
      <text>
        <r>
          <rPr>
            <sz val="9"/>
            <rFont val="Tahoma"/>
            <charset val="134"/>
          </rPr>
          <t>HILANGKAN CENTANG PADA BLANKS</t>
        </r>
      </text>
    </comment>
  </commentList>
</comments>
</file>

<file path=xl/sharedStrings.xml><?xml version="1.0" encoding="utf-8"?>
<sst xmlns="http://schemas.openxmlformats.org/spreadsheetml/2006/main" count="4742" uniqueCount="1637">
  <si>
    <t>PT. PLN ( PERSERO )</t>
  </si>
  <si>
    <t>REKAP KEBUTUHAN MATERIAL</t>
  </si>
  <si>
    <t>NO</t>
  </si>
  <si>
    <t>URAIAN</t>
  </si>
  <si>
    <t>GOL</t>
  </si>
  <si>
    <t>SAT</t>
  </si>
  <si>
    <t>VOL TOTAL</t>
  </si>
  <si>
    <t>HARGA SATUAN</t>
  </si>
  <si>
    <t>LOKASI</t>
  </si>
  <si>
    <t>NO PRK</t>
  </si>
  <si>
    <t>NAMA PROGRAM</t>
  </si>
  <si>
    <t>INISIATIF STRATEGIS</t>
  </si>
  <si>
    <t>+</t>
  </si>
  <si>
    <t>REKAP MATERIAL</t>
  </si>
  <si>
    <t>REKAP KEBUTUHAN TIANG</t>
  </si>
  <si>
    <t>Pekerjaan</t>
  </si>
  <si>
    <t>:</t>
  </si>
  <si>
    <t>Lokasi</t>
  </si>
  <si>
    <t>Pelaksana</t>
  </si>
  <si>
    <t>Anggaran</t>
  </si>
  <si>
    <t>VOL</t>
  </si>
  <si>
    <t>BIAYA YANG DIPERLUKAN ( Rp )</t>
  </si>
  <si>
    <t>MDU</t>
  </si>
  <si>
    <t>HARDWARE</t>
  </si>
  <si>
    <t>JASA</t>
  </si>
  <si>
    <t>JUMLAH</t>
  </si>
  <si>
    <t>REKAP TIANG</t>
  </si>
  <si>
    <t>Jumlah MDU - Hardware - Jasa</t>
  </si>
  <si>
    <t>PPN 10%</t>
  </si>
  <si>
    <t>Jumlah Total</t>
  </si>
  <si>
    <t>JENIS TIANG</t>
  </si>
  <si>
    <t>REKAP MDU</t>
  </si>
  <si>
    <t>JENIS MDU</t>
  </si>
  <si>
    <t>NO.</t>
  </si>
  <si>
    <t>MATERIAL + SIZE</t>
  </si>
  <si>
    <t>RAB SKK 2022</t>
  </si>
  <si>
    <t>RAB HSS 2023</t>
  </si>
  <si>
    <t>KETERANGAN</t>
  </si>
  <si>
    <t>HARGA YANG DIPAKAI DI RAB</t>
  </si>
  <si>
    <t>A</t>
  </si>
  <si>
    <t>ALAT PENGUKUR DAN PEMBATAS</t>
  </si>
  <si>
    <t>KWH MPB; 1P;230V;5(60)A;1;2W</t>
  </si>
  <si>
    <t>MDU-KD</t>
  </si>
  <si>
    <t>Bh</t>
  </si>
  <si>
    <t>KWH MPB; 3P; 4W; 230/400 V; 5(80) A; Class 1</t>
  </si>
  <si>
    <t>HDW</t>
  </si>
  <si>
    <t>KWH Elektronik; 1P; 2W; 230 V; 5(40) A; kls 1 (combo); register drum</t>
  </si>
  <si>
    <t>KWH Elektronik; 1P; 2W; 230 V; 5(100) A; kls 1 termasuk modem 3G/4G</t>
  </si>
  <si>
    <t>KWH Elektronik; 3P; 4W; 57.7-100V/220-400V; 5 A; kls 0.2 (meter pembanding)</t>
  </si>
  <si>
    <t>KWH Elektronik; 3P; 4W; 220/380V; 5(80) A; kls 1 (Pengukuran Langsung)</t>
  </si>
  <si>
    <t>KWH Elektronik; 3P; 4W; 57.7-100V/220-400V; 5(10) A; kls 0.5 (Pengukuran Tidak Langsung)</t>
  </si>
  <si>
    <t>KWH Elektronik; 3P; 4W; 220/380V; 5(10); kls 1 (Pengukuran Tidak Langsung)</t>
  </si>
  <si>
    <t>Modem 3G/4G</t>
  </si>
  <si>
    <t>Unit</t>
  </si>
  <si>
    <t>MCB 1 Fasa 2 A</t>
  </si>
  <si>
    <t>MCB 1 Fasa 4 A</t>
  </si>
  <si>
    <t>MCB 1 Fasa 6 A</t>
  </si>
  <si>
    <t>MCB 1 Fasa 10 A</t>
  </si>
  <si>
    <t>MCB 1 Fasa 16 A</t>
  </si>
  <si>
    <t>MCB 1 Fasa 20 A</t>
  </si>
  <si>
    <t>MCB 1 Fasa 25 A</t>
  </si>
  <si>
    <t>MCB 1 Fasa 35 A</t>
  </si>
  <si>
    <t>MCB 1 Fasa 50 A</t>
  </si>
  <si>
    <t>MCB 3 Fasa 10 A</t>
  </si>
  <si>
    <t>MCB 3 Fasa 16 A</t>
  </si>
  <si>
    <t>MCB 3 Fasa 20 A</t>
  </si>
  <si>
    <t>MCB 3 Fasa 25 A</t>
  </si>
  <si>
    <t>MCB 3 Fasa 35 A</t>
  </si>
  <si>
    <t>MCCB 1 Fasa 40 A</t>
  </si>
  <si>
    <t>MCCB 1 Fasa 63 A</t>
  </si>
  <si>
    <t>MCCB 1 Fasa 80 A</t>
  </si>
  <si>
    <t>MCCB 1 Fasa 100 A</t>
  </si>
  <si>
    <t>MCCB 3 Fasa 80 A</t>
  </si>
  <si>
    <t>MCCB 3 Fasa 100 A</t>
  </si>
  <si>
    <t>MCCB 3 Fasa 125 A</t>
  </si>
  <si>
    <t>MCCB 3 Fasa 160 A</t>
  </si>
  <si>
    <t>MCCB 3 Fasa 200 A</t>
  </si>
  <si>
    <t>MCCB 3 Fasa 225 A</t>
  </si>
  <si>
    <t>MCCB 3 Fasa 250 A</t>
  </si>
  <si>
    <t>MCCB 3 Fasa 300 A</t>
  </si>
  <si>
    <t xml:space="preserve">CT TR ; Burden 5 VA; 50/5 A - 300/5 A Class 0.5s </t>
  </si>
  <si>
    <t xml:space="preserve">CT TR ; Burden 5 VA; 100/5 A Class 0.5s </t>
  </si>
  <si>
    <t>CT TM Indoor Tipe Blok 10/5-5A</t>
  </si>
  <si>
    <t>CT TM Indoor Tipe Blok 15/5-5A</t>
  </si>
  <si>
    <t>CT TM Indoor Tipe Blok 20/5-5A</t>
  </si>
  <si>
    <t>CT TM Indoor Tipe Blok 30/5-5A</t>
  </si>
  <si>
    <t>CT TM Indoor Tipe Blok 40/5-5A</t>
  </si>
  <si>
    <t>CT TM Indoor Tipe Blok 50/5-5A</t>
  </si>
  <si>
    <t>CT TM Indoor Tipe Blok 60/5-5A</t>
  </si>
  <si>
    <t>CT TM Indoor Tipe Blok 75/5-5A</t>
  </si>
  <si>
    <t>CT TM Indoor Tipe Blok 80/5-5A</t>
  </si>
  <si>
    <t>CT TM Indoor Tipe Blok 100/5-5A</t>
  </si>
  <si>
    <t>CT TM Indoor Tipe Blok 150/5-5A</t>
  </si>
  <si>
    <t>CT TM Indoor Tipe Blok 200/5-5A</t>
  </si>
  <si>
    <t>CT TM Indoor Tipe Blok 250/5-5A</t>
  </si>
  <si>
    <t>CT TM Indoor Tipe Blok 300/5-5A</t>
  </si>
  <si>
    <t>CT TM Indoor Tipe Blok 400/5-5A</t>
  </si>
  <si>
    <t>CT TM Indoor Tipe Blok 500/5-5A</t>
  </si>
  <si>
    <t>CT TM Indoor Tipe Blok 600/5-5A</t>
  </si>
  <si>
    <t>CT TM Indoor Tipe Blok 750/5-5A</t>
  </si>
  <si>
    <t>CT TM Indoor Tipe Blok 800/5-5A</t>
  </si>
  <si>
    <t>CT TM Indoor Tipe Blok 1000/5-5A</t>
  </si>
  <si>
    <t>CT TM Indoor Tipe Ring 50/5-5A</t>
  </si>
  <si>
    <t>CT TM Indoor Tipe Ring 100/5-5A</t>
  </si>
  <si>
    <t>CT TM Outdoor  10/5</t>
  </si>
  <si>
    <t>CT TM Outdoor  15/5</t>
  </si>
  <si>
    <t>CT TM Outdoor  20/5</t>
  </si>
  <si>
    <t>CT TM Outdoor  25/5</t>
  </si>
  <si>
    <t>CT TM Outdoor  30/5</t>
  </si>
  <si>
    <t>CT TM Outdoor  40/5</t>
  </si>
  <si>
    <t>CT TM Outdoor  50/5</t>
  </si>
  <si>
    <t>CT TM Outdoor  60/5</t>
  </si>
  <si>
    <t>CT TM Outdoor  75/5</t>
  </si>
  <si>
    <t>CT TM Outdoor 80/5</t>
  </si>
  <si>
    <t>CT TM Outdoor 100/5</t>
  </si>
  <si>
    <t>CT TM Outdoor 150/5</t>
  </si>
  <si>
    <t>CT TM Outdoor 200/5</t>
  </si>
  <si>
    <t>CT TM Outdoor 250/5</t>
  </si>
  <si>
    <t>CT TM Outdoor 300/5</t>
  </si>
  <si>
    <t>CT TM Outdoor 400/5</t>
  </si>
  <si>
    <t>PT Indoor (ratio 20.000/v3 : 100/v3) Class 0.2s</t>
  </si>
  <si>
    <t>PT Outdoor (ratio 20.000/v3 : 100/v3) Class 0.2s</t>
  </si>
  <si>
    <t/>
  </si>
  <si>
    <t>B</t>
  </si>
  <si>
    <t>KOTAK APP</t>
  </si>
  <si>
    <t>Smart Box Langsung Daya 3.9 kVA MCCB 6 A</t>
  </si>
  <si>
    <t>Smart Box Langsung Daya 6.6 kVA MCCB 10 A</t>
  </si>
  <si>
    <t>Smart Box Langsung Daya 10.6 kVA MCCB 16 A</t>
  </si>
  <si>
    <t>Smart Box Langsung Daya 13.2 kVA MCCB 20 A</t>
  </si>
  <si>
    <t>Smart Box Langsung Daya 16.5 kVA MCCB 25 A</t>
  </si>
  <si>
    <t>Smart Box Langsung Daya 23 kVA MCCB 35 A</t>
  </si>
  <si>
    <t>Smart Box Langsung Daya 33 kVA MCCB 50 A</t>
  </si>
  <si>
    <t>Smart Box Langsung Daya 41.5 kVA MCCB 63 A</t>
  </si>
  <si>
    <t>Smart Box Tidak Langsung Daya 53 kVA MCCB 80 A</t>
  </si>
  <si>
    <t>Smart Box Tidak Langsung Daya 66 kVA MCCB 100 A</t>
  </si>
  <si>
    <t>Smart Box Tidak Langsung Daya 82.5 kVA MCCB 125 A</t>
  </si>
  <si>
    <t>Smart Box Tidak Langsung Daya 105 kVA MCCB 160 A</t>
  </si>
  <si>
    <t>Smart Box Tidak Langsung Daya 131 kVA MCCB 200 A</t>
  </si>
  <si>
    <t>Smart Box Tidak Langsung Daya 147 kVA MCCB 225 A</t>
  </si>
  <si>
    <t>Smart Box Tidak Langsung Daya 164 kVA MCCB 250 A</t>
  </si>
  <si>
    <t>Smart Box Tidak Langsung Daya 197 kVA MCCB 300 A</t>
  </si>
  <si>
    <t>Smart Box Tidak Langsung Daya TM</t>
  </si>
  <si>
    <t>Kotak APP 1 Fasa OA KAS I</t>
  </si>
  <si>
    <t>Set</t>
  </si>
  <si>
    <t>Kotak APP 3 Fasa OA KAS III</t>
  </si>
  <si>
    <t>Kotak APP Type I Lipat,lengkap</t>
  </si>
  <si>
    <t>Kotak APP Type III Lipat,lengkap</t>
  </si>
  <si>
    <t>Kotak APP TR Type IV Tanpa Topi,lengkap</t>
  </si>
  <si>
    <t>Kotak APP TR Type I A Single Tarif, lengkap</t>
  </si>
  <si>
    <t>Kotak APP TR Double Tarif, lengkap</t>
  </si>
  <si>
    <t>Kotak APP TM , lengkap</t>
  </si>
  <si>
    <t>C</t>
  </si>
  <si>
    <t>LBS &amp; KUBIKEL PELANGGAN</t>
  </si>
  <si>
    <t>LBS Pelanggan TM</t>
  </si>
  <si>
    <t>Air Insulated LBS Manual;24KV;630A;Min-16KA</t>
  </si>
  <si>
    <t>Cell</t>
  </si>
  <si>
    <t>Air Insulated LBS Motorized;24KV;630A;Min-16KA</t>
  </si>
  <si>
    <t>Air Insulated CBOG Motorized+Metering;20KV;630A;Min-16KA</t>
  </si>
  <si>
    <t>Fully Gas Insulated LBS Motorized;24KV;630A;Min-16KA</t>
  </si>
  <si>
    <t>Fully Gas Insulated CBOG Motorized+Metering;20KV;630A;Min-16KA</t>
  </si>
  <si>
    <t>Fully Gas Insulated LBS Manual;24KV;630A;Min-16KA</t>
  </si>
  <si>
    <t>Kubikel Pelayanan Prioritas</t>
  </si>
  <si>
    <t>Automatic Change Over (ACO) TM</t>
  </si>
  <si>
    <t>Automatic Change Over (ACO) TR</t>
  </si>
  <si>
    <t>D</t>
  </si>
  <si>
    <t>KUBIKEL GARDU INDUK</t>
  </si>
  <si>
    <t>Metaclad;Outgoing;20kV;630A;25kA - GI</t>
  </si>
  <si>
    <t>Metaclad;Couple;20kV;2000A;25kA - GI</t>
  </si>
  <si>
    <t>Kubikel Interface 20 kV</t>
  </si>
  <si>
    <t>Power Meter Digital</t>
  </si>
  <si>
    <t>Rele Proteksi OC/EF</t>
  </si>
  <si>
    <t>E</t>
  </si>
  <si>
    <t>TRAFO DISTRIBUSI</t>
  </si>
  <si>
    <t>Trafo 1 Fasa CSP 50 kVA</t>
  </si>
  <si>
    <t>Trafo 3 phasa 50 kVA YNyn0</t>
  </si>
  <si>
    <t>Trafo 3 phasa 100 kVA YNyn0</t>
  </si>
  <si>
    <t>Trafo 3 phasa 160 kVA YNyn0</t>
  </si>
  <si>
    <t>Trafo 3 phasa 50 kVA Yzn5</t>
  </si>
  <si>
    <t>Trafo 3 phasa 100 kVA Yzn5</t>
  </si>
  <si>
    <t>Trafo 3 phasa 160 kVA Yzn5</t>
  </si>
  <si>
    <t>Trafo 3 phasa 200 kVA Dyn5</t>
  </si>
  <si>
    <t>Trafo 3 phasa 250 kVA DYn5</t>
  </si>
  <si>
    <t>Trafo 3 phasa 400 kVA DYn5 OD</t>
  </si>
  <si>
    <t>LVCB 2 Jurusan 250 A MCCB</t>
  </si>
  <si>
    <t>LVCB 2 Jurusan 250 A LBS</t>
  </si>
  <si>
    <t>LVCB 2 Jurusan 400 A LBS</t>
  </si>
  <si>
    <t>LVCB 4 Jurusan 400 A LBS</t>
  </si>
  <si>
    <t>LVCB 4 Jurusan 630 A LBS</t>
  </si>
  <si>
    <t>F</t>
  </si>
  <si>
    <t>PEMBATAS</t>
  </si>
  <si>
    <t>FCO Polymer</t>
  </si>
  <si>
    <t>Fuse Link 2 A</t>
  </si>
  <si>
    <t>Fuse Link 3 A</t>
  </si>
  <si>
    <t>Fuse Link 4 A</t>
  </si>
  <si>
    <t>Fuse Link 6 A</t>
  </si>
  <si>
    <t>Fuse Link 8 A</t>
  </si>
  <si>
    <t>Fuse Link 10 A</t>
  </si>
  <si>
    <t>Fuse Link 12 A</t>
  </si>
  <si>
    <t>Fuse Link 15 A</t>
  </si>
  <si>
    <t>Fuse Link 20 A</t>
  </si>
  <si>
    <t>Fuse Link 25 A</t>
  </si>
  <si>
    <t>Fuse Link 30 A</t>
  </si>
  <si>
    <t>Fuse Link 50 A</t>
  </si>
  <si>
    <t>Fuse Link 60 A</t>
  </si>
  <si>
    <t>Fuse Link 80A</t>
  </si>
  <si>
    <t>Fuse Link 100A</t>
  </si>
  <si>
    <t>NT Fuse 63 - 100 A Size 00, 25 - 160 A</t>
  </si>
  <si>
    <t>NT Fuse 63 - 100 A Size 0, 50 - 160 A</t>
  </si>
  <si>
    <t>NT Fuse 63 A Size 0</t>
  </si>
  <si>
    <t>NT Fuse 80 A Size 0</t>
  </si>
  <si>
    <t>NT Fuse 100 A Size 0</t>
  </si>
  <si>
    <t>NT Fuse 63 - 100 A Size 1, 63 - 250 A</t>
  </si>
  <si>
    <t>NT Fuse 63 - 100 A Size 2, 250 - 400 A</t>
  </si>
  <si>
    <t>NT Fuse 63 - 100 A Size 3, 425 - 630 A</t>
  </si>
  <si>
    <t>NT Fuse 63 - 100 A Size 4, 800 - 1250 A</t>
  </si>
  <si>
    <t>NH Fuse Holder Size 00, 25 - 160 A</t>
  </si>
  <si>
    <t>NH Fuse Holder Size 0, 50 - 160 A</t>
  </si>
  <si>
    <t>NH Fuse Holder Size 1, 63 - 250 A</t>
  </si>
  <si>
    <t>NH Fuse Holder Size 2, 250 - 400 A</t>
  </si>
  <si>
    <t>NH Fuse Holder Size 3, 425 - 630 A</t>
  </si>
  <si>
    <t>NH Fuse Holder Size 4, 800 - 1250 A</t>
  </si>
  <si>
    <t>NH Fuse Puller Size 00-4</t>
  </si>
  <si>
    <t>G</t>
  </si>
  <si>
    <t>SWITCH</t>
  </si>
  <si>
    <t>ABSW 20 KV</t>
  </si>
  <si>
    <t>Load Break Switch</t>
  </si>
  <si>
    <t>Recloser</t>
  </si>
  <si>
    <t>Disconnecting Switch 20 KV - 630 A Porcelein</t>
  </si>
  <si>
    <t>Disconnecting Switch 20 KV - 630 A Polymer</t>
  </si>
  <si>
    <t>H</t>
  </si>
  <si>
    <t>LIGHTNING ARESTER</t>
  </si>
  <si>
    <t>Lightning Arester (Polymer) 21 KV, 10 KA</t>
  </si>
  <si>
    <t>Lightning Arester (Polymer) 24 KV, 10 KA</t>
  </si>
  <si>
    <t>Disconnector Lightning Arester 5 KA</t>
  </si>
  <si>
    <t>Disconnector Lightning Arester 10 KA</t>
  </si>
  <si>
    <t xml:space="preserve">Multi Chamber Arrester </t>
  </si>
  <si>
    <t>I</t>
  </si>
  <si>
    <t>KAPASITOR</t>
  </si>
  <si>
    <t>Capasitor 3 x 300 KVAR komplit dengan kontrol</t>
  </si>
  <si>
    <t>Micro Capasitor Controller</t>
  </si>
  <si>
    <t>Current Sensor</t>
  </si>
  <si>
    <t>J</t>
  </si>
  <si>
    <t>TIANG BETON</t>
  </si>
  <si>
    <t>Tiang Beton 9M-200 daN+E</t>
  </si>
  <si>
    <t>Btg</t>
  </si>
  <si>
    <t>Tiang Beton 11M-200 daN+E</t>
  </si>
  <si>
    <t>Tiang Beton 12M-200 daN+E</t>
  </si>
  <si>
    <t>Tiang Beton 12M-350 daN+E</t>
  </si>
  <si>
    <t>Tiang Beton 13M-350 daN+E</t>
  </si>
  <si>
    <t>Tiang Beton 14M-350 daN+E</t>
  </si>
  <si>
    <t>Penomoran Tiang</t>
  </si>
  <si>
    <t>Penghalang Panjat dan Papan Peringatan</t>
  </si>
  <si>
    <t>K</t>
  </si>
  <si>
    <t>ISOLATOR</t>
  </si>
  <si>
    <t>Isolator Tumpu ( Pin Post ) 20 KV</t>
  </si>
  <si>
    <t>Isolator Tumpu ( Line Post ) 20 KV</t>
  </si>
  <si>
    <t>Isolator Tarik ( Strainkap Porcelain ) 20 KV</t>
  </si>
  <si>
    <t>Isolator Tarik ( Porcelain ) 20 KV + Primary Dead End Clamp 70-150 mm²</t>
  </si>
  <si>
    <t>Isolator Tarik ( Suspension Polymer ) 20 KV</t>
  </si>
  <si>
    <t>L</t>
  </si>
  <si>
    <t>PENGHANTAR KAWAT</t>
  </si>
  <si>
    <t>AAAC 70 mm²</t>
  </si>
  <si>
    <t>Mtr</t>
  </si>
  <si>
    <t>AAAC 150 mm²</t>
  </si>
  <si>
    <t>AAAC 240 mm²</t>
  </si>
  <si>
    <t>AAAC/S 70 mm²</t>
  </si>
  <si>
    <t>AAAC/S 150 mm²</t>
  </si>
  <si>
    <t>AAAC/S 240 mm²</t>
  </si>
  <si>
    <t>M</t>
  </si>
  <si>
    <t>PENGHANTAR KABEL</t>
  </si>
  <si>
    <t>NFA2X-T 2 x 70 + N 50 mm²</t>
  </si>
  <si>
    <t>NFA2X-T 2 x 70 + N 70 mm²</t>
  </si>
  <si>
    <t>NFA2X-T 3x35+1x35</t>
  </si>
  <si>
    <t>NFA2X-T 3x70+1x70</t>
  </si>
  <si>
    <t>NFA2X 2 x 10 mm²</t>
  </si>
  <si>
    <t>NFA2X 2 x 16 mm²</t>
  </si>
  <si>
    <t>NFA2X 2 x 25 mm²</t>
  </si>
  <si>
    <t>NFA2X 4 x 10 mm²</t>
  </si>
  <si>
    <t>NFA2X 4 x 16 mm²</t>
  </si>
  <si>
    <t>NFA2X 4 x 25 mm²</t>
  </si>
  <si>
    <t>NFA2X 4 x 70 mm²</t>
  </si>
  <si>
    <t>Kabel NYFGBY 2 x 16 mm²</t>
  </si>
  <si>
    <t>Kabel NYFGBY 4 x 16 mm²</t>
  </si>
  <si>
    <t>Kabel NYFGBY 4 x 70 mm²</t>
  </si>
  <si>
    <t>Kabel NYFGBY 4 x 95 mm²</t>
  </si>
  <si>
    <t>Kabel NYFGBY 4 x 150 mm²</t>
  </si>
  <si>
    <t>Kabel NYY 1 x 70 mm²</t>
  </si>
  <si>
    <t>Kabel NYY 1 x 95 mm²</t>
  </si>
  <si>
    <t>Kabel NYY 1 x 150 mm²</t>
  </si>
  <si>
    <t>Kabel NYY 1 x 240 mm²</t>
  </si>
  <si>
    <t>Kabel NYY 4 x 25 mm²</t>
  </si>
  <si>
    <t>Kabel NYY 4 x 35 mm²</t>
  </si>
  <si>
    <t>Kabel NYY 4 x 70 mm²</t>
  </si>
  <si>
    <t>Kabel NYY 4 x 95 mm²</t>
  </si>
  <si>
    <t>Kabel NA2XSY 20 KV, 1 x 70 mm²</t>
  </si>
  <si>
    <t>Kabel NA2XSY 20 KV, 1 x 150 mm²</t>
  </si>
  <si>
    <t>Kabel NA2XSY 20 KV, 1 x 240 mm²</t>
  </si>
  <si>
    <t>Kabel NA2XSY 20 KV, 1 x 300 mm²</t>
  </si>
  <si>
    <t>Kabel NA2XS2Y 20 KV, 1 x 70 mm²</t>
  </si>
  <si>
    <t>Kabel NA2XS2Y 20 KV, 1 x 150 mm²</t>
  </si>
  <si>
    <t>Kabel NA2XS2Y 20 KV, 1 x 240 mm²</t>
  </si>
  <si>
    <t>Kabel NA2XS2Y 20 KV, 1 x 300 mm²</t>
  </si>
  <si>
    <t>Kabel NA2XSEYBY 20 KV, 3 x 150 mm²</t>
  </si>
  <si>
    <t>Kabel NA2XSEYBY 20 KV, 3 x 240 mm²</t>
  </si>
  <si>
    <t>Kabel NA2XSEYBY 20 KV, 3 x 300 mm²</t>
  </si>
  <si>
    <t>Kabel NYA Fleksibel 2.5 mm²</t>
  </si>
  <si>
    <t>Kabel NYA Fleksibel 4 mm²</t>
  </si>
  <si>
    <t>Kabel NYA Fleksibel 6 mm²</t>
  </si>
  <si>
    <t>Kabel NYA Fleksibel 10 mm²</t>
  </si>
  <si>
    <t>Kabel NYA Fleksibel 16 mm²</t>
  </si>
  <si>
    <t>Kabel NYM 2 x 2.5 mm²</t>
  </si>
  <si>
    <t>Kabel NYM 3 x 2.5 mm²</t>
  </si>
  <si>
    <t>Kabel NYM 2 x 4 mm²</t>
  </si>
  <si>
    <t>Kabel NYM 3 x 4 mm²</t>
  </si>
  <si>
    <t>MVTIC 3 x 150 + N 95 mm²</t>
  </si>
  <si>
    <t>MVTIC 3 x 240 + N 95 mm²</t>
  </si>
  <si>
    <t>N</t>
  </si>
  <si>
    <t>SEPATU KABEL</t>
  </si>
  <si>
    <t>Sepatu Kabel AL/CU Ring 35</t>
  </si>
  <si>
    <t>Sepatu Kabel AL/CU Ring 50</t>
  </si>
  <si>
    <t>Sepatu Kabel AL/CU 1 Hole 70</t>
  </si>
  <si>
    <t>Sepatu Kabel AL/CU Ring-70 mm²</t>
  </si>
  <si>
    <t>Sepatu Kabel AL/CU Ring 95</t>
  </si>
  <si>
    <t>Sepatu Kabel AL/CU Ring 120</t>
  </si>
  <si>
    <t>Sepatu Kabel AL/CU 1 Hole 150</t>
  </si>
  <si>
    <t>Sepatu Kabel AL/CU Ring 185</t>
  </si>
  <si>
    <t>Sepatu Kabel AL/CU 1 Hole 240</t>
  </si>
  <si>
    <t>Sepatu Kabel AL/CU Ring 300</t>
  </si>
  <si>
    <t>Sepatu Kabel AL/CU Kepala 35</t>
  </si>
  <si>
    <t>Sepatu Kabel AL/CU Kepala 50</t>
  </si>
  <si>
    <t>Sepatu Kabel AL/CU Kepala 70</t>
  </si>
  <si>
    <t>Sepatu Kabel AL/CU Kepala 95</t>
  </si>
  <si>
    <t>Sepatu Kabel AL/CU Kepala 120</t>
  </si>
  <si>
    <t>Sepatu Kabel AL/CU Kepala 150</t>
  </si>
  <si>
    <t>Sepatu Kabel AL/CU Kepala 185</t>
  </si>
  <si>
    <t>Sepatu Kabel AL/CU Kepala 240</t>
  </si>
  <si>
    <t>Sepatu Kabel AL/CU 2 Hole 70</t>
  </si>
  <si>
    <t>Sepatu Kabel AL/CU 2 Hole 150</t>
  </si>
  <si>
    <t>Sepatu Kabel AL/CU 2 Hole 240</t>
  </si>
  <si>
    <t>Sepatu Kabel AL/AL 25</t>
  </si>
  <si>
    <t>Sepatu Kabel AL/AL 35</t>
  </si>
  <si>
    <t>Sepatu Kabel AL/AL 50</t>
  </si>
  <si>
    <t>Sepatu Kabel AL/AL 2 Hole 70</t>
  </si>
  <si>
    <t>Sepatu Kabel AL/AL 95</t>
  </si>
  <si>
    <t>Sepatu Kabel AL/AL 120</t>
  </si>
  <si>
    <t>Sepatu Kabel AL/AL 150</t>
  </si>
  <si>
    <t>Sepatu Kabel AL/AL 185</t>
  </si>
  <si>
    <t>Sepatu Kabel AL/AL 240</t>
  </si>
  <si>
    <t>Sepatu Kabel CU/CU 25</t>
  </si>
  <si>
    <t>Sepatu Kabel CU/CU 35</t>
  </si>
  <si>
    <t>Sepatu Kabel CU/CU 50</t>
  </si>
  <si>
    <t>Sepatu Kabel CU/CU OD 2 Hole 70</t>
  </si>
  <si>
    <t>Sepatu Kabel CU/CU OD 2 Hole 95</t>
  </si>
  <si>
    <t>Sepatu Kabel CU/CU 120</t>
  </si>
  <si>
    <t>Sepatu Kabel CU/CU OD 2 Hole 150</t>
  </si>
  <si>
    <t>Sepatu Kabel CU/CU 240</t>
  </si>
  <si>
    <t>Sepatu Kabel CU/CU OD 2 Hole 300</t>
  </si>
  <si>
    <t>Sepatu Kabel CU/CU OD 1 Hole 300</t>
  </si>
  <si>
    <t>O</t>
  </si>
  <si>
    <t>AKSESORIES APP</t>
  </si>
  <si>
    <t>Kawat Segel</t>
  </si>
  <si>
    <t>Roll</t>
  </si>
  <si>
    <t>Timah Segel</t>
  </si>
  <si>
    <t>Kg</t>
  </si>
  <si>
    <t>Segel Plastik Tekan</t>
  </si>
  <si>
    <t>Service Wedge Clamp 1 Fasa 6, 10, 16 mm²</t>
  </si>
  <si>
    <t>Service Wedge Clamp 3 Fasa 6, 10, 16, 25 mm²</t>
  </si>
  <si>
    <t>Strain Hook Clamp 1 ½"</t>
  </si>
  <si>
    <t>Strain Hook Ekor Babi</t>
  </si>
  <si>
    <t>Loden Manset 0.8 Kg</t>
  </si>
  <si>
    <t>Protective Cup 1 ½"</t>
  </si>
  <si>
    <t>Protective Cup Plastik 1 ½"</t>
  </si>
  <si>
    <t>Tap Connector Kedap Air ( 6-25 / 6-25 ) mm²</t>
  </si>
  <si>
    <t>Tap Connector Kedap Air ( 35-70 / 35-70 ) mm²</t>
  </si>
  <si>
    <t>Tap Connector Kedap Air ( 6-25 / 35-70 ) mm²</t>
  </si>
  <si>
    <t>Tap Connector kedap air , 10-25/10-25 mm2</t>
  </si>
  <si>
    <t>Tap Connector kedap air , 35-50/10-25 mm2</t>
  </si>
  <si>
    <t>Tap Connector kedap air , 70-95/10-25 mm2</t>
  </si>
  <si>
    <t>Tap Connector kedap air , 50-70/50-70 mm2</t>
  </si>
  <si>
    <t>Tap Connector Berbadan Logam ( 6-25 / 6-25 ) mm²</t>
  </si>
  <si>
    <t>Tap Connector Berbadan Logam ( 35-70 / 35-70 ) mm²</t>
  </si>
  <si>
    <t>Tap Connector Berbadan Logam ( 6-25 / 35-70 ) mm²</t>
  </si>
  <si>
    <t>Connector Bimetal 16-6 mm²</t>
  </si>
  <si>
    <t>Connector Bimetal 16-10 mm²</t>
  </si>
  <si>
    <t>Connector Bimetal 16-16 mm²</t>
  </si>
  <si>
    <t>Connector Bimetal 50-50 mm²</t>
  </si>
  <si>
    <t>Connector Bimetal 70-35 mm²</t>
  </si>
  <si>
    <t>Connector Bimetal 50-70 mm²</t>
  </si>
  <si>
    <t>Connector Bimetal 70-70 mm²</t>
  </si>
  <si>
    <t>Connector Bimetal 95-70 mm²</t>
  </si>
  <si>
    <t>Connector Bimetal 70-50 mm²</t>
  </si>
  <si>
    <t>Connector Bimetal 70-95 mm²</t>
  </si>
  <si>
    <t>Connector Bimetal 120-70 mm²</t>
  </si>
  <si>
    <t>Connector Bimetal 70-120 mm²</t>
  </si>
  <si>
    <t>Connector Bimetal 120-120 mm²</t>
  </si>
  <si>
    <t>Permanent Connector ANSI 70-300 mm²</t>
  </si>
  <si>
    <t>Pole Bracket Three Way 3"-4"</t>
  </si>
  <si>
    <t>Pole Bracket Three Way 8"-9"</t>
  </si>
  <si>
    <t>Pole Bracket Two Way 6"-7"</t>
  </si>
  <si>
    <t>Pole Bracket Two Way 8"-9"</t>
  </si>
  <si>
    <t>Pole Attachment Fitting / L bracket</t>
  </si>
  <si>
    <t>Fixing Collar</t>
  </si>
  <si>
    <t>Bimetalic Connector AL/AL 70-70 mm²</t>
  </si>
  <si>
    <t>Klem Bugel untuk tiang atap 1 ½"</t>
  </si>
  <si>
    <t>Gas Pipe 1 ½" x 6 Meter</t>
  </si>
  <si>
    <t>Gas Pipe 1 ½" x 1.5 Meter</t>
  </si>
  <si>
    <t>P</t>
  </si>
  <si>
    <t>AKSESORIES TM</t>
  </si>
  <si>
    <t>Armour Rod # for 35 mm²</t>
  </si>
  <si>
    <t>Armour Rod # for 50 mm²</t>
  </si>
  <si>
    <t>Armour Rod # for 70 mm²</t>
  </si>
  <si>
    <t>Armour Rod # for 150 mm²</t>
  </si>
  <si>
    <t>Armour Rod # for 240 mm²</t>
  </si>
  <si>
    <t>Armour Tape ¼" wide</t>
  </si>
  <si>
    <t>Bimetalic Connector 35 - 240 mm²</t>
  </si>
  <si>
    <t>Ball Clevis Socket Eyes</t>
  </si>
  <si>
    <t>Bolt Double Arming ⅝ " x 16 - 24"</t>
  </si>
  <si>
    <t>Bolt Double Arming ⅝" x 10"</t>
  </si>
  <si>
    <t>Bolt Double Arming ⅝" x 12"</t>
  </si>
  <si>
    <t>Bolt Double Arming ⅝" x 14"</t>
  </si>
  <si>
    <t>Bolt Double Up Side ⅝" x (14 - 22")</t>
  </si>
  <si>
    <t>Bolt Double Up Side ⅝" x 10"</t>
  </si>
  <si>
    <t>Bolt Double Up Side ⅝" x 12"</t>
  </si>
  <si>
    <t>Bolt Double Up Side ⅝" x 9"</t>
  </si>
  <si>
    <t>Bolt Double Up Side ⅝" x 8"</t>
  </si>
  <si>
    <t>Bolt Machine / Bolt cariage ½" x ¾"</t>
  </si>
  <si>
    <t>Bolt Machine ⅝" x (14 - 22")</t>
  </si>
  <si>
    <t>Bolt Machine ⅝" x 10"</t>
  </si>
  <si>
    <t>Bolt Machine ⅝" x 12"</t>
  </si>
  <si>
    <t>Bolt Machine ⅝" x 8"</t>
  </si>
  <si>
    <t>Bolt Machine ⅝" x 9"</t>
  </si>
  <si>
    <t>Bolt Single Up Side ⅝" x 10"</t>
  </si>
  <si>
    <t>Bolt Single Up Side ⅝" x 12"</t>
  </si>
  <si>
    <t>Bolt Single Up Side ⅝" x 8"</t>
  </si>
  <si>
    <t>Bolt Single Up Side ⅝" x 9"</t>
  </si>
  <si>
    <t>Brace Steel 550 mm</t>
  </si>
  <si>
    <t>Brace Steel 770 mm</t>
  </si>
  <si>
    <t>Brace Steel 1.262 mm</t>
  </si>
  <si>
    <t>Bracket Extension for cut out</t>
  </si>
  <si>
    <t>Bracket Secondary / Bracket insulated</t>
  </si>
  <si>
    <t>Bracket band segment,vertikal plat ( Hot dip galvanis )</t>
  </si>
  <si>
    <t>Bracket Transformer cluster and adapter</t>
  </si>
  <si>
    <t>Center Bracket 6 KN</t>
  </si>
  <si>
    <t>Center Bracket 12.5 KN</t>
  </si>
  <si>
    <t>Clevis Swinging Secondary</t>
  </si>
  <si>
    <t>Compresion Conector H type 150 mm² / 240 mm²</t>
  </si>
  <si>
    <t>Compresion Conector H type 240 mm² / 240 mm²</t>
  </si>
  <si>
    <t>Compresion Conector H type 50 mm² / 70 mm²</t>
  </si>
  <si>
    <t>Compresion Conector H type 70 mm² / 70 mm²</t>
  </si>
  <si>
    <t>Compresion Conector H type 70 mm² / 150 mm²</t>
  </si>
  <si>
    <t>Compresion Conector H type 70 mm² / 240 mm²</t>
  </si>
  <si>
    <t>Compresion Terminal Lug 35 mm²</t>
  </si>
  <si>
    <t>Compresion Terminal Lug 50 mm²</t>
  </si>
  <si>
    <t>Compresion Terminal Lug 70 mm²</t>
  </si>
  <si>
    <t>Compresion Terminal Lug 150 mm²</t>
  </si>
  <si>
    <t>Compresion Terminal Lug 240 mm²</t>
  </si>
  <si>
    <t>Cross Arm Steel 1.500 mm ( UNSP 10 ) galvanis</t>
  </si>
  <si>
    <t>Cross Arm Steel 2.000 mm ( UNSP 10 ) galvanis</t>
  </si>
  <si>
    <t>Cross Arm Steel 3.000 mm ( UNSP 10 ) galvanis</t>
  </si>
  <si>
    <t>Cross Arm Clevis</t>
  </si>
  <si>
    <t>Dead End Assembly</t>
  </si>
  <si>
    <t>Expanding Anchor 8.000 lbs</t>
  </si>
  <si>
    <t>Expanding Anchor 10.000 lbs</t>
  </si>
  <si>
    <t>Fixed Dead Assembly 25-35 mm²</t>
  </si>
  <si>
    <t>Fixed Dead Assembly 50-70 mm²</t>
  </si>
  <si>
    <t>Adjustable Dead End Assembly 25-35 mm²</t>
  </si>
  <si>
    <t>Adjustable Dead End Assembly 50-70 mm²</t>
  </si>
  <si>
    <t>Blundle protection Set 35-70 mm²</t>
  </si>
  <si>
    <t>Compression Joint LVTC+ Heat Shrink 35</t>
  </si>
  <si>
    <t>Compression Joint LVTC+ Heat Shrink 50</t>
  </si>
  <si>
    <t>Compression Joint LVTC+ Heat Shrink 70</t>
  </si>
  <si>
    <t>Compression Joint LVTC+ Heat Shrink 150</t>
  </si>
  <si>
    <t>Compression Joint LVTC+ Heat Shrink 240</t>
  </si>
  <si>
    <t>Frefomed guy wire 22 mm²</t>
  </si>
  <si>
    <t>Frefomed guy wire 35 mm²</t>
  </si>
  <si>
    <t>Frefomed guy wire 70 mm²</t>
  </si>
  <si>
    <t>Ground rod &amp; Washer</t>
  </si>
  <si>
    <t>Ground rod ⅝" x 8" Copper Weld</t>
  </si>
  <si>
    <t>Ground rod ⅝" x 8" Galvanis</t>
  </si>
  <si>
    <t>Ground wire Cu 16 mm²</t>
  </si>
  <si>
    <t>Ground wire Cu 25 mm²</t>
  </si>
  <si>
    <t>Ground wire Cu 50 mm²</t>
  </si>
  <si>
    <t>Clamp Ground Rod ⅝"</t>
  </si>
  <si>
    <t>Grounding Iron Plate Form Plat / Eart safety mats</t>
  </si>
  <si>
    <t>Guy Attachment / Guy hok</t>
  </si>
  <si>
    <t>Guy Wire 22 mm²</t>
  </si>
  <si>
    <t>Guy Wire 35 mm²</t>
  </si>
  <si>
    <t>Guy Wire 70 mm²</t>
  </si>
  <si>
    <t>Hot Line Clamp ANSI C119 ( 70 s/d 240 mm2 )</t>
  </si>
  <si>
    <t>Hot Line Clamp ( 35mm² s/d 70 mm² )</t>
  </si>
  <si>
    <t>Hot Line Clamp ( 150mm² s/d 240 mm² )</t>
  </si>
  <si>
    <t>Insulating Tape</t>
  </si>
  <si>
    <t>Joint sleeve 35 mm²</t>
  </si>
  <si>
    <t>Joint sleeve 50 mm²</t>
  </si>
  <si>
    <t>Joint sleeve 70 mm²</t>
  </si>
  <si>
    <t>Joint sleeve 150 mm²</t>
  </si>
  <si>
    <t>Joint sleeve 240 mm²</t>
  </si>
  <si>
    <t>Kawat Bendrad 6 mm²</t>
  </si>
  <si>
    <t>Kawat Las</t>
  </si>
  <si>
    <t>Kousen</t>
  </si>
  <si>
    <t>Large Angle Assembly 25-35 mm²</t>
  </si>
  <si>
    <t>Large Angle Assembly 50-70 mm²</t>
  </si>
  <si>
    <t>Lock Nut ⅝"</t>
  </si>
  <si>
    <t>Loop Dead End Clamp / LC ( 35 s/d 240 ) mm²</t>
  </si>
  <si>
    <t>Live Line Connector 240 mm²</t>
  </si>
  <si>
    <t>Live Line Connector 150 mm²</t>
  </si>
  <si>
    <t>Live Line Connector 70 mm²</t>
  </si>
  <si>
    <t>Nut Timble eye ⅝"</t>
  </si>
  <si>
    <t>Oval Eye Bolt ⅝" x 8"</t>
  </si>
  <si>
    <t>Oval Eye Bolt ⅝" x 9"</t>
  </si>
  <si>
    <t>Oval Eye Bolt ⅝" x ( 14" s/d 22" )</t>
  </si>
  <si>
    <t>Oval Eye Bolt ⅝" x 10"</t>
  </si>
  <si>
    <t>Oval Eye Bolt ⅝" x 12"</t>
  </si>
  <si>
    <t>Oval Eye Nut ⅝"</t>
  </si>
  <si>
    <t>Parallel group clamp AL/AL 25-70 mm²</t>
  </si>
  <si>
    <t>Parallel group clamp AL/AL 70-150 mm²</t>
  </si>
  <si>
    <t>Parallel group clamp AL/AL 150-240 mm²</t>
  </si>
  <si>
    <t>Pin adapter Insulator</t>
  </si>
  <si>
    <t>Pipa Pralon 2 ½"</t>
  </si>
  <si>
    <t>Pipa Pralon 3"</t>
  </si>
  <si>
    <t>Knee Pipe 2 ½"</t>
  </si>
  <si>
    <t>Knee Pipe 3"</t>
  </si>
  <si>
    <t>Spiral Pralon 2 ½"</t>
  </si>
  <si>
    <t>Spiral Pralon 3"</t>
  </si>
  <si>
    <t>Pipe Cap Galvanis 2 ½"</t>
  </si>
  <si>
    <t>Pipe Galvanis 2" 6'</t>
  </si>
  <si>
    <t>Plastic Strap for Clamping</t>
  </si>
  <si>
    <t>Plat Besi 4 mm x 4 cm x 8 cm</t>
  </si>
  <si>
    <t>Pole Band Double Rack 3" atau 3 ½"</t>
  </si>
  <si>
    <t>Pole Band Double Rack 4" atau 4 ½"</t>
  </si>
  <si>
    <t>Pole Band Double Rack 5" atau 5 ½"</t>
  </si>
  <si>
    <t>Pole Band Double Rack 6" atau 6 ½"</t>
  </si>
  <si>
    <t>Pole Band Double Rack 7" atau 7 ½"</t>
  </si>
  <si>
    <t>Pole Band Double Rack 8" atau 8 ½"</t>
  </si>
  <si>
    <t>Pole Band Double Rack 9" atau 12"</t>
  </si>
  <si>
    <t>Pole Band Double Up Side 3" atau 3 ½"</t>
  </si>
  <si>
    <t>Pole Band Double Up Side 4" atau 4 ½"</t>
  </si>
  <si>
    <t>Pole Band Double Up Side 5" atau 5 ½"</t>
  </si>
  <si>
    <t>Pole Band Double Up Side 6" atau 6 ½"</t>
  </si>
  <si>
    <t>Pole Band Double Up Side 7" atau 7 ½"</t>
  </si>
  <si>
    <t>Pole Band Double Up Side 8" atau 8 ½"</t>
  </si>
  <si>
    <t>Pole Band Double Up Side 9" atau 12"</t>
  </si>
  <si>
    <t>Pole Band Single Rack 3" atau 3 ½"</t>
  </si>
  <si>
    <t>Pole Band Single Rack 4" atau 4 ½"</t>
  </si>
  <si>
    <t>Pole Band Single Rack 5" atau 5 ½"</t>
  </si>
  <si>
    <t>Pole Band Single Rack 6" atau 6 ½"</t>
  </si>
  <si>
    <t>Pole Band Single Rack 7" atau 7 ½"</t>
  </si>
  <si>
    <t>Pole Band Single Rack 8" atau 8 ½"</t>
  </si>
  <si>
    <t>Pole Band Single Rack 9" atau 12"</t>
  </si>
  <si>
    <t>Pole Band Single Up Side 3" atau 3 ½"</t>
  </si>
  <si>
    <t>Pole Band Single Up Side 4" atau 4 ½"</t>
  </si>
  <si>
    <t>Pole Band Single Up Side 5" atau 5 ½"</t>
  </si>
  <si>
    <t>Pole Band Single Up Side 6" atau 6 ½"</t>
  </si>
  <si>
    <t>Pole Band Single Up Side 7" atau 7 ½"</t>
  </si>
  <si>
    <t>Pole Band Single Up Side 8" atau 8 ½"</t>
  </si>
  <si>
    <t>Pole Band Single Up Side 9" atau 12"</t>
  </si>
  <si>
    <t>Primary Angle Clamp ( 35 s/d 70 ) mm²</t>
  </si>
  <si>
    <t>Primary Angle Clamp ( 150 s/d 240 ) mm²</t>
  </si>
  <si>
    <t>Primary Dead End Clamp ( 35 s/d 70 ) mm²</t>
  </si>
  <si>
    <t>Primary Dead End Clamp ( 70 s/d 150 ) mm²</t>
  </si>
  <si>
    <t>Primary Dead End Clamp ( 150 s/d 240 ) mm²</t>
  </si>
  <si>
    <t>Rod Anchor ¾" x 8'</t>
  </si>
  <si>
    <t>Rod Anchor ⅝" x 7'</t>
  </si>
  <si>
    <t>Schackle Anchor ⅝"</t>
  </si>
  <si>
    <t>Side Bracket</t>
  </si>
  <si>
    <t>Split Plastic Sleve ( Tutup Kabel )</t>
  </si>
  <si>
    <t>Spool Insulator ANSI 53 - 2</t>
  </si>
  <si>
    <t>Spool Insulator ANSI 53 - 4</t>
  </si>
  <si>
    <t>Stainless Steel Strap 20 x 0.7 mm</t>
  </si>
  <si>
    <t>Steel L 70 x 70 x 7 x 780 mm galvanis</t>
  </si>
  <si>
    <t>Steel L 70 x 70 x 7 x 1.000 mm galvanis</t>
  </si>
  <si>
    <t>Steel L 70 x 70 x 7 x 1.250 mm galvanis</t>
  </si>
  <si>
    <t>Steel L 70 x 70 x 7 x 1.682 mm galvanis</t>
  </si>
  <si>
    <t>Steel L 70 x 70 x 7 x 3.000 mm galvanis</t>
  </si>
  <si>
    <t>Steel Channel C NP 8 x 1.750</t>
  </si>
  <si>
    <t>Steel Channel C NP 8 x 1.250</t>
  </si>
  <si>
    <t>Steel Channel C NP 8 x 1.390</t>
  </si>
  <si>
    <t>Stopping Buckle / Yokes</t>
  </si>
  <si>
    <t>Strain Clamp A3C, ACSR 25-70 mm²</t>
  </si>
  <si>
    <t>Strain Clamp A3C, ACSR 70-150 mm²</t>
  </si>
  <si>
    <t>Strain Clamp A3C, ACSR 150-240 mm²</t>
  </si>
  <si>
    <t>Strain Clamp A3C, ACSR 240-400 mm²</t>
  </si>
  <si>
    <t>Suspension / Small Angle Assembly</t>
  </si>
  <si>
    <t>Suspension Clamp AL</t>
  </si>
  <si>
    <t>Suspension Clamp Plastic</t>
  </si>
  <si>
    <t>Suspension Clamp Bracket / Pole Bracket</t>
  </si>
  <si>
    <t>Strain Clamp Wedge 25-70 mm²</t>
  </si>
  <si>
    <t>Strain Clamp Wedge 70-150 mm²</t>
  </si>
  <si>
    <t>Strain Clamp Wedge 25 - 35 mm2</t>
  </si>
  <si>
    <t>Strain Clamp Wedge 50 - 70 mm2</t>
  </si>
  <si>
    <t>Tap connector ( 35 s/d 70 ) mm²</t>
  </si>
  <si>
    <t>Tap connector ( 35 s/d 150 ) mm²</t>
  </si>
  <si>
    <t>Tap connector ( 70 s/d 150 ) mm²</t>
  </si>
  <si>
    <t>Tap connector ( 70 s/d 240 ) mm²</t>
  </si>
  <si>
    <t>Tension Bracket</t>
  </si>
  <si>
    <t>Link</t>
  </si>
  <si>
    <t>Plastic Strap / Cable Ties</t>
  </si>
  <si>
    <t>Three Bolt Clamp</t>
  </si>
  <si>
    <t>Tie Wire # 4 / Alluminium bonding wire # 20</t>
  </si>
  <si>
    <t>U Bolt Connector</t>
  </si>
  <si>
    <t>Washer Round ⅜"</t>
  </si>
  <si>
    <t>Washer Square 2 ¼"</t>
  </si>
  <si>
    <t>Q</t>
  </si>
  <si>
    <t>AKSESORIES KABEL TANAH</t>
  </si>
  <si>
    <t>JOINT;20kV;AL-AL;3x150mm2; 1P; (Cold Shrink+ShearBolt)</t>
  </si>
  <si>
    <t>JOINT;20kV;AL-AL;3x240mm2; 1P; (Cold Shrink+ShearBolt)</t>
  </si>
  <si>
    <t>JOINT;20kV;AL-AL;3x300mm2; 1P; (Cold Shrink+ShearBolt)</t>
  </si>
  <si>
    <t>JOINT;20kV;AL-AL;3x150mm2; 3P; (Cold Shrink+ShearBolt)</t>
  </si>
  <si>
    <t>JOINT;20kV;AL-AL;3X240mm2;3P; (Cold Shrink+Shearbolt)</t>
  </si>
  <si>
    <t>JOINT;20kV;AL-AL,3X300mm2;;3P;(Coldshrink+Shearbolt)</t>
  </si>
  <si>
    <t>JOINT;20kV;AL-AL;3X240-3X300mm2;;3P;(Coldshrink+Shearbolt)</t>
  </si>
  <si>
    <t>TERM;20kV;AL;3P;3X150mm2;NON ISO;ID (Coldshrink+Shearbolt)</t>
  </si>
  <si>
    <t>TERM;20kV;AL;3P;3X240mm2;NON ISO;ID (Coldshrink+Shearbolt)</t>
  </si>
  <si>
    <t>TERM;20kV;AL;3P;3X300mm2;NON ISO;ID (Coldshrink+Shearbolt)</t>
  </si>
  <si>
    <t>TERM;20kV;AL;3P;3X150mm2;NON ISO;OD (Coldshrink+Shearbolt)</t>
  </si>
  <si>
    <t>TERM;20kV;AL;3P;3X240mm2;NON ISO;OD (Coldshrink+Shearbolt)</t>
  </si>
  <si>
    <t>TERM;20kV;AL;3P;3X300mm2;NON ISO;OD (Coldshrink+Shearbolt)</t>
  </si>
  <si>
    <t>TERM;20kV;JR;AL-CU;3P;3X1X150mm2;NON ISO;OD (Cold Shrink +ShearBolt)</t>
  </si>
  <si>
    <t>TERM;20kV;JR;AL-CU;3P;3X1X240mm2;NON ISO;OD (Cold Shrink +ShearBolt)</t>
  </si>
  <si>
    <t>TERM;20kV;JR;AL-CU;3P;3X1X300mm2;NON ISO;OD (Cold Shrink +ShearBolt)</t>
  </si>
  <si>
    <t>TERM;20kV;JR;AL-CU;3P;3X1X240mm2;NON ISO;ID (Cold Shrink +ShearBolt)</t>
  </si>
  <si>
    <t>TERM;20kV;JR;AL-CU;3P;3X1x150mm2;ISO LBOW;ID (Cold Shrink +ShearBolt)</t>
  </si>
  <si>
    <t>TERM;20kV;JR;AL-CU;3P;3X240mm2;ISO LBOW;ID (Cold Shrink +ShearBolt)</t>
  </si>
  <si>
    <t>TERM;20kV;JR;AL-CU;3P;3X300mm2;ISO LBOW;ID (Cold Shrink +ShearBolt)</t>
  </si>
  <si>
    <t>TERM;20kV;CUB;CU;3P;3X1X35mm2;ISO LBOW;ID (Cold Shrink +ShearBolt)</t>
  </si>
  <si>
    <t>TERM;20kV;TRF;CU;3P;3X1X35mm2;ISO STRG;ID;TRF (Cold Shrink +ShearBolt)</t>
  </si>
  <si>
    <t>TERM;20kV;CUB;Cu;3P;3X1X35mm2;NON ISO;ID (Coldshrink+Shearbolt)</t>
  </si>
  <si>
    <t>TERM;20kV;TRF;CU;3P;3X1X35mm2;NON ISO;ID (Cold Shrink +ShearBolt)</t>
  </si>
  <si>
    <t>TERM;20kV;TRF;CU;3P;3X1X35mm2;NON ISO;OD (Cold Shrink +ShearBolt)</t>
  </si>
  <si>
    <t>Suplement kit XLPE-PILC 3 x 150-240 mm²</t>
  </si>
  <si>
    <t>Suplement kit XLPE-PILC 3 x 300-400 mm²</t>
  </si>
  <si>
    <t>Suplement kit XLPE-PILC 3 x 150-240 mm² (IJKA)</t>
  </si>
  <si>
    <t>Klem beugel bevesteging 8 x 6"</t>
  </si>
  <si>
    <t>Klem beugel ⅞"</t>
  </si>
  <si>
    <t>Pipa PVC ½"</t>
  </si>
  <si>
    <t>Pipa PVC ¾" panjang 4 meter</t>
  </si>
  <si>
    <t>Pipa PVC 3" panjang 4 meter</t>
  </si>
  <si>
    <t>Pipa PVC 6" panjang 4 meter</t>
  </si>
  <si>
    <t>Pipa Besi Galvanis 3" Tebal 4 mm Panjang 6 Meter</t>
  </si>
  <si>
    <t>Pipa shock PVC</t>
  </si>
  <si>
    <t>Tanda urutan Fasa untuk kabel</t>
  </si>
  <si>
    <t>Stainless steel strap</t>
  </si>
  <si>
    <t>Tanda Kabel TM</t>
  </si>
  <si>
    <t>R</t>
  </si>
  <si>
    <t>MATERIAL SCADA DAN TELEKOMUNIKASI</t>
  </si>
  <si>
    <t>Antena 9 dBi</t>
  </si>
  <si>
    <t xml:space="preserve">Bh </t>
  </si>
  <si>
    <t>Battery 12 V/120 Ah</t>
  </si>
  <si>
    <t>Battery 12 V/17 Ah</t>
  </si>
  <si>
    <t>Battery 12 V/12 Ah</t>
  </si>
  <si>
    <t>Battery 12 V/ 7 Ah</t>
  </si>
  <si>
    <t>Kabel komunikasi RS485</t>
  </si>
  <si>
    <t>Converter RS 485 to RS 232</t>
  </si>
  <si>
    <t>S</t>
  </si>
  <si>
    <t>SKUTM / SKTM</t>
  </si>
  <si>
    <t xml:space="preserve">Strap For Clamping, Type Insulator </t>
  </si>
  <si>
    <t>Suspension Clamp</t>
  </si>
  <si>
    <t>U-Bolt</t>
  </si>
  <si>
    <t>Fixation Device</t>
  </si>
  <si>
    <t>Yoke</t>
  </si>
  <si>
    <t>Shackle</t>
  </si>
  <si>
    <t>Parralel Groove Clamp</t>
  </si>
  <si>
    <t>Strain Clamp Bolted Type</t>
  </si>
  <si>
    <t>Turn Buckle</t>
  </si>
  <si>
    <t>Strain Hinge</t>
  </si>
  <si>
    <t>H Type Connector 50/50 mm² Cu</t>
  </si>
  <si>
    <t>Cooper Strip 50 mm² Insulated Ground Colour</t>
  </si>
  <si>
    <t>PVC Pipe 150 mm²</t>
  </si>
  <si>
    <t>Protective Plastic</t>
  </si>
  <si>
    <t>Link 50 x 25 mm</t>
  </si>
  <si>
    <t>Strapping Buckle</t>
  </si>
  <si>
    <t>Stainless Steel Strap 20mm x 0.7 mm</t>
  </si>
  <si>
    <t>Terminal Lug For 50 mm² CU Conductor</t>
  </si>
  <si>
    <t>Stainless Steel Bolt 12 x 45</t>
  </si>
  <si>
    <t>Set Of Cable Terminator For 3x150aac+90 st</t>
  </si>
  <si>
    <t>Terminal Lug For 150 mm² CU conductor</t>
  </si>
  <si>
    <t xml:space="preserve">H Type Connector </t>
  </si>
  <si>
    <t>Three Pole Outdoor Terminator For 3x240 mm² AL XLPE U/G CABLE</t>
  </si>
  <si>
    <t>Support Assembly For TIC Terminator</t>
  </si>
  <si>
    <t>Single Support On Single Pole 2000mm</t>
  </si>
  <si>
    <t>T</t>
  </si>
  <si>
    <t>PEMBUATAN SALURAN KABEL GI</t>
  </si>
  <si>
    <t>a</t>
  </si>
  <si>
    <t>PEMBUATAN SALURAN KABEL Outdoor</t>
  </si>
  <si>
    <t>Persiapan Pekerjaan</t>
  </si>
  <si>
    <t>ls</t>
  </si>
  <si>
    <t>Pemasangan Bouwplank</t>
  </si>
  <si>
    <t>m2</t>
  </si>
  <si>
    <t>Galian Tanah</t>
  </si>
  <si>
    <t>m3</t>
  </si>
  <si>
    <t>Pembuangan Tanah</t>
  </si>
  <si>
    <t>Urugan Pasir Padat</t>
  </si>
  <si>
    <t>Pembuatan Lantai Kerja</t>
  </si>
  <si>
    <t>Pembuatan Beton Bertulang K225</t>
  </si>
  <si>
    <t>Pembuatan Tutup Beton Bertulang K225</t>
  </si>
  <si>
    <t xml:space="preserve">Besi Siku 70 untuk Tray Kabel Power </t>
  </si>
  <si>
    <t>pcs</t>
  </si>
  <si>
    <t>b</t>
  </si>
  <si>
    <t>PEMBUATAN GALIAN TANAH</t>
  </si>
  <si>
    <t>Galian Tanah keras sedalam 1 meter</t>
  </si>
  <si>
    <t>Urugan Pasir Dipadatkan</t>
  </si>
  <si>
    <t>Urugan Tanah Dipadatkan</t>
  </si>
  <si>
    <t>Pembuangan sisa tanah</t>
  </si>
  <si>
    <t>Pekerjaan Aspal</t>
  </si>
  <si>
    <t>c</t>
  </si>
  <si>
    <t>Mur Baut Ring Plat Ring Per Stainless Steel Ukuran 19 mm</t>
  </si>
  <si>
    <t>U</t>
  </si>
  <si>
    <t>UPAH PASANG</t>
  </si>
  <si>
    <t>-</t>
  </si>
  <si>
    <t>KONSTRUKSI JTR</t>
  </si>
  <si>
    <t>Upah Pasang Konst. JTR J2</t>
  </si>
  <si>
    <t>Upah Pasang Konst. JTR J3</t>
  </si>
  <si>
    <t>Upah Pasang Konst. JTR J4</t>
  </si>
  <si>
    <t>Upah Pasang Konst. JTR J4-A</t>
  </si>
  <si>
    <t>Upah Pasang Konst. JTR J5</t>
  </si>
  <si>
    <t>Upah Pasang Konst. JTR J6</t>
  </si>
  <si>
    <t>Upah Pasang Konst. JTR J6-X</t>
  </si>
  <si>
    <t>Upah Pasang Konst. JTR J7</t>
  </si>
  <si>
    <t>Upah Pasang Konst. JTR J8</t>
  </si>
  <si>
    <t>Upah Pasang Konst. JTR J10</t>
  </si>
  <si>
    <t>Upah Pasang Konst. JTR J5-T</t>
  </si>
  <si>
    <t>Upah Pasang Konst. JTR J6-T</t>
  </si>
  <si>
    <t>Upah Pasang Konst. JTR J7-T</t>
  </si>
  <si>
    <t>Upah Pasang Konst. JTR MJ6-T</t>
  </si>
  <si>
    <t>Upah Pasang Konst. JTR B13-B</t>
  </si>
  <si>
    <t>Upah Pasang Konst. JTR B13-D</t>
  </si>
  <si>
    <t>Upah Pasang Konst. JTR B15-B</t>
  </si>
  <si>
    <t>Upah Pasang Konst. JTR B15-D</t>
  </si>
  <si>
    <t>Upah Pasang Konst. JTR B16-B</t>
  </si>
  <si>
    <t>Upah Pasang Konst. JTR B16-D</t>
  </si>
  <si>
    <t>Upah Pasang Konst. JTR B71-B</t>
  </si>
  <si>
    <t>KONSTRUKSI JTM 1 FASA</t>
  </si>
  <si>
    <t>Upah Pasang Konst. JTM 1 Fasa A1</t>
  </si>
  <si>
    <t>Upah Pasang Konst. JTM 1 Fasa A1-N</t>
  </si>
  <si>
    <t>Upah Pasang Konst. JTM 1 Fasa A1-PN</t>
  </si>
  <si>
    <t>Upah Pasang Konst. JTM 1 Fasa A1-P</t>
  </si>
  <si>
    <t>Upah Pasang Konst. JTM 1 Fasa A1'</t>
  </si>
  <si>
    <t>Upah Pasang Konst. JTM 1 Fasa A2</t>
  </si>
  <si>
    <t>Upah Pasang Konst. JTM 1 Fasa A2-N</t>
  </si>
  <si>
    <t>Upah Pasang Konst. JTM 1 Fasa A2'</t>
  </si>
  <si>
    <t>Upah Pasang Konst. JTM 1 Fasa A3</t>
  </si>
  <si>
    <t>Upah Pasang Konst. JTM 1 Fasa A3-N</t>
  </si>
  <si>
    <t>Upah Pasang Konst. JTM 1 Fasa A3'</t>
  </si>
  <si>
    <t>Upah Pasang Konst. JTM 1 Fasa A4</t>
  </si>
  <si>
    <t>Upah Pasang Konst. JTM 1 Fasa A4-N</t>
  </si>
  <si>
    <t>Upah Pasang Konst. JTM 1 Fasa A4'</t>
  </si>
  <si>
    <t>Upah Pasang Konst. JTM 1 Fasa A5</t>
  </si>
  <si>
    <t>Upah Pasang Konst. JTM 1 Fasa A5-N</t>
  </si>
  <si>
    <t>Upah Pasang Konst. JTM 1 Fasa A5-1</t>
  </si>
  <si>
    <t>Upah Pasang Konst. JTM 1 Fasa A5-2</t>
  </si>
  <si>
    <t>Upah Pasang Konst. JTM 1 Fasa A5-3</t>
  </si>
  <si>
    <t>Upah Pasang Konst. JTM 1 Fasa A5-4</t>
  </si>
  <si>
    <t>Upah Pasang Konst. JTM 1 Fasa A5'</t>
  </si>
  <si>
    <t>Upah Pasang Konst. JTM 1 Fasa A5-1'</t>
  </si>
  <si>
    <t>Upah Pasang Konst. JTM 1 Fasa A5-2'</t>
  </si>
  <si>
    <t>Upah Pasang Konst. JTM 1 Fasa A5-3'</t>
  </si>
  <si>
    <t>Upah Pasang Konst. JTM 1 Fasa A5-4'</t>
  </si>
  <si>
    <t>Upah Pasang Konst. JTM 1 Fasa A6</t>
  </si>
  <si>
    <t>Upah Pasang Konst. JTM 1 Fasa A6-N</t>
  </si>
  <si>
    <t>Upah Pasang Konst. JTM 1 Fasa A6'</t>
  </si>
  <si>
    <t>Upah Pasang Konst. JTM 1 Fasa A7</t>
  </si>
  <si>
    <t>Upah Pasang Konst. JTM 1 Fasa A7-A</t>
  </si>
  <si>
    <t>Upah Pasang Konst. JTM 1 Fasa A8</t>
  </si>
  <si>
    <t>Upah Pasang Konst. JTM 1 Fasa A8-A</t>
  </si>
  <si>
    <t>Upah Pasang Konst. JTM 1 Fasa A9</t>
  </si>
  <si>
    <t>Upah Pasang Konst. JTM 1 Fasa A9-N</t>
  </si>
  <si>
    <t>Upah Pasang Konst. JTM 1 Fasa SC/CC 1'</t>
  </si>
  <si>
    <t>Upah Pasang Konst. JTM 1 Fasa SC/CC 1 - A'</t>
  </si>
  <si>
    <t>Upah Pasang Konst. JTM 1 Fasa SC/CC 2'</t>
  </si>
  <si>
    <t>Upah Pasang Konst. JTM 1 Fasa SC/CC 2 - A'</t>
  </si>
  <si>
    <t>Upah Pasang Konst. JTM 1 Fasa CC 2 - 1'</t>
  </si>
  <si>
    <t>Upah Pasang Konst. JTM 1 Fasa SC/CC 3'</t>
  </si>
  <si>
    <t>Upah Pasang Konst. JTM 1 Fasa SC/CC 7'</t>
  </si>
  <si>
    <t>Upah Pasang Konst. JTM 1 Fasa CC 7 - A'</t>
  </si>
  <si>
    <t>Upah Pasang Konst. JTM 1 Fasa SC/CC 7-1'</t>
  </si>
  <si>
    <t>Upah Pasang Konst. JTM 1 Fasa SC/CC 8'</t>
  </si>
  <si>
    <t>Upah Pasang Konst. JTM 1 Fasa SC/CC 8 - A'</t>
  </si>
  <si>
    <t>Upah Pasang Konst. JTM 1 Fasa CC 8 - B'</t>
  </si>
  <si>
    <t>Upah Pasang Konst. JTM 1 Fasa CC 8 - C'</t>
  </si>
  <si>
    <t>Upah Pasang Konst. JTM 1 Fasa SC/CC 9'</t>
  </si>
  <si>
    <t>Upah Pasang Konst. JTM 1 Fasa SC/CC 10'</t>
  </si>
  <si>
    <t>Upah Pasang Konst. JTM 1 Fasa SC/CC 11'</t>
  </si>
  <si>
    <t>KONSTRUKSI JTM 1 FASA MENJADI 3 FASA</t>
  </si>
  <si>
    <t>Upah Pasang Konst. JTM 1-3 Fasa B1</t>
  </si>
  <si>
    <t>Upah Pasang Konst. JTM 1-3 Fasa B1-A</t>
  </si>
  <si>
    <t>Upah Pasang Konst. JTM 1-3 Fasa B2</t>
  </si>
  <si>
    <t>Upah Pasang Konst. JTM 1-3 Fasa B3</t>
  </si>
  <si>
    <t>Upah Pasang Konst. JTM 1-3 Fasa B4</t>
  </si>
  <si>
    <t>Upah Pasang Konst. JTM 1-3 Fasa B5</t>
  </si>
  <si>
    <t>KONSTRUKSI JTM 3 FASA</t>
  </si>
  <si>
    <t>Upah Pasang Konst. JTM 3 Fasa C1</t>
  </si>
  <si>
    <t>Upah Pasang Konst. JTM 3 Fasa C1-N</t>
  </si>
  <si>
    <t>Upah Pasang Konst. JTM 3 Fasa C1-1</t>
  </si>
  <si>
    <t>Upah Pasang Konst. JTM 3 Fasa C1-1N</t>
  </si>
  <si>
    <t>Upah Pasang Konst. JTM 3 Fasa C1-A</t>
  </si>
  <si>
    <t>Upah Pasang Konst. JTM 3 Fasa C1'</t>
  </si>
  <si>
    <t>Upah Pasang Konst. JTM 3 Fasa C1-1'</t>
  </si>
  <si>
    <t>Upah Pasang Konst. JTM 3 Fasa C1-A'</t>
  </si>
  <si>
    <t>Upah Pasang Konst. JTM 3 Fasa C2</t>
  </si>
  <si>
    <t>Upah Pasang Konst. JTM 3 Fasa C2-1</t>
  </si>
  <si>
    <t>Upah Pasang Konst. JTM 3 Fasa C 2-1N</t>
  </si>
  <si>
    <t>Upah Pasang Konst. JTM 3 Fasa C2-A</t>
  </si>
  <si>
    <t>Upah Pasang Konst. JTM 3 Fasa C2-N</t>
  </si>
  <si>
    <t>Upah Pasang Konst. JTM 3 Fasa C2'</t>
  </si>
  <si>
    <t>Upah Pasang Konst. JTM 3 Fasa C2-1'</t>
  </si>
  <si>
    <t>Upah Pasang Konst. JTM 3 Fasa C2-A'</t>
  </si>
  <si>
    <t>Upah Pasang Konst. JTM 3 Fasa C3</t>
  </si>
  <si>
    <t>Upah Pasang Konst. JTM 3 Fasa C3-VN</t>
  </si>
  <si>
    <t>Upah Pasang Konst. JTM 3 Fasa C3'</t>
  </si>
  <si>
    <t>Upah Pasang Konst. JTM 3 Fasa C4-1</t>
  </si>
  <si>
    <t>Upah Pasang Konst. JTM 3 Fasa C5-1</t>
  </si>
  <si>
    <t>Upah Pasang Konst. JTM 3 Fasa C7</t>
  </si>
  <si>
    <t>Upah Pasang Konst. JTM 3 Fasa C7-1</t>
  </si>
  <si>
    <t>Upah Pasang Konst. JTM 3 Fasa C7-N</t>
  </si>
  <si>
    <t>Upah Pasang Konst. JTM 3 Fasa C7'</t>
  </si>
  <si>
    <t>Upah Pasang Konst. JTM 3 Fasa C7-1'</t>
  </si>
  <si>
    <t>Upah Pasang Konst. JTM C 7 - A'</t>
  </si>
  <si>
    <t>Upah Pasang Konst. JTM 3 Fasa C8</t>
  </si>
  <si>
    <t>Upah Pasang Konst. JTM 3 Fasa C8-A</t>
  </si>
  <si>
    <t>Upah Pasang Konst. JTM 3 Fasa C8-AN</t>
  </si>
  <si>
    <t>Upah Pasang Konst. JTM C 8-N</t>
  </si>
  <si>
    <t>Upah Pasang Konst. JTM 3 Fasa C8'</t>
  </si>
  <si>
    <t>Upah Pasang Konst. JTM 3 Fasa C8-A'</t>
  </si>
  <si>
    <t>Upah Pasang Konst. JTM C 8 - B'</t>
  </si>
  <si>
    <t>Upah Pasang Konst. JTM C 8 - C'</t>
  </si>
  <si>
    <t>Upah Pasang Konst. JTM 3 Fasa C9</t>
  </si>
  <si>
    <t>Upah Pasang Konst. JTM 3 Fasa C9-N</t>
  </si>
  <si>
    <t>Upah Pasang Konst. JTM 3 Fasa C9'</t>
  </si>
  <si>
    <t>Upah Pasang Konst. JTM 3 Fasa C10</t>
  </si>
  <si>
    <t>Upah Pasang Konst. JTM 3 Fasa C10-N</t>
  </si>
  <si>
    <t>Upah Pasang Konst. JTM 3 Fasa C10'</t>
  </si>
  <si>
    <t>Upah Pasang Konst. JTM 3 Fasa C11</t>
  </si>
  <si>
    <t>Upah Pasang Konst. JTM 3 Fasa C11-N</t>
  </si>
  <si>
    <t>Upah Pasang Konst. JTM 3 Fasa C11'</t>
  </si>
  <si>
    <t>KONSTRUKSI JTM DOUBLE CIRCUIT</t>
  </si>
  <si>
    <t>Upah Pasang Konst. JTM Double Circuit DC-C1V</t>
  </si>
  <si>
    <t>Upah Pasang Konst. JTM Double Circuit DC-C1-1V</t>
  </si>
  <si>
    <t>Upah Pasang Konst. JTM Double Circuit DC1-C1-1VN</t>
  </si>
  <si>
    <t>Upah Pasang Konst. JTM Double Circuit DC-C1-1H</t>
  </si>
  <si>
    <t>Upah Pasang Konst. JTM Double Circuit DC-C1-AHN</t>
  </si>
  <si>
    <t>Upah Pasang Konst. JTM Double Circuit DC-C2-1V</t>
  </si>
  <si>
    <t>Upah Pasang Konst. JTM Double Circuit DC-C2-AH</t>
  </si>
  <si>
    <t>Upah Pasang Konst. JTM Double Circuit DC-C2-AHN</t>
  </si>
  <si>
    <t>Upah Pasang Konst. JTM Double Circuit DC-C2-ABN</t>
  </si>
  <si>
    <t>Upah Pasang Konst. JTM Double Circuit DC-C2-AVN</t>
  </si>
  <si>
    <t>Upah Pasang Konst. JTM Double Circuit DC-C4-N</t>
  </si>
  <si>
    <t>Upah Pasang Konst. JTM Double Circuit DC-C7-N</t>
  </si>
  <si>
    <t>Upah Pasang Konst. JTM Double Circuit DC-C8</t>
  </si>
  <si>
    <t>Upah Pasang Konst. JTM Double Circuit DC-C8-N</t>
  </si>
  <si>
    <t>Upah Pasang Konst. SKUTM DB01 (Suspension Assembly)</t>
  </si>
  <si>
    <t>Upah Pasang Konst. SKUTM DB02 (Small Angle Assembly)</t>
  </si>
  <si>
    <t>Upah Pasang Konst. SKUTM DB03 (Medium Angle Assembly)</t>
  </si>
  <si>
    <t>Upah Pasang Konst. SKUTM DB04 (Large Angle Assembly)</t>
  </si>
  <si>
    <t xml:space="preserve">Upah Pasang Konst. SKUTM DB05 (Adjustable Dead End Assembly) </t>
  </si>
  <si>
    <t>Upah Pasang Konst. SKUTM DB06 (Fixed Dead End Assembly))</t>
  </si>
  <si>
    <t>Upah Pasang Konst. SKUTM DB08</t>
  </si>
  <si>
    <t>Upah Pasang Konst. SKUTM DB09</t>
  </si>
  <si>
    <t>AKSESORIES JARINGAN</t>
  </si>
  <si>
    <t>Upah Pasang Acc.Jar M2-11</t>
  </si>
  <si>
    <t>Upah Pasang Acc.Jar M2-11M</t>
  </si>
  <si>
    <t>Upah Pasang Acc.Jar M2-12</t>
  </si>
  <si>
    <t>Upah Pasang Acc.Jar M2-12A</t>
  </si>
  <si>
    <t>Upah Pasang Acc.Jar M2-15</t>
  </si>
  <si>
    <t>Upah Pasang Acc.Jar M3-16</t>
  </si>
  <si>
    <t>Upah Pasang Acc.Jar M5-2</t>
  </si>
  <si>
    <t>Upah Pasang Acc.Jar M5-3</t>
  </si>
  <si>
    <t>Upah Pasang Acc.Jar M5-4</t>
  </si>
  <si>
    <t>Upah Pasang Acc.Jar M5-5</t>
  </si>
  <si>
    <t>Upah Pasang Acc.Jar M5-6</t>
  </si>
  <si>
    <t>Upah Pasang Acc.Jar M5-8</t>
  </si>
  <si>
    <t>Upah Pasang Acc.Jar M5-9</t>
  </si>
  <si>
    <t>Upah Pasang Acc.Jar M5-10</t>
  </si>
  <si>
    <t>Upah Pasang Acc.Jar M5-12</t>
  </si>
  <si>
    <t>Upah Pasang Acc.Jar M5-13</t>
  </si>
  <si>
    <t>Upah Pasang Acc.Jar M5-16</t>
  </si>
  <si>
    <t>Upah Pasang Acc.Jar M5-20</t>
  </si>
  <si>
    <t>Upah Pasang Acc.Jar M5-24</t>
  </si>
  <si>
    <t>Upah Pasang Acc.Jar P12C-1</t>
  </si>
  <si>
    <t>Upah Pasang Acc.Jar P12C-2</t>
  </si>
  <si>
    <t>Upah Pasang Acc.Jar P12S-1</t>
  </si>
  <si>
    <t>Upah Pasang Acc.Jar P12S-2</t>
  </si>
  <si>
    <t>Upah Pasang Acc.Jar E1-1</t>
  </si>
  <si>
    <t>Upah Pasang Acc.Jar E1-2</t>
  </si>
  <si>
    <t>Upah Pasang Acc.Jar E1-3</t>
  </si>
  <si>
    <t>Upah Pasang Acc.Jar E2-1</t>
  </si>
  <si>
    <t>Upah Pasang Acc.Jar E2-2</t>
  </si>
  <si>
    <t>Upah Pasang Acc.Jar E2-3</t>
  </si>
  <si>
    <t>Upah Pasang Acc.Jar E5-1</t>
  </si>
  <si>
    <t>Upah Pasang Acc.Jar E5-2</t>
  </si>
  <si>
    <t>Upah Pasang Acc.Jar E6-1</t>
  </si>
  <si>
    <t>Upah Pasang Acc.Jar F1-2</t>
  </si>
  <si>
    <t>Upah Pasang Acc.Jar F1-3</t>
  </si>
  <si>
    <t>Upah Pasang Acc.Jar FDG</t>
  </si>
  <si>
    <t>Upah Pasang Acc.Jar Penghalang Panjat</t>
  </si>
  <si>
    <t>Upah Pasang Acc.Jar LVCB 2 Jurusan (M8-A1, M8-A2)</t>
  </si>
  <si>
    <t>Upah Pasang Acc.Jar LVCB 4 Jurusan (M8-B1, M8-B2)</t>
  </si>
  <si>
    <t>Upah Pasang Acc.Jar Konstruksi Vangnet</t>
  </si>
  <si>
    <t>Upah Pembuatan &amp; Pasang Acc.Jar Jaring Vangnet</t>
  </si>
  <si>
    <t>Per 1 m</t>
  </si>
  <si>
    <t>SWITCHING</t>
  </si>
  <si>
    <t>Upah Pasang Air Break Switch (ABSW)</t>
  </si>
  <si>
    <t>Upah Pasang Load Break Switch (LBS)</t>
  </si>
  <si>
    <t>Upah Pasang Recloser</t>
  </si>
  <si>
    <t>Upah Pasang Disconecting Switch (DS)</t>
  </si>
  <si>
    <t>PENGHANTAR TM</t>
  </si>
  <si>
    <t>Upah Pasang Penghantar TM A3C 3x240 + 1x150mm²</t>
  </si>
  <si>
    <t>Per 50 m</t>
  </si>
  <si>
    <t>Upah Pasang Penghantar TM A3C 3x240 + 1x120mm²</t>
  </si>
  <si>
    <t>Upah Pasang Penghantar TM A3C 3x150 + 1x150mm²</t>
  </si>
  <si>
    <t>Upah Pasang Penghantar TM A3C 3x150 + 1x70mm²</t>
  </si>
  <si>
    <t>Upah Pasang Penghantar TM A3C 3x70 + 1x70mm²</t>
  </si>
  <si>
    <t>Upah Pasang Penghantar TM A3C 3x70 + 1x50mm²</t>
  </si>
  <si>
    <t>Upah Pasang Penghantar TM A3C 3x70 + 1x35mm²</t>
  </si>
  <si>
    <t>Upah Pasang Penghantar TM A3C 3x35 + 1x35mm²</t>
  </si>
  <si>
    <t>Upah Pasang Penghantar TM A3C 1x150 + 1x70mm²</t>
  </si>
  <si>
    <t>Upah Pasang Penghantar TM A3C 1x120 + 1x70mm²</t>
  </si>
  <si>
    <t>Upah Pasang Penghantar TM A3C 1x70 + 1x70mm²</t>
  </si>
  <si>
    <t>Upah Pasang Penghantar TM A3C 1x70 + 1x50mm²</t>
  </si>
  <si>
    <t>Upah Pasang Penghantar TM A3C 1x70 + 1x35mm²</t>
  </si>
  <si>
    <t>Upah Pasang Penghantar TM A3C 1x35 + 1x35mm²</t>
  </si>
  <si>
    <t>Upah Pasang Penghantar TM A3C 3x240mm²</t>
  </si>
  <si>
    <t>Upah Pasang Penghantar TM A3C 3x150mm²</t>
  </si>
  <si>
    <t>Upah Pasang Penghantar TM A3C 3x70mm²</t>
  </si>
  <si>
    <t>Upah Pasang Penghantar TM A3C 3x35mm²</t>
  </si>
  <si>
    <t>Upah Pasang Penghantar TM A3C 2x240mm²</t>
  </si>
  <si>
    <t>Upah Pasang Penghantar TM A3C 2x150mm²</t>
  </si>
  <si>
    <t>Upah Pasang Penghantar TM A3C 2x70mm²</t>
  </si>
  <si>
    <t>Upah Pasang Penghantar TM A3C 2x35mm²</t>
  </si>
  <si>
    <t>Upah Pasang Penghantar TM A3C 1x240mm²</t>
  </si>
  <si>
    <t>Upah Pasang Penghantar TM A3C 1x150mm²</t>
  </si>
  <si>
    <t>Upah Pasang Penghantar TM A3C 1x70mm²</t>
  </si>
  <si>
    <t>Upah Pasang Penghantar TM A3C 1x50mm²</t>
  </si>
  <si>
    <t>Upah Pasang Penghantar TM A3C 1x35mm²</t>
  </si>
  <si>
    <t>Upah Pasang Penghantar TM A3CS 3x240 + 1x150mm²</t>
  </si>
  <si>
    <t>Upah Pasang Penghantar TM A3CS 3x240 + 1x120mm²</t>
  </si>
  <si>
    <t>Upah Pasang Penghantar TM A3CS 3x150 + 1x150mm²</t>
  </si>
  <si>
    <t>Upah Pasang Penghantar TM A3CS 3x150 + 1x70mm²</t>
  </si>
  <si>
    <t>Upah Pasang Penghantar TM A3CS 3x70 + 1x70mm²</t>
  </si>
  <si>
    <t>Upah Pasang Penghantar TM A3CS 3x70 + 1x50mm²</t>
  </si>
  <si>
    <t>Upah Pasang Penghantar TM A3CS 3x70 + 1x35mm²</t>
  </si>
  <si>
    <t>Upah Pasang Penghantar TM A3CS 3x35 + 1x35mm²</t>
  </si>
  <si>
    <t>Upah Pasang Penghantar TM A3CS 1x150 + 1x70mm²</t>
  </si>
  <si>
    <t>Upah Pasang Penghantar TM A3CS 1x120 + 1x70mm²</t>
  </si>
  <si>
    <t>Upah Pasang Penghantar TM A3CS 1x70 + 1x70mm²</t>
  </si>
  <si>
    <t>Upah Pasang Penghantar TM A3CS 1x70 + 1x50mm²</t>
  </si>
  <si>
    <t>Upah Pasang Penghantar TM A3CS 1x70 + 1x35mm²</t>
  </si>
  <si>
    <t>Upah Pasang Penghantar TM A3CS 1x35 + 1x35mm²</t>
  </si>
  <si>
    <t>Upah Pasang Penghantar TM A3CS 3x240mm²</t>
  </si>
  <si>
    <t>Upah Pasang Penghantar TM A3CS 3x150mm²</t>
  </si>
  <si>
    <t>Upah Pasang Penghantar TM A3CS 3x70mm²</t>
  </si>
  <si>
    <t>Upah Pasang Penghantar TM A3CS 3x35mm²</t>
  </si>
  <si>
    <t>Upah Pasang Penghantar TM A3CS 2x240mm²</t>
  </si>
  <si>
    <t>Upah Pasang Penghantar TM A3CS 2x150mm²</t>
  </si>
  <si>
    <t>Upah Pasang Penghantar TM A3CS 2x70mm²</t>
  </si>
  <si>
    <t>Upah Pasang Penghantar TM A3CS 2x35mm²</t>
  </si>
  <si>
    <t>Upah Pasang Penghantar TM A3CS 1x240mm²</t>
  </si>
  <si>
    <t>Upah Pasang Penghantar TM A3CS 1x150mm²</t>
  </si>
  <si>
    <t>Upah Pasang Penghantar TM A3CS 1x70mm²</t>
  </si>
  <si>
    <t>Upah Pasang Penghantar TM A3CS 1x50mm²</t>
  </si>
  <si>
    <t>Upah Pasang Penghantar TM A3CS 1x35mm²</t>
  </si>
  <si>
    <t>Upah Pasang Kabel MVTIC 3 x 150 + N 95 mm²</t>
  </si>
  <si>
    <t>Upah Pasang Kabel MVTIC 3 x 240 + N 95 mm²</t>
  </si>
  <si>
    <t>PENGHANTAR TR</t>
  </si>
  <si>
    <t>Upah Pasang Penghantar TR A3C 3x70 + 1x35mm²</t>
  </si>
  <si>
    <t>Upah Pasang Penghantar TR A3C 2x70 + 1x70mm²</t>
  </si>
  <si>
    <t>Upah Pasang Penghantar TR A3C 2x70 + 1x35mm²</t>
  </si>
  <si>
    <t>Upah Pasang Penghantar TR A3C 2x70mm²</t>
  </si>
  <si>
    <t>Upah Pasang Penghantar TR A3C 2x35mm²</t>
  </si>
  <si>
    <t>Upah Pasang Penghantar TR LVTC 3x70 + 1x50mm²</t>
  </si>
  <si>
    <t>Upah Pasang Penghantar TR LVTC 2x70 + 1x50mm²</t>
  </si>
  <si>
    <t>Upah Pasang Penghantar TM A3C 3x240 + 1x150mm² Per Kms</t>
  </si>
  <si>
    <t>Per Kms</t>
  </si>
  <si>
    <t>Upah Pasang Penghantar TM A3C 3x240 + 1x120mm² Per Kms</t>
  </si>
  <si>
    <t>Upah Pasang Penghantar TM A3C 3x150 + 1x150mm² Per Kms</t>
  </si>
  <si>
    <t>Upah Pasang Penghantar TM A3C 3x150 + 1x70mm² Per Kms</t>
  </si>
  <si>
    <t>Upah Pasang Penghantar TM A3C 3x70 + 1x70mm² Per Kms</t>
  </si>
  <si>
    <t>Upah Pasang Penghantar TM A3C 3x70 + 1x50mm² Per Kms</t>
  </si>
  <si>
    <t>Upah Pasang Penghantar TM A3C 3x70 + 1x35mm² Per Kms</t>
  </si>
  <si>
    <t>Upah Pasang Penghantar TM A3C 3x35 + 1x35mm² Per Kms</t>
  </si>
  <si>
    <t>Upah Pasang Penghantar TM A3C 1x150 + 1x70mm² Per Kms</t>
  </si>
  <si>
    <t>Upah Pasang Penghantar TM A3C 1x120 + 1x70mm² Per Kms</t>
  </si>
  <si>
    <t>Upah Pasang Penghantar TM A3C 1x70 + 1x70mm² Per Kms</t>
  </si>
  <si>
    <t>Upah Pasang Penghantar TM A3C 1x70 + 1x50mm² Per Kms</t>
  </si>
  <si>
    <t>Upah Pasang Penghantar TM A3C 1x70 + 1x35mm² Per Kms</t>
  </si>
  <si>
    <t>Upah Pasang Penghantar TM A3C 1x35 + 1x35mm² Per Kms</t>
  </si>
  <si>
    <t>Upah Pasang Penghantar TM A3C 3x240mm² Per Kms</t>
  </si>
  <si>
    <t>Upah Pasang Penghantar TM A3C 3x150mm² Per Kms</t>
  </si>
  <si>
    <t>Upah Pasang Penghantar TM A3C 3x70mm² Per Kms</t>
  </si>
  <si>
    <t>Upah Pasang Penghantar TM A3C 3x35mm² Per Kms</t>
  </si>
  <si>
    <t>Upah Pasang Penghantar TM A3C 2x240mm² Per Kms</t>
  </si>
  <si>
    <t>Upah Pasang Penghantar TM A3C 2x150mm² Per Kms</t>
  </si>
  <si>
    <t>Upah Pasang Penghantar TM A3C 2x70mm² Per Kms</t>
  </si>
  <si>
    <t>Upah Pasang Penghantar TM A3C 2x35mm² Per Kms</t>
  </si>
  <si>
    <t>Upah Pasang Penghantar TM A3C 1x240mm² Per Kms</t>
  </si>
  <si>
    <t>Upah Pasang Penghantar TM A3C 1x150mm² Per Kms</t>
  </si>
  <si>
    <t>Upah Pasang Penghantar TM A3C 1x70mm² Per Kms</t>
  </si>
  <si>
    <t>Upah Pasang Penghantar TM A3C 1x50mm² Per Kms</t>
  </si>
  <si>
    <t>Upah Pasang Penghantar TM A3C 1x35mm² Per Kms</t>
  </si>
  <si>
    <t>Upah Pasang Penghantar TM A3CS 3x240 + 1x150mm² Per Kms</t>
  </si>
  <si>
    <t>Upah Pasang Penghantar TM A3CS 3x240 + 1x120mm² Per Kms</t>
  </si>
  <si>
    <t>Upah Pasang Penghantar TM A3CS 3x150 + 1x150mm² Per Kms</t>
  </si>
  <si>
    <t>Upah Pasang Penghantar TM A3CS 3x150 + 1x70mm² Per Kms</t>
  </si>
  <si>
    <t>Upah Pasang Penghantar TM A3CS 3x70 + 1x70mm² Per Kms</t>
  </si>
  <si>
    <t>Upah Pasang Penghantar TM A3CS 3x70 + 1x50mm² Per Kms</t>
  </si>
  <si>
    <t>Upah Pasang Penghantar TM A3CS 3x70 + 1x35mm² Per Kms</t>
  </si>
  <si>
    <t>Upah Pasang Penghantar TM A3CS 3x35 + 1x35mm² Per Kms</t>
  </si>
  <si>
    <t>Upah Pasang Penghantar TM A3CS 1x150 + 1x70mm² Per Kms</t>
  </si>
  <si>
    <t>Upah Pasang Penghantar TM A3CS 1x120 + 1x70mm² Per Kms</t>
  </si>
  <si>
    <t>Upah Pasang Penghantar TM A3CS 1x70 + 1x70mm² Per Kms</t>
  </si>
  <si>
    <t>Upah Pasang Penghantar TM A3CS 1x70 + 1x50mm² Per Kms</t>
  </si>
  <si>
    <t>Upah Pasang Penghantar TM A3CS 1x70 + 1x35mm² Per Kms</t>
  </si>
  <si>
    <t>Upah Pasang Penghantar TM A3CS 1x35 + 1x35mm² Per Kms</t>
  </si>
  <si>
    <t>Upah Pasang Penghantar TM A3CS 3x240mm² Per Kms</t>
  </si>
  <si>
    <t>Upah Pasang Penghantar TM A3CS 3x150mm² Per Kms</t>
  </si>
  <si>
    <t>Upah Pasang Penghantar TM A3CS 3x70mm² Per Kms</t>
  </si>
  <si>
    <t>Upah Pasang Penghantar TM A3CS 3x35mm² Per Kms</t>
  </si>
  <si>
    <t>Upah Pasang Penghantar TM A3CS 2x240mm² Per Kms</t>
  </si>
  <si>
    <t>Upah Pasang Penghantar TM A3CS 2x150mm² Per Kms</t>
  </si>
  <si>
    <t>Upah Pasang Penghantar TM A3CS 2x70mm² Per Kms</t>
  </si>
  <si>
    <t>Upah Pasang Penghantar TM A3CS 2x35mm² Per Kms</t>
  </si>
  <si>
    <t>Upah Pasang Penghantar TM A3CS 1x240mm² Per Kms</t>
  </si>
  <si>
    <t>Upah Pasang Penghantar TM A3CS 1x150mm² Per Kms</t>
  </si>
  <si>
    <t>Upah Pasang Penghantar TM A3CS 1x70mm² Per Kms</t>
  </si>
  <si>
    <t>Upah Pasang Penghantar TM A3CS 1x50mm² Per Kms</t>
  </si>
  <si>
    <t>Upah Pasang Penghantar TM A3CS 1x35mm² Per Kms</t>
  </si>
  <si>
    <t>Upah Pasang Kabel MVTIC 3 x 240 + N 95 mm² Per Kms</t>
  </si>
  <si>
    <t>Upah Pasang Penghantar TR A3C 3x70 + 1x35mm² Per Kms</t>
  </si>
  <si>
    <t>Upah Pasang Penghantar TR A3C 2x70 + 1x70mm² Per Kms</t>
  </si>
  <si>
    <t>Upah Pasang Penghantar TR A3C 2x70 + 1x35mm² Per Kms</t>
  </si>
  <si>
    <t>Upah Pasang Penghantar TR A3C 2x70mm² Per Kms</t>
  </si>
  <si>
    <t>Upah Pasang Penghantar TR A3C 2x35mm² Per Kms</t>
  </si>
  <si>
    <t>Upah Pasang Penghantar TR LVTC 3x70 + 1x50mm² Per Kms</t>
  </si>
  <si>
    <t>Upah Pasang Penghantar TR LVTC 2x70 + 1x50mm² Per Kms</t>
  </si>
  <si>
    <t>Upah Pasang Trafo 1 Fasa 25 KVA + Bracket</t>
  </si>
  <si>
    <t>Upah Pasang Trafo 1 Fasa 50 KVA + Bracket</t>
  </si>
  <si>
    <t>Upah Pasang Trafo 1 Fasa 50 KVA 1 Tiang</t>
  </si>
  <si>
    <t>Upah Pasang Trafo 3 Fasa 50 KVA 1 Tiang</t>
  </si>
  <si>
    <t>Upah Pasang Trafo 3 Fasa 100 KVA 1 Tiang</t>
  </si>
  <si>
    <t>Upah Pasang Trafo 3 Fasa 50 KVA 2 Tiang</t>
  </si>
  <si>
    <t>Upah Pasang Trafo 3 Fasa 100 KVA 2 Tiang</t>
  </si>
  <si>
    <t>Upah Pasang Trafo 3 Fasa 160 KVA 2 Tiang</t>
  </si>
  <si>
    <t>Upah Pasang Trafo 3 Fasa 250 KVA 2 Tiang</t>
  </si>
  <si>
    <t>Upah Pasang Trafo 3 Fasa 400 KVA 2 Tiang</t>
  </si>
  <si>
    <t>LVCB 2 Jurusan Komplit dgn Perlengkapan SM / CM 8-A2</t>
  </si>
  <si>
    <t>LVCB 4 Jurusan Komplit dgn Perlengkapan SM / CM 8-B2</t>
  </si>
  <si>
    <t>TIANG</t>
  </si>
  <si>
    <t>Upah Pasang Tiang Beton 7M-100 daN</t>
  </si>
  <si>
    <t>Upah Pasang Tiang Beton 7M-100 daN+E</t>
  </si>
  <si>
    <t>Upah Pasang Tiang Beton 9M-100 daN</t>
  </si>
  <si>
    <t>Upah Pasang Tiang Beton 9M-100 daN+E</t>
  </si>
  <si>
    <t>Upah Pasang Tiang Beton 9M-200 daN</t>
  </si>
  <si>
    <t>Upah Pasang Tiang Beton 9M-200 daN+E</t>
  </si>
  <si>
    <t>Upah Pasang Tiang Beton 9M-350 daN</t>
  </si>
  <si>
    <t>Upah Pasang Tiang Beton 9M-350 daN+E</t>
  </si>
  <si>
    <t>Upah Pasang Tiang Beton 11M-200 daN</t>
  </si>
  <si>
    <t>Upah Pasang Tiang Beton 11M-200 daN+E</t>
  </si>
  <si>
    <t>Upah Pasang Tiang Beton 11M-350 daN</t>
  </si>
  <si>
    <t>Upah Pasang Tiang Beton 11M-350 daN+E</t>
  </si>
  <si>
    <t>Upah Pasang Tiang Beton 12M-200 daN</t>
  </si>
  <si>
    <t>Upah Pasang Tiang Beton 12M-200 daN+E</t>
  </si>
  <si>
    <t>Upah Pasang Tiang Beton 12M-350 daN</t>
  </si>
  <si>
    <t>Upah Pasang Tiang Beton 12M-350 daN+E</t>
  </si>
  <si>
    <t>Upah Pasang Tiang Beton 12M-500 daN</t>
  </si>
  <si>
    <t>Upah Pasang Tiang Beton 12M-500 daN+E</t>
  </si>
  <si>
    <t>Upah Pasang Tiang Beton 13M-350 daN</t>
  </si>
  <si>
    <t>Upah Pasang Tiang Beton 13M-350 daN+E</t>
  </si>
  <si>
    <t>Upah Pasang Tiang Beton 13M-500 daN</t>
  </si>
  <si>
    <t>Upah Pasang Tiang Beton 13M-500 daN+E</t>
  </si>
  <si>
    <t>Upah Pasang Tiang Beton 14M-350 daN</t>
  </si>
  <si>
    <t>Upah Pasang Tiang Beton 14M-350 daN+E</t>
  </si>
  <si>
    <t>Upah Pasang Tiang Beton 14M-500 daN</t>
  </si>
  <si>
    <t>Upah Pasang Tiang Beton 14M-500 daN+E</t>
  </si>
  <si>
    <t>KABEL TANAH</t>
  </si>
  <si>
    <t>Upah Pasang Sepatu kabel bimetal 240 - 300 mm² (2 lubang)</t>
  </si>
  <si>
    <t>Upah Pasang Sepatu kabel bimetal 150 mm² (2 lubang)</t>
  </si>
  <si>
    <t>Upah Pasang Kabel Tanah XLPE 3 x 300 mm² (three core)</t>
  </si>
  <si>
    <t>Upah Pasang Kabel Tanah XLPE 3 x 240 mm² (three core)</t>
  </si>
  <si>
    <t xml:space="preserve">Upah Pasang Kabel NYY 1 x 70 mm² </t>
  </si>
  <si>
    <t xml:space="preserve">Upah Pasang Kabel NYY 1 x 150 mm² </t>
  </si>
  <si>
    <t xml:space="preserve">Upah Pasang Kabel NA2XS2Y 20 KV 3 x 150 mm² </t>
  </si>
  <si>
    <t xml:space="preserve">Upah Pasang Kabel NA2XS2Y 20 KV 3 x 70 mm² </t>
  </si>
  <si>
    <t xml:space="preserve">Upah Pasang Kabel NA2XS2Y 20 KV 1 x 70 mm² </t>
  </si>
  <si>
    <t>Upah Pasang Kabel NYFGBY 2 X 16 mm2</t>
  </si>
  <si>
    <t>Upah Pasang Kabel NYFGBY 4 X 16 mm2</t>
  </si>
  <si>
    <t>Upah Pasang Kabel NYFGBY 4 X 70 mm2</t>
  </si>
  <si>
    <t>Upah Pasang Kabel NYFGBY 4 X 95 mm2</t>
  </si>
  <si>
    <t>Upah Pasang Kabel NYFGBY 4 X 150 mm2</t>
  </si>
  <si>
    <t>Galian Kabel - m³</t>
  </si>
  <si>
    <t>Per m³</t>
  </si>
  <si>
    <t>SAMBUNGAN RUMAH</t>
  </si>
  <si>
    <t>Upah Pasang Sambungan Rumah 1 Fasa</t>
  </si>
  <si>
    <t>Upah Pasang Sambungan Rumah 3 Fasa</t>
  </si>
  <si>
    <t>Upah Pasang SR + APP 1 Fasa</t>
  </si>
  <si>
    <t>Upah Pasang SR + APP 3 Fasa</t>
  </si>
  <si>
    <t>Upah Pasang APP TM + Wiring</t>
  </si>
  <si>
    <t>Upah Pasang Cubicle Pelanggan</t>
  </si>
  <si>
    <t xml:space="preserve">Bongkar &amp; Pasang Kwh Meter 1 Fasa </t>
  </si>
  <si>
    <t xml:space="preserve">Bongkar &amp; Pasang Kwh Meter 3 Fasa </t>
  </si>
  <si>
    <t>V</t>
  </si>
  <si>
    <t>UPAH BONGKAR</t>
  </si>
  <si>
    <t>Upah Bongkar Konst. JTR J2</t>
  </si>
  <si>
    <t>Upah Bongkar Konst. JTR J3</t>
  </si>
  <si>
    <t>Upah Bongkar Konst. JTR J4</t>
  </si>
  <si>
    <t>Upah Bongkar Konst. JTR J4-A</t>
  </si>
  <si>
    <t>Upah Bongkar Konst. JTR J5</t>
  </si>
  <si>
    <t>Upah Bongkar Konst. JTR J6</t>
  </si>
  <si>
    <t>Upah Bongkar Konst. JTR J6-X</t>
  </si>
  <si>
    <t>Upah Bongkar Konst. JTR J7</t>
  </si>
  <si>
    <t>Upah Bongkar Konst. JTR J8</t>
  </si>
  <si>
    <t>Upah Bongkar Konst. JTR J10</t>
  </si>
  <si>
    <t>Upah Bongkar Konst. JTR J5-T</t>
  </si>
  <si>
    <t>Upah Bongkar Konst. JTR J6-T</t>
  </si>
  <si>
    <t>Upah Bongkar Konst. JTR J7-T</t>
  </si>
  <si>
    <t>Upah Bongkar Konst. JTR MJ6-T</t>
  </si>
  <si>
    <t>Upah Bongkar Konst. JTR B13-B</t>
  </si>
  <si>
    <t>Upah Bongkar Konst. JTR B13-D</t>
  </si>
  <si>
    <t>Upah Bongkar Konst. JTR B15-B</t>
  </si>
  <si>
    <t>Upah Bongkar Konst. JTR B15-D</t>
  </si>
  <si>
    <t>Upah Bongkar Konst. JTR B16-B</t>
  </si>
  <si>
    <t>Upah Bongkar Konst. JTR B16-D</t>
  </si>
  <si>
    <t>Upah Bongkar Konst. JTR B71-B</t>
  </si>
  <si>
    <t>Upah Bongkar Konst. JTM 1 Fasa A1</t>
  </si>
  <si>
    <t>Upah Bongkar Konst. JTM 1 Fasa A1-N</t>
  </si>
  <si>
    <t>Upah Bongkar Konst. JTM 1 Fasa A1-PN</t>
  </si>
  <si>
    <t>Upah Bongkar Konst. JTM 1 Fasa A1-P</t>
  </si>
  <si>
    <t>Upah Bongkar Konst. JTM 1 Fasa A1'</t>
  </si>
  <si>
    <t>Upah Bongkar Konst. JTM 1 Fasa A2</t>
  </si>
  <si>
    <t>Upah Bongkar Konst. JTM 1 Fasa A2-N</t>
  </si>
  <si>
    <t>Upah Bongkar Konst. JTM 1 Fasa A2'</t>
  </si>
  <si>
    <t>Upah Bongkar Konst. JTM 1 Fasa A3</t>
  </si>
  <si>
    <t>Upah Bongkar Konst. JTM 1 Fasa A3-N</t>
  </si>
  <si>
    <t>Upah Bongkar Konst. JTM 1 Fasa A3'</t>
  </si>
  <si>
    <t>Upah Bongkar Konst. JTM 1 Fasa A4</t>
  </si>
  <si>
    <t>Upah Bongkar Konst. JTM 1 Fasa A4-N</t>
  </si>
  <si>
    <t>Upah Bongkar Konst. JTM 1 Fasa A4'</t>
  </si>
  <si>
    <t>Upah Bongkar Konst. JTM 1 Fasa A5</t>
  </si>
  <si>
    <t>Upah Bongkar Konst. JTM 1 Fasa A5-N</t>
  </si>
  <si>
    <t>Upah Bongkar Konst. JTM 1 Fasa A5-1</t>
  </si>
  <si>
    <t>Upah Bongkar Konst. JTM 1 Fasa A5-2</t>
  </si>
  <si>
    <t>Upah Bongkar Konst. JTM 1 Fasa A5-3</t>
  </si>
  <si>
    <t>Upah Bongkar Konst. JTM 1 Fasa A5-4</t>
  </si>
  <si>
    <t>Upah Bongkar Konst. JTM 1 Fasa A5'</t>
  </si>
  <si>
    <t>Upah Bongkar Konst. JTM 1 Fasa A5-1'</t>
  </si>
  <si>
    <t>Upah Bongkar Konst. JTM 1 Fasa A5-2'</t>
  </si>
  <si>
    <t>Upah Bongkar Konst. JTM 1 Fasa A5-3'</t>
  </si>
  <si>
    <t>Upah Bongkar Konst. JTM 1 Fasa A5-4'</t>
  </si>
  <si>
    <t>Upah Bongkar Konst. JTM 1 Fasa A6</t>
  </si>
  <si>
    <t>Upah Bongkar Konst. JTM 1 Fasa A6-N</t>
  </si>
  <si>
    <t>Upah Bongkar Konst. JTM 1 Fasa A6'</t>
  </si>
  <si>
    <t>Upah Bongkar Konst. JTM 1 Fasa A7</t>
  </si>
  <si>
    <t>Upah Bongkar Konst. JTM 1 Fasa A7-A</t>
  </si>
  <si>
    <t>Upah Bongkar Konst. JTM 1 Fasa A8</t>
  </si>
  <si>
    <t>Upah Bongkar Konst. JTM 1 Fasa A8-A</t>
  </si>
  <si>
    <t>Upah Bongkar Konst. JTM 1 Fasa A9</t>
  </si>
  <si>
    <t>Upah Bongkar Konst. JTM 1 Fasa A9-N</t>
  </si>
  <si>
    <t>Upah Bongkar Konst. JTM 1-3 Fasa B1</t>
  </si>
  <si>
    <t>Upah Bongkar Konst. JTM 1-3 Fasa B1-A</t>
  </si>
  <si>
    <t>Upah Bongkar Konst. JTM 1-3 Fasa B2</t>
  </si>
  <si>
    <t>Upah Bongkar Konst. JTM 1-3 Fasa B3</t>
  </si>
  <si>
    <t>Upah Bongkar Konst. JTM 1-3 Fasa B4</t>
  </si>
  <si>
    <t>Upah Bongkar Konst. JTM 1-3 Fasa B5</t>
  </si>
  <si>
    <t>Upah Bongkar Konst. JTM 3 Fasa C1</t>
  </si>
  <si>
    <t>Upah Bongkar Konst. JTM 3 Fasa C1-N</t>
  </si>
  <si>
    <t>Upah Bongkar Konst. JTM 3 Fasa C1-1</t>
  </si>
  <si>
    <t>Upah Bongkar Konst. JTM 3 Fasa C1-1N</t>
  </si>
  <si>
    <t>Upah Bongkar Konst. JTM 3 Fasa C1-A</t>
  </si>
  <si>
    <t>Upah Bongkar Konst. JTM 3 Fasa C1'</t>
  </si>
  <si>
    <t>Upah Bongkar Konst. JTM 3 Fasa C1-1'</t>
  </si>
  <si>
    <t>Upah Bongkar Konst. JTM 3 Fasa C1-A'</t>
  </si>
  <si>
    <t>Upah Bongkar Konst. JTM 3 Fasa C2</t>
  </si>
  <si>
    <t>Upah Bongkar Konst. JTM 3 Fasa C2-1</t>
  </si>
  <si>
    <t>Upah Bongkar Konst. JTM 3 Fasa C2-A</t>
  </si>
  <si>
    <t>Upah Bongkar Konst. JTM 3 Fasa C2-N</t>
  </si>
  <si>
    <t>Upah Bongkar Konst. JTM 3 Fasa C2'</t>
  </si>
  <si>
    <t>Upah Bongkar Konst. JTM 3 Fasa C2-1'</t>
  </si>
  <si>
    <t>Upah Bongkar Konst. JTM 3 Fasa C2-A'</t>
  </si>
  <si>
    <t>Upah Bongkar Konst. JTM 3 Fasa C3</t>
  </si>
  <si>
    <t>Upah Bongkar Konst. JTM 3 Fasa C3-VN</t>
  </si>
  <si>
    <t>Upah Bongkar Konst. JTM 3 Fasa C3'</t>
  </si>
  <si>
    <t>Upah Bongkar Konst. JTM 3 Fasa C4-1</t>
  </si>
  <si>
    <t>Upah Bongkar Konst. JTM 3 Fasa C5-1</t>
  </si>
  <si>
    <t>Upah Bongkar Konst. JTM 3 Fasa C7</t>
  </si>
  <si>
    <t>Upah Bongkar Konst. JTM 3 Fasa C7-1</t>
  </si>
  <si>
    <t>Upah Bongkar Konst. JTM 3 Fasa C7-N</t>
  </si>
  <si>
    <t>Upah Bongkar Konst. JTM 3 Fasa C7'</t>
  </si>
  <si>
    <t>Upah Bongkar Konst. JTM 3 Fasa C7-1'</t>
  </si>
  <si>
    <t>Upah Bongkar Konst. JTM 3 Fasa C8</t>
  </si>
  <si>
    <t>Upah Bongkar Konst. JTM 3 Fasa C8-A</t>
  </si>
  <si>
    <t>Upah Bongkar Konst. JTM 3 Fasa C8-AN</t>
  </si>
  <si>
    <t>Upah Bongkar Konst. JTM 3 Fasa C8'</t>
  </si>
  <si>
    <t>Upah Bongkar Konst. JTM 3 Fasa C8-A'</t>
  </si>
  <si>
    <t>Upah Bongkar Konst. JTM 3 Fasa C9</t>
  </si>
  <si>
    <t>Upah Bongkar Konst. JTM 3 Fasa C9-N</t>
  </si>
  <si>
    <t>Upah Bongkar Konst. JTM 3 Fasa C9'</t>
  </si>
  <si>
    <t>Upah Bongkar Konst. JTM 3 Fasa C10</t>
  </si>
  <si>
    <t>Upah Bongkar Konst. JTM 3 Fasa C10-N</t>
  </si>
  <si>
    <t>Upah Bongkar Konst. JTM 3 Fasa C10'</t>
  </si>
  <si>
    <t>Upah Bongkar Konst. JTM 3 Fasa C11</t>
  </si>
  <si>
    <t>Upah Bongkar Konst. JTM 3 Fasa C11-N</t>
  </si>
  <si>
    <t>Upah Bongkar Konst. JTM 3 Fasa C11'</t>
  </si>
  <si>
    <t>Upah Bongkar Konst. JTM Double Circuit DC-C1V</t>
  </si>
  <si>
    <t>Upah Bongkar Konst. JTM Double Circuit DC-C1-1V</t>
  </si>
  <si>
    <t>Upah Bongkar Konst. JTM Double Circuit DC-C1-1H</t>
  </si>
  <si>
    <t>Upah Bongkar Konst. JTM Double Circuit DC-C1-AHN</t>
  </si>
  <si>
    <t>Upah Bongkar Konst. JTM Double Circuit DC-C2-1V</t>
  </si>
  <si>
    <t>Upah Bongkar Konst. JTM Double Circuit DC-C2-AH</t>
  </si>
  <si>
    <t>Upah Bongkar Konst. JTM Double Circuit DC-C2-AHN</t>
  </si>
  <si>
    <t>Upah Bongkar Konst. JTM Double Circuit DC-C2-1BN</t>
  </si>
  <si>
    <t>Upah Bongkar Konst. JTM Double Circuit DC-C4-N</t>
  </si>
  <si>
    <t>Upah Bongkar Konst. JTM Double Circuit DC-C7-N</t>
  </si>
  <si>
    <t>Upah Bongkar Konst. JTM Double Circuit DC-C8</t>
  </si>
  <si>
    <t>Upah Bongkar Konst. JTM Double Circuit DC-C8-N</t>
  </si>
  <si>
    <t>Upah Bongkar Konst. SKUTM DB01 (Suspension Assembly)</t>
  </si>
  <si>
    <t>Upah Bongkar Konst. SKUTM DB02 (Small Angle Assembly)</t>
  </si>
  <si>
    <t>Upah Bongkar Konst. SKUTM DB03 (Medium Angle Assembly)</t>
  </si>
  <si>
    <t>Upah Bongkar Konst. SKUTM DB04 (Large Angle Assembly)</t>
  </si>
  <si>
    <t xml:space="preserve">Upah Bongkar Konst. SKUTM DB05 (Adjustable Dead End Assembly) </t>
  </si>
  <si>
    <t>Upah Bongkar Konst. SKUTM DB06 (Fixed Dead End Assembly))</t>
  </si>
  <si>
    <t>Upah Bongkar Konst. SKUTM DB08</t>
  </si>
  <si>
    <t>Upah Bongkar Konst. SKUTM DB09</t>
  </si>
  <si>
    <t>Upah Bongkar Acc.Jar M2-11</t>
  </si>
  <si>
    <t>Upah Bongkar Acc.Jar M2-11M</t>
  </si>
  <si>
    <t>Upah Bongkar Acc.Jar M2-12</t>
  </si>
  <si>
    <t>Upah Bongkar Acc.Jar M2-12A</t>
  </si>
  <si>
    <t>Upah Bongkar Acc.Jar M2-15</t>
  </si>
  <si>
    <t>Upah Bongkar Acc.Jar M3-16</t>
  </si>
  <si>
    <t>Upah Bongkar Acc.Jar M5-2</t>
  </si>
  <si>
    <t>Upah Bongkar Acc.Jar M5-3</t>
  </si>
  <si>
    <t>Upah Bongkar Acc.Jar M5-4</t>
  </si>
  <si>
    <t>Upah Bongkar Acc.Jar M5-5</t>
  </si>
  <si>
    <t>Upah Bongkar Acc.Jar M5-6</t>
  </si>
  <si>
    <t>Upah Bongkar Acc.Jar M5-8</t>
  </si>
  <si>
    <t>Upah Bongkar Acc.Jar M5-9</t>
  </si>
  <si>
    <t>Upah Bongkar Acc.Jar M5-10</t>
  </si>
  <si>
    <t>Upah Bongkar Acc.Jar M5-12</t>
  </si>
  <si>
    <t>Upah Bongkar Acc.Jar M5-13</t>
  </si>
  <si>
    <t>Upah Bongkar Acc.Jar M5-16</t>
  </si>
  <si>
    <t>Upah Bongkar Acc.Jar M5-20</t>
  </si>
  <si>
    <t>Upah Bongkar Acc.Jar M5-24</t>
  </si>
  <si>
    <t>Upah Bongkar Acc.Jar P12C-1</t>
  </si>
  <si>
    <t>Upah Bongkar Acc.Jar P12C-2</t>
  </si>
  <si>
    <t>Upah Bongkar Acc.Jar P12S-1</t>
  </si>
  <si>
    <t>Upah Bongkar Acc.Jar P12S-2</t>
  </si>
  <si>
    <t>Upah Bongkar Acc.Jar E1-1</t>
  </si>
  <si>
    <t>Upah Bongkar Acc.Jar E1-2</t>
  </si>
  <si>
    <t>Upah Bongkar Acc.Jar E1-3</t>
  </si>
  <si>
    <t>Upah Bongkar Acc.Jar E2-1</t>
  </si>
  <si>
    <t>Upah Bongkar Acc.Jar E2-2</t>
  </si>
  <si>
    <t>Upah Bongkar Acc.Jar E2-3</t>
  </si>
  <si>
    <t>Upah Bongkar Acc.Jar E5-1</t>
  </si>
  <si>
    <t>Upah Bongkar Acc.Jar E5-2</t>
  </si>
  <si>
    <t>Upah Bongkar Acc.Jar E6-1</t>
  </si>
  <si>
    <t>Upah Bongkar Acc.Jar F1-2</t>
  </si>
  <si>
    <t>Upah Bongkar Acc.Jar F1-3</t>
  </si>
  <si>
    <t>Upah Bongkar Acc.Jar FDG</t>
  </si>
  <si>
    <t>Upah Bongkar Acc.Jar Penghalang Panjat</t>
  </si>
  <si>
    <t>Upah Bongkar Acc.Jar LVCB 2 Jurusan (M8-A1, M8-A2)</t>
  </si>
  <si>
    <t>Upah Bongkar Acc.Jar LVCB 4 Jurusan (M8-B1, M8-B2)</t>
  </si>
  <si>
    <t>Upah Bongkar Acc.Jar Konstruksi Vangnet</t>
  </si>
  <si>
    <t>Upah Pembuatan &amp; Bongkar Acc.Jar Jaring Vangnet</t>
  </si>
  <si>
    <t>Upah Bongkar Air Break Switch (ABSW)</t>
  </si>
  <si>
    <t>Upah Bongkar Load Break Switch (LBS)</t>
  </si>
  <si>
    <t>Upah Bongkar Recloser</t>
  </si>
  <si>
    <t>Upah Bongkar Disconecting Switch (DS)</t>
  </si>
  <si>
    <t>Upah Bongkar Penghantar TM A3C 3x240 + 1x150mm²</t>
  </si>
  <si>
    <t>Upah Bongkar Penghantar TM A3C 3x240 + 1x120mm²</t>
  </si>
  <si>
    <t>Upah Bongkar Penghantar TM A3C 3x150 + 1x150mm²</t>
  </si>
  <si>
    <t>Upah Bongkar Penghantar TM A3C 3x150 + 1x70mm²</t>
  </si>
  <si>
    <t>Upah Bongkar Penghantar TM A3C 3x70 + 1x70mm²</t>
  </si>
  <si>
    <t>Upah Bongkar Penghantar TM A3C 3x70 + 1x50mm²</t>
  </si>
  <si>
    <t>Upah Bongkar Penghantar TM A3C 3x70 + 1x35mm²</t>
  </si>
  <si>
    <t>Upah Bongkar Penghantar TM A3C 3x35 + 1x35mm²</t>
  </si>
  <si>
    <t>Upah Bongkar Penghantar TM A3C 1x150 + 1x70mm²</t>
  </si>
  <si>
    <t>Upah Bongkar Penghantar TM A3C 1x120 + 1x70mm²</t>
  </si>
  <si>
    <t>Upah Bongkar Penghantar TM A3C 1x70 + 1x70mm²</t>
  </si>
  <si>
    <t>Upah Bongkar Penghantar TM A3C 1x70 + 1x50mm²</t>
  </si>
  <si>
    <t>Upah Bongkar Penghantar TM A3C 1x70 + 1x35mm²</t>
  </si>
  <si>
    <t>Upah Bongkar Penghantar TM A3C 1x35 + 1x35mm²</t>
  </si>
  <si>
    <t>Upah Bongkar Penghantar TM A3C 3x240mm²</t>
  </si>
  <si>
    <t>Upah Bongkar Penghantar TM A3C 3x150mm²</t>
  </si>
  <si>
    <t>Upah Bongkar Penghantar TM A3C 3x70mm²</t>
  </si>
  <si>
    <t>Upah Bongkar Penghantar TM A3C 3x35mm²</t>
  </si>
  <si>
    <t>Upah Bongkar Penghantar TM A3C 2x240mm²</t>
  </si>
  <si>
    <t>Upah Bongkar Penghantar TM A3C 2x150mm²</t>
  </si>
  <si>
    <t>Upah Bongkar Penghantar TM A3C 2x70mm²</t>
  </si>
  <si>
    <t>Upah Bongkar Penghantar TM A3C 2x35mm²</t>
  </si>
  <si>
    <t>Upah Bongkar Penghantar TM A3C 1x240mm²</t>
  </si>
  <si>
    <t>Upah Bongkar Penghantar TM A3C 1x150mm²</t>
  </si>
  <si>
    <t>Upah Bongkar Penghantar TM A3C 1x70mm²</t>
  </si>
  <si>
    <t>Upah Bongkar Penghantar TM A3C 1x50mm²</t>
  </si>
  <si>
    <t>Upah Bongkar Penghantar TM A3C 1x35mm²</t>
  </si>
  <si>
    <t>Upah Bongkar Penghantar TM A3CS 3x240 + 1x150mm²</t>
  </si>
  <si>
    <t>Upah Bongkar Penghantar TM A3CS 3x240 + 1x120mm²</t>
  </si>
  <si>
    <t>Upah Bongkar Penghantar TM A3CS 3x150 + 1x150mm²</t>
  </si>
  <si>
    <t>Upah Bongkar Penghantar TM A3CS 3x150 + 1x70mm²</t>
  </si>
  <si>
    <t>Upah Bongkar Penghantar TM A3CS 3x70 + 1x70mm²</t>
  </si>
  <si>
    <t>Upah Bongkar Penghantar TM A3CS 3x70 + 1x50mm²</t>
  </si>
  <si>
    <t>Upah Bongkar Penghantar TM A3CS 3x70 + 1x35mm²</t>
  </si>
  <si>
    <t>Upah Bongkar Penghantar TM A3CS 3x35 + 1x35mm²</t>
  </si>
  <si>
    <t>Upah Bongkar Penghantar TM A3CS 1x150 + 1x70mm²</t>
  </si>
  <si>
    <t>Upah Bongkar Penghantar TM A3CS 1x120 + 1x70mm²</t>
  </si>
  <si>
    <t>Upah Bongkar Penghantar TM A3CS 1x70 + 1x70mm²</t>
  </si>
  <si>
    <t>Upah Bongkar Penghantar TM A3CS 1x70 + 1x50mm²</t>
  </si>
  <si>
    <t>Upah Bongkar Penghantar TM A3CS 1x70 + 1x35mm²</t>
  </si>
  <si>
    <t>Upah Bongkar Penghantar TM A3CS 1x35 + 1x35mm²</t>
  </si>
  <si>
    <t>Upah Bongkar Penghantar TM A3CS 3x240mm²</t>
  </si>
  <si>
    <t>Upah Bongkar Penghantar TM A3CS 3x150mm²</t>
  </si>
  <si>
    <t>Upah Bongkar Penghantar TM A3CS 3x70mm²</t>
  </si>
  <si>
    <t>Upah Bongkar Penghantar TM A3CS 3x35mm²</t>
  </si>
  <si>
    <t>Upah Bongkar Penghantar TM A3CS 2x240mm²</t>
  </si>
  <si>
    <t>Upah Bongkar Penghantar TM A3CS 2x150mm²</t>
  </si>
  <si>
    <t>Upah Bongkar Penghantar TM A3CS 2x70mm²</t>
  </si>
  <si>
    <t>Upah Bongkar Penghantar TM A3CS 2x35mm²</t>
  </si>
  <si>
    <t>Upah Bongkar Penghantar TM A3CS 1x240mm²</t>
  </si>
  <si>
    <t>Upah Bongkar Penghantar TM A3CS 1x150mm²</t>
  </si>
  <si>
    <t>Upah Bongkar Penghantar TM A3CS 1x70mm²</t>
  </si>
  <si>
    <t>Upah Bongkar Penghantar TM A3CS 1x50mm²</t>
  </si>
  <si>
    <t>Upah Bongkar Penghantar TM A3CS 1x35mm²</t>
  </si>
  <si>
    <t>Upah Bongkar Kabel MVTIC 3 x 240 + N 95 mm²</t>
  </si>
  <si>
    <t>Upah Bongkar Penghantar TR A3C 3x70 + 1x35mm²</t>
  </si>
  <si>
    <t>Upah Bongkar Penghantar TR A3C 2x70 + 1x70mm²</t>
  </si>
  <si>
    <t>Upah Bongkar Penghantar TR A3C 2x70 + 1x35mm²</t>
  </si>
  <si>
    <t>Upah Bongkar Penghantar TR A3C 2x70mm²</t>
  </si>
  <si>
    <t>Upah Bongkar Penghantar TR A3C 2x35mm²</t>
  </si>
  <si>
    <t>Upah Bongkar Penghantar TR LVTC 3x70 + 1x50mm²</t>
  </si>
  <si>
    <t>Upah Bongkar Penghantar TR LVTC 2x70 + 1x50mm²</t>
  </si>
  <si>
    <t>Upah Bongkar Penghantar TM A3C 3x240 + 1x150mm² Per Kms</t>
  </si>
  <si>
    <t>Upah Bongkar Penghantar TM A3C 3x240 + 1x120mm² Per Kms</t>
  </si>
  <si>
    <t>Upah Bongkar Penghantar TM A3C 3x150 + 1x150mm² Per Kms</t>
  </si>
  <si>
    <t>Upah Bongkar Penghantar TM A3C 3x150 + 1x70mm² Per Kms</t>
  </si>
  <si>
    <t>Upah Bongkar Penghantar TM A3C 3x70 + 1x70mm² Per Kms</t>
  </si>
  <si>
    <t>Upah Bongkar Penghantar TM A3C 3x70 + 1x50mm² Per Kms</t>
  </si>
  <si>
    <t>Upah Bongkar Penghantar TM A3C 3x70 + 1x35mm² Per Kms</t>
  </si>
  <si>
    <t>Upah Bongkar Penghantar TM A3C 3x35 + 1x35mm² Per Kms</t>
  </si>
  <si>
    <t>Upah Bongkar Penghantar TM A3C 1x150 + 1x70mm² Per Kms</t>
  </si>
  <si>
    <t>Upah Bongkar Penghantar TM A3C 1x120 + 1x70mm² Per Kms</t>
  </si>
  <si>
    <t>Upah Bongkar Penghantar TM A3C 1x70 + 1x70mm² Per Kms</t>
  </si>
  <si>
    <t>Upah Bongkar Penghantar TM A3C 1x70 + 1x50mm² Per Kms</t>
  </si>
  <si>
    <t>Upah Bongkar Penghantar TM A3C 1x70 + 1x35mm² Per Kms</t>
  </si>
  <si>
    <t>Upah Bongkar Penghantar TM A3C 1x35 + 1x35mm² Per Kms</t>
  </si>
  <si>
    <t>Upah Bongkar Penghantar TM A3C 3x240mm² Per Kms</t>
  </si>
  <si>
    <t>Upah Bongkar Penghantar TM A3C 3x150mm² Per Kms</t>
  </si>
  <si>
    <t>Upah Bongkar Penghantar TM A3C 3x70mm² Per Kms</t>
  </si>
  <si>
    <t>Upah Bongkar Penghantar TM A3C 3x35mm² Per Kms</t>
  </si>
  <si>
    <t>Upah Bongkar Penghantar TM A3C 2x240mm² Per Kms</t>
  </si>
  <si>
    <t>Upah Bongkar Penghantar TM A3C 2x150mm² Per Kms</t>
  </si>
  <si>
    <t>Upah Bongkar Penghantar TM A3C 2x70mm² Per Kms</t>
  </si>
  <si>
    <t>Upah Bongkar Penghantar TM A3C 2x35mm² Per Kms</t>
  </si>
  <si>
    <t>Upah Bongkar Penghantar TM A3C 1x240mm² Per Kms</t>
  </si>
  <si>
    <t>Upah Bongkar Penghantar TM A3C 1x150mm² Per Kms</t>
  </si>
  <si>
    <t>Upah Bongkar Penghantar TM A3C 1x70mm² Per Kms</t>
  </si>
  <si>
    <t>Upah Bongkar Penghantar TM A3C 1x50mm² Per Kms</t>
  </si>
  <si>
    <t>Upah Bongkar Penghantar TM A3C 1x35mm² Per Kms</t>
  </si>
  <si>
    <t>Upah Bongkar Penghantar TM A3CS 3x240 + 1x150mm² Per Kms</t>
  </si>
  <si>
    <t>Upah Bongkar Penghantar TM A3CS 3x240 + 1x120mm² Per Kms</t>
  </si>
  <si>
    <t>Upah Bongkar Penghantar TM A3CS 3x150 + 1x150mm² Per Kms</t>
  </si>
  <si>
    <t>Upah Bongkar Penghantar TM A3CS 3x150 + 1x70mm² Per Kms</t>
  </si>
  <si>
    <t>Upah Bongkar Penghantar TM A3CS 3x70 + 1x70mm² Per Kms</t>
  </si>
  <si>
    <t>Upah Bongkar Penghantar TM A3CS 3x70 + 1x50mm² Per Kms</t>
  </si>
  <si>
    <t>Upah Bongkar Penghantar TM A3CS 3x70 + 1x35mm² Per Kms</t>
  </si>
  <si>
    <t>Upah Bongkar Penghantar TM A3CS 3x35 + 1x35mm² Per Kms</t>
  </si>
  <si>
    <t>Upah Bongkar Penghantar TM A3CS 1x150 + 1x70mm² Per Kms</t>
  </si>
  <si>
    <t>Upah Bongkar Penghantar TM A3CS 1x120 + 1x70mm² Per Kms</t>
  </si>
  <si>
    <t>Upah Bongkar Penghantar TM A3CS 1x70 + 1x70mm² Per Kms</t>
  </si>
  <si>
    <t>Upah Bongkar Penghantar TM A3CS 1x70 + 1x50mm² Per Kms</t>
  </si>
  <si>
    <t>Upah Bongkar Penghantar TM A3CS 1x70 + 1x35mm² Per Kms</t>
  </si>
  <si>
    <t>Upah Bongkar Penghantar TM A3CS 1x35 + 1x35mm² Per Kms</t>
  </si>
  <si>
    <t>Upah Bongkar Penghantar TM A3CS 3x240mm² Per Kms</t>
  </si>
  <si>
    <t>Upah Bongkar Penghantar TM A3CS 3x150mm² Per Kms</t>
  </si>
  <si>
    <t>Upah Bongkar Penghantar TM A3CS 3x70mm² Per Kms</t>
  </si>
  <si>
    <t>Upah Bongkar Penghantar TM A3CS 3x35mm² Per Kms</t>
  </si>
  <si>
    <t>Upah Bongkar Penghantar TM A3CS 2x240mm² Per Kms</t>
  </si>
  <si>
    <t>Upah Bongkar Penghantar TM A3CS 2x150mm² Per Kms</t>
  </si>
  <si>
    <t>Upah Bongkar Penghantar TM A3CS 2x70mm² Per Kms</t>
  </si>
  <si>
    <t>Upah Bongkar Penghantar TM A3CS 2x35mm² Per Kms</t>
  </si>
  <si>
    <t>Upah Bongkar Penghantar TM A3CS 1x240mm² Per Kms</t>
  </si>
  <si>
    <t>Upah Bongkar Penghantar TM A3CS 1x150mm² Per Kms</t>
  </si>
  <si>
    <t>Upah Bongkar Penghantar TM A3CS 1x70mm² Per Kms</t>
  </si>
  <si>
    <t>Upah Bongkar Penghantar TM A3CS 1x50mm² Per Kms</t>
  </si>
  <si>
    <t>Upah Bongkar Penghantar TM A3CS 1x35mm² Per Kms</t>
  </si>
  <si>
    <t>Upah Bongkar Kabel MVTIC 3 x 240 + N 95 mm² Per Kms</t>
  </si>
  <si>
    <t>Upah Bongkar Penghantar TR A3C 3x70 + 1x35mm² Per Kms</t>
  </si>
  <si>
    <t>Upah Bongkar Penghantar TR A3C 2x70 + 1x70mm² Per Kms</t>
  </si>
  <si>
    <t>Upah Bongkar Penghantar TR A3C 2x70 + 1x35mm² Per Kms</t>
  </si>
  <si>
    <t>Upah Bongkar Penghantar TR A3C 2x70mm² Per Kms</t>
  </si>
  <si>
    <t>Upah Bongkar Penghantar TR A3C 2x35mm² Per Kms</t>
  </si>
  <si>
    <t>Upah Bongkar Penghantar TR LVTC 3x70 + 1x50mm² Per Kms</t>
  </si>
  <si>
    <t>Upah Bongkar Penghantar TR LVTC 2x70 + 1x50mm² Per Kms</t>
  </si>
  <si>
    <t>Upah Bongkar Trafo 1 Fasa 25 KVA + Bracket</t>
  </si>
  <si>
    <t>Upah Bongkar Trafo 1 Fasa 50 KVA + Bracket</t>
  </si>
  <si>
    <t>Upah Bongkar Trafo 1 Fasa 50 KVA 1 Tiang</t>
  </si>
  <si>
    <t>Upah Bongkar Trafo 3 Fasa 50 KVA 1 Tiang</t>
  </si>
  <si>
    <t>Upah Bongkar Trafo 3 Fasa 100 KVA 1 Tiang</t>
  </si>
  <si>
    <t>Upah Bongkar Trafo 3 Fasa 50 KVA 2 Tiang</t>
  </si>
  <si>
    <t>Upah Bongkar Trafo 3 Fasa 100 KVA 2 Tiang</t>
  </si>
  <si>
    <t>Upah Bongkar Trafo 3 Fasa 160 KVA 2 Tiang</t>
  </si>
  <si>
    <t>Upah Bongkar Trafo 3 Fasa 200 KVA 2 Tiang</t>
  </si>
  <si>
    <t>Upah Bongkar Tiang Beton 7M-100 daN</t>
  </si>
  <si>
    <t>Upah Bongkar Tiang Beton 7M-100 daN+E</t>
  </si>
  <si>
    <t>Upah Bongkar Tiang Beton 9M-100 daN</t>
  </si>
  <si>
    <t>Upah Bongkar Tiang Beton 9M-100 daN+E</t>
  </si>
  <si>
    <t>Upah Bongkar Tiang Beton 9M-200 daN</t>
  </si>
  <si>
    <t>Upah Bongkar Tiang Beton 9M-200 daN+E</t>
  </si>
  <si>
    <t>Upah Bongkar Tiang Beton 9M-350 daN</t>
  </si>
  <si>
    <t>Upah Bongkar Tiang Beton 9M-350 daN+E</t>
  </si>
  <si>
    <t>Upah Bongkar Tiang Beton 11M-200 daN</t>
  </si>
  <si>
    <t>Upah Bongkar Tiang Beton 11M-200 daN+E</t>
  </si>
  <si>
    <t>Upah Bongkar Tiang Beton 11M-350 daN</t>
  </si>
  <si>
    <t>Upah Bongkar Tiang Beton 11M-350 daN+E</t>
  </si>
  <si>
    <t>Upah Bongkar Tiang Beton 12M-200 daN</t>
  </si>
  <si>
    <t>Upah Bongkar Tiang Beton 12M-200 daN+E</t>
  </si>
  <si>
    <t>Upah Bongkar Tiang Beton 12M-350 daN</t>
  </si>
  <si>
    <t>Upah Bongkar Tiang Beton 12M-350 daN+E</t>
  </si>
  <si>
    <t>Upah Bongkar Tiang Beton 12M-500 daN</t>
  </si>
  <si>
    <t>Upah Bongkar Tiang Beton 12M-500 daN+E</t>
  </si>
  <si>
    <t>Upah Bongkar Tiang Beton 13M-350 daN</t>
  </si>
  <si>
    <t>Upah Bongkar Tiang Beton 13M-350 daN+E</t>
  </si>
  <si>
    <t>Upah Bongkar Tiang Beton 13M-500 daN</t>
  </si>
  <si>
    <t>Upah Bongkar Tiang Beton 13M-500 daN+E</t>
  </si>
  <si>
    <t>Upah Bongkar Tiang Beton 14M-350 daN</t>
  </si>
  <si>
    <t>Upah Bongkar Tiang Beton 14M-350 daN+E</t>
  </si>
  <si>
    <t>Upah Bongkar Tiang Beton 14M-500 daN</t>
  </si>
  <si>
    <t>Upah Bongkar Tiang Beton 14M-500 daN+E</t>
  </si>
  <si>
    <t>Upah Bongkar Terminating Kabel 1 x 70 mm² OD</t>
  </si>
  <si>
    <t>Upah Bongkar Terminating Kabel 3 x 70 mm² ID</t>
  </si>
  <si>
    <t>Upah Bongkar Terminating Kabel 3 x 70 mm² OD</t>
  </si>
  <si>
    <t>Upah Bongkar Terminating Kabel 3 x 95 mm² ID</t>
  </si>
  <si>
    <t>Upah Bongkar Terminating Kabel 3 x 95 mm² OD</t>
  </si>
  <si>
    <t>Upah Bongkar Terminating Kabel 3 x 150 mm² ID</t>
  </si>
  <si>
    <t>Upah Bongkar Terminating Kabel 3 x 150 mm² OD</t>
  </si>
  <si>
    <t>Upah Bongkar Terminating Kabel 3 x 240 mm² ID</t>
  </si>
  <si>
    <t>Upah Bongkar Terminating Kabel 3 x 240 mm² OD</t>
  </si>
  <si>
    <t>Upah Bongkar Terminating Kabel 3 x 300 mm² ID</t>
  </si>
  <si>
    <t>Upah Bongkar Terminating Kabel 3 x 300 mm² OD</t>
  </si>
  <si>
    <t>Upah Bongkar Sepatu kabel bimetal 240 - 300 mm² (2 lubang)</t>
  </si>
  <si>
    <t>Upah Bongkar Sepatu kabel bimetal 150 mm² (2 lubang)</t>
  </si>
  <si>
    <t>Upah Bongkar Kabel Tanah XLPE 3 x 300 mm² (three core)</t>
  </si>
  <si>
    <t>Upah Bongkar Kabel Tanah XLPE 3 x 240 mm² (three core)</t>
  </si>
  <si>
    <t xml:space="preserve">Upah Bongkar Kabel NYY 1 x 70 mm² </t>
  </si>
  <si>
    <t xml:space="preserve">Upah Bongkar Kabel NYY 1 x 150 mm² </t>
  </si>
  <si>
    <t xml:space="preserve">Upah Bongkar Kabel NA2XS2Y 20 KV 3 x 150 mm² </t>
  </si>
  <si>
    <t xml:space="preserve">Upah Bongkar Kabel NA2XS2Y 20 KV 3 x 70 mm² </t>
  </si>
  <si>
    <t xml:space="preserve">Upah Bongkar Kabel NA2XS2Y 20 KV 1 x 70 mm² </t>
  </si>
  <si>
    <t>Upah Bongkar Sambungan Rumah 1 Fasa</t>
  </si>
  <si>
    <t>Upah Bongkar Sambungan Rumah 3 Fasa</t>
  </si>
  <si>
    <t>Upah Bongkar SR + APP 1 Fasa</t>
  </si>
  <si>
    <t>Upah Bongkar SR + APP 3 Fasa</t>
  </si>
  <si>
    <t>Upah Bongkar APP TM + Wiring</t>
  </si>
  <si>
    <t>Upah Bongkar Cubicle Pelanggan</t>
  </si>
  <si>
    <t>W</t>
  </si>
  <si>
    <t>LAIN-LAIN</t>
  </si>
  <si>
    <t>Sertifikasi Laik Operasi</t>
  </si>
  <si>
    <t>Lot</t>
  </si>
  <si>
    <t>Transportasi</t>
  </si>
  <si>
    <t>Rit</t>
  </si>
  <si>
    <t>Rabas-Rabas Pohon</t>
  </si>
  <si>
    <t>Kms</t>
  </si>
  <si>
    <t>Tebang  Pohon</t>
  </si>
  <si>
    <t>Pohon</t>
  </si>
  <si>
    <t>Potong Pohon</t>
  </si>
  <si>
    <t>Pengepresan CCO</t>
  </si>
  <si>
    <t>Pengepresan Joint Sleve</t>
  </si>
  <si>
    <t>Penegakan Tiang Miring</t>
  </si>
  <si>
    <t>Jasa Pemasangan Modem</t>
  </si>
  <si>
    <t>Upah Pasang Acc.Jar LVCB 4 Jurusan</t>
  </si>
  <si>
    <t>Upah Pasang Acc.Jar LVCB 2 Jurusan</t>
  </si>
  <si>
    <t>Joint AL/CU 70-70 mm2</t>
  </si>
  <si>
    <t>Pembetonan tiang</t>
  </si>
  <si>
    <t>PEMASANGAN COVER ARRESTER</t>
  </si>
  <si>
    <t>Cover Bushing Arrester</t>
  </si>
  <si>
    <t>Upah Pemasangan Cover Bushing Arrester</t>
  </si>
  <si>
    <t>Upah Penggantian Isolator Tumpu</t>
  </si>
  <si>
    <t>Upah Penggantian Isolator Tarik</t>
  </si>
  <si>
    <t>Upah Penggantian Jumper Trafo 1 Fasa</t>
  </si>
  <si>
    <t>Upah Penggantian Jumper Trafo 3 Fasa</t>
  </si>
  <si>
    <t>PEMASANGAN COVER ISOLATOR</t>
  </si>
  <si>
    <t>Treeguard</t>
  </si>
  <si>
    <t>Upah Pemasangan Treeguard</t>
  </si>
  <si>
    <t>PEMASANGAN COVER BUSHING TRAFO 1 PHASA</t>
  </si>
  <si>
    <t>Cover Bushing Trafo</t>
  </si>
  <si>
    <t>Upah Pemasangan Cover Bushing Trafo</t>
  </si>
  <si>
    <t>Cover Bushing FCO</t>
  </si>
  <si>
    <t>Upah Pemasangan Cover Bushing FCO</t>
  </si>
  <si>
    <t>Upah Penggantian Jumper Konstruksi CC8A</t>
  </si>
  <si>
    <t>Upah Penggantian Jumper Konstruksi CC8</t>
  </si>
  <si>
    <t>Upah Penggantian Jumper Recloser</t>
  </si>
  <si>
    <t>Upah Penggantian Jumper Lbs</t>
  </si>
  <si>
    <t>Upah Penggantian Jumper Sectionalizer</t>
  </si>
  <si>
    <t>Upah Penggantian Jumper Absw</t>
  </si>
  <si>
    <t>Upah Penggantian Jumper DS</t>
  </si>
  <si>
    <t>PEMASANGAN PENGHALANG PANJAT HEWAN</t>
  </si>
  <si>
    <t>Seng Matahari</t>
  </si>
  <si>
    <t>Ijuk</t>
  </si>
  <si>
    <t>Caping Skur</t>
  </si>
  <si>
    <t>4.</t>
  </si>
  <si>
    <t>Jasa Pasang Seng Matahari</t>
  </si>
  <si>
    <t>Jasa Pasang Ijuk</t>
  </si>
  <si>
    <t>Jasa Pasang Caping Skur</t>
  </si>
  <si>
    <t>KAJIAN KELAYAKAN OPERASI</t>
  </si>
  <si>
    <t>DAYA LAMA</t>
  </si>
  <si>
    <t>DAYA BARU</t>
  </si>
  <si>
    <t>Nama Pelanggan</t>
  </si>
  <si>
    <t>Daya Lama (VA)</t>
  </si>
  <si>
    <t>Daya Baru (VA)</t>
  </si>
  <si>
    <t>Jumlah Fasa</t>
  </si>
  <si>
    <t>*</t>
  </si>
  <si>
    <t>Tegangan Sekunder Pengukuran rata-rata (Fasa-Netral) (V)</t>
  </si>
  <si>
    <t>Beban Pelanggan (A)</t>
  </si>
  <si>
    <t>SUPLAI TRAFO EKSISTING</t>
  </si>
  <si>
    <t>SUPLAI TRAFO RENCANA</t>
  </si>
  <si>
    <t>Nomor Tiang</t>
  </si>
  <si>
    <t>K2-728/50/61</t>
  </si>
  <si>
    <t>Penyulang</t>
  </si>
  <si>
    <t>PWI04</t>
  </si>
  <si>
    <t>Daya</t>
  </si>
  <si>
    <t>Beban TRAFO (Pengukuran Lapangan)</t>
  </si>
  <si>
    <t>Beban TRAFO</t>
  </si>
  <si>
    <t>Beban Primer</t>
  </si>
  <si>
    <t>Beban Sekunder</t>
  </si>
  <si>
    <t>Beban (A)</t>
  </si>
  <si>
    <t>Prosentase Pembebanan</t>
  </si>
  <si>
    <t>DATA</t>
  </si>
  <si>
    <t>Tahun</t>
  </si>
  <si>
    <t>Discount Rate</t>
  </si>
  <si>
    <t>Transfer price TM</t>
  </si>
  <si>
    <t>Marginal COST maret 2022</t>
  </si>
  <si>
    <t>Umur ekonomis (tahun)</t>
  </si>
  <si>
    <t>Selisih Susut Teknis</t>
  </si>
  <si>
    <t>∑ Daya</t>
  </si>
  <si>
    <t>BP (Rp)</t>
  </si>
  <si>
    <t>RAB  (Rp)</t>
  </si>
  <si>
    <t>Biaya O&amp;M (2% invest)</t>
  </si>
  <si>
    <t>Golongan Pelanggan</t>
  </si>
  <si>
    <t>B2T</t>
  </si>
  <si>
    <t>Jenis Layanan</t>
  </si>
  <si>
    <t>REGULER</t>
  </si>
  <si>
    <t>Daya Lama (kVA)</t>
  </si>
  <si>
    <t>Jml Phasa</t>
  </si>
  <si>
    <t>Tegangan</t>
  </si>
  <si>
    <t>Daya Baru (kVA)</t>
  </si>
  <si>
    <t>Tarif WBP (Rp/kWh)</t>
  </si>
  <si>
    <t>Tarif LWBP (Rp/kWh)</t>
  </si>
  <si>
    <t>BP (Rp/VA) TR</t>
  </si>
  <si>
    <t>Jam Nyala</t>
  </si>
  <si>
    <t>II. KAJIAN KELAYAKAN FINANSIAL (KKF)</t>
  </si>
  <si>
    <t>Energi (kWh)</t>
  </si>
  <si>
    <t>E WBP
(kWh)</t>
  </si>
  <si>
    <t>E LWBP
(kWh)</t>
  </si>
  <si>
    <t>Cost (Juta IDR)</t>
  </si>
  <si>
    <t>Benefit (Juta IDR)</t>
  </si>
  <si>
    <t>Nett Benefit</t>
  </si>
  <si>
    <t>Factor
PV</t>
  </si>
  <si>
    <t>PV Net
Benefit</t>
  </si>
  <si>
    <r>
      <rPr>
        <sz val="11"/>
        <color indexed="8"/>
        <rFont val="Calibri"/>
        <charset val="134"/>
      </rPr>
      <t>Σ</t>
    </r>
    <r>
      <rPr>
        <sz val="10"/>
        <rFont val="Arial"/>
        <charset val="134"/>
      </rPr>
      <t>PV Net
Benefit</t>
    </r>
  </si>
  <si>
    <t>Pay Back Periode</t>
  </si>
  <si>
    <t xml:space="preserve">Invest </t>
  </si>
  <si>
    <t>O&amp;M</t>
  </si>
  <si>
    <t>Transfer Price</t>
  </si>
  <si>
    <t>Losses</t>
  </si>
  <si>
    <t>Total</t>
  </si>
  <si>
    <t>BP</t>
  </si>
  <si>
    <t>E Sales</t>
  </si>
  <si>
    <t xml:space="preserve">Total Cost </t>
  </si>
  <si>
    <t>Total Benefit</t>
  </si>
  <si>
    <t>BEP</t>
  </si>
  <si>
    <t>PP</t>
  </si>
  <si>
    <t>BCR</t>
  </si>
  <si>
    <t>NPV</t>
  </si>
  <si>
    <t>IRR</t>
  </si>
  <si>
    <t>UNIT INDUK DISTRIBUSI JAWA TENGAH &amp; DI YOGYAKARTA</t>
  </si>
  <si>
    <t>RAB TOTAL</t>
  </si>
  <si>
    <t>UP3 DEMAK</t>
  </si>
  <si>
    <t>RAB NON MDU</t>
  </si>
  <si>
    <t>RENCANA ANGGARAN BIAYA (RAB)</t>
  </si>
  <si>
    <t>PB BANGKIT ARIF WIJAKSANA 11KVA</t>
  </si>
  <si>
    <t>DS GENUKSURAN</t>
  </si>
  <si>
    <t>PT. PLN (PERSERO) UP3 DEMAK</t>
  </si>
  <si>
    <t>SAR 2023</t>
  </si>
  <si>
    <t>PEMASANGAN TIANG</t>
  </si>
  <si>
    <t>II</t>
  </si>
  <si>
    <t>PEMASANGAN KONSTRUKSI</t>
  </si>
  <si>
    <t>Trafo 1 Fasa CSP 50 KVA (G105, G106, G136)</t>
  </si>
  <si>
    <t xml:space="preserve">Jumper Wire : </t>
  </si>
  <si>
    <t>CM2-11M</t>
  </si>
  <si>
    <t>Stainless Steel Strap 20 X 0.7 mm</t>
  </si>
  <si>
    <t>III</t>
  </si>
  <si>
    <t>PEKERJAAN PEMASANGAN KONDUKTOR</t>
  </si>
  <si>
    <t>IV</t>
  </si>
  <si>
    <t>PEMASANGAN APP</t>
  </si>
  <si>
    <t>Daya 11.000 VA</t>
  </si>
  <si>
    <t>SLO</t>
  </si>
  <si>
    <t>PPN 11%</t>
  </si>
  <si>
    <t>Demak, 30Agustus 2023</t>
  </si>
  <si>
    <t>ASMAN PERENCANAAN</t>
  </si>
  <si>
    <t>VALENTHINA EKA SABTI WONOHUSODO</t>
  </si>
  <si>
    <t>-7.109041, 110.880390</t>
  </si>
  <si>
    <t>Keterangan Gambar :</t>
  </si>
  <si>
    <t>No</t>
  </si>
  <si>
    <t>Nama Material</t>
  </si>
  <si>
    <t>Baru</t>
  </si>
  <si>
    <t>Eksisting</t>
  </si>
  <si>
    <t>Tiang Beton</t>
  </si>
  <si>
    <t>Tiang Besi</t>
  </si>
  <si>
    <t>JTM 3 Fasa</t>
  </si>
  <si>
    <t>JTM 1 Fasa</t>
  </si>
  <si>
    <t>JTR 1 Fasa Only / UB</t>
  </si>
  <si>
    <t>JTR 3 Fasa Only / UB</t>
  </si>
  <si>
    <t>Trafo 1 Fasa</t>
  </si>
  <si>
    <t>Trafo 3 Fasa</t>
  </si>
  <si>
    <t>Fuse Cut Out</t>
  </si>
  <si>
    <t>ABSW</t>
  </si>
  <si>
    <t>Vang Net</t>
  </si>
  <si>
    <t>Schoor</t>
  </si>
  <si>
    <t>Bongkar Pasang Konstruksi :</t>
  </si>
  <si>
    <t>Pasang</t>
  </si>
  <si>
    <t>Bongkar</t>
  </si>
  <si>
    <t>UNIT</t>
  </si>
  <si>
    <t>G105 50 KVA</t>
  </si>
  <si>
    <t>SR APP PRABAYAR 11 KVA</t>
  </si>
  <si>
    <t xml:space="preserve"> </t>
  </si>
  <si>
    <t xml:space="preserve">Keterangan Tambahan : </t>
  </si>
  <si>
    <t>Golongan</t>
  </si>
  <si>
    <t>No. Gambar</t>
  </si>
  <si>
    <t>Lembar</t>
  </si>
  <si>
    <t xml:space="preserve">    dr </t>
  </si>
  <si>
    <t>Gambar dari</t>
  </si>
  <si>
    <t>Skala</t>
  </si>
  <si>
    <t>Perihal:</t>
  </si>
  <si>
    <t xml:space="preserve"> Digambar</t>
  </si>
  <si>
    <t>Spv. Rensis</t>
  </si>
  <si>
    <t xml:space="preserve"> Diperiksa</t>
  </si>
  <si>
    <t>Man. Perencanaan</t>
  </si>
  <si>
    <t xml:space="preserve"> Diketahui</t>
  </si>
  <si>
    <t xml:space="preserve"> Disetujui</t>
  </si>
  <si>
    <t>Manager</t>
  </si>
  <si>
    <t xml:space="preserve">PETA LOKASI </t>
  </si>
  <si>
    <t xml:space="preserve">SINGLE LINE DIAGRAM LOKASI </t>
  </si>
</sst>
</file>

<file path=xl/styles.xml><?xml version="1.0" encoding="utf-8"?>
<styleSheet xmlns="http://schemas.openxmlformats.org/spreadsheetml/2006/main" xmlns:xr9="http://schemas.microsoft.com/office/spreadsheetml/2016/revision9">
  <numFmts count="48">
    <numFmt numFmtId="41" formatCode="_(* #,##0_);_(* \(#,##0\);_(* &quot;-&quot;_);_(@_)"/>
    <numFmt numFmtId="42" formatCode="_(&quot;$&quot;* #,##0_);_(&quot;$&quot;* \(#,##0\);_(&quot;$&quot;* &quot;-&quot;_);_(@_)"/>
    <numFmt numFmtId="43" formatCode="_(* #,##0.00_);_(* \(#,##0.00\);_(* &quot;-&quot;??_);_(@_)"/>
    <numFmt numFmtId="44" formatCode="_(&quot;$&quot;* #,##0.00_);_(&quot;$&quot;* \(#,##0.00\);_(&quot;$&quot;* &quot;-&quot;??_);_(@_)"/>
    <numFmt numFmtId="176" formatCode="_-* #,##0_-;\-* #,##0_-;_-* &quot;-&quot;_-;_-@_-"/>
    <numFmt numFmtId="177" formatCode="General_)"/>
    <numFmt numFmtId="178" formatCode="0.000000%"/>
    <numFmt numFmtId="179" formatCode="_(&quot;$&quot;* #,##0.0_);_(&quot;$&quot;* \(#,##0.0\);_(&quot;$&quot;* &quot;-&quot;?_);_(@_)"/>
    <numFmt numFmtId="180" formatCode="00000"/>
    <numFmt numFmtId="181" formatCode="m/d"/>
    <numFmt numFmtId="182" formatCode="0.0000000000"/>
    <numFmt numFmtId="183" formatCode="d\ayy"/>
    <numFmt numFmtId="184" formatCode="dd/mm/yy;@"/>
    <numFmt numFmtId="185" formatCode="&quot;Rp&quot;#,##0.00_);\(&quot;Rp&quot;#,##0.00\)"/>
    <numFmt numFmtId="186" formatCode="_([$Rp-421]* #,##0_);_([$Rp-421]* \(#,##0\);_([$Rp-421]* &quot;-&quot;??_);_(@_)"/>
    <numFmt numFmtId="187" formatCode="_-* #,##0.000_-;\-* #,##0.000_-;_-* &quot;-&quot;_-;_-@_-"/>
    <numFmt numFmtId="188" formatCode="_(&quot;Rp&quot;* #,##0_);_(&quot;Rp&quot;* \(#,##0\);_(&quot;Rp&quot;* &quot;-&quot;???_);_(@_)"/>
    <numFmt numFmtId="189" formatCode="_(* #,##0_);_(* \(#,##0\);_(* &quot;-&quot;??_);_(@_)"/>
    <numFmt numFmtId="190" formatCode="0.000"/>
    <numFmt numFmtId="191" formatCode="_(* #,##0.000_);_(* \(#,##0.000\);_(* &quot;-&quot;??_);_(@_)"/>
    <numFmt numFmtId="192" formatCode="[$-409]d\-mmm\-yy;@"/>
    <numFmt numFmtId="193" formatCode="0.0"/>
    <numFmt numFmtId="194" formatCode="_(* #,##0.000_);_(* \(#,##0.000\);_(* &quot;-&quot;_);_(@_)"/>
    <numFmt numFmtId="195" formatCode="0.E+00"/>
    <numFmt numFmtId="196" formatCode="_(* #,##0.0_);_(* \(#,##0.0\);_(* &quot;-&quot;_);_(@_)"/>
    <numFmt numFmtId="197" formatCode="&quot;IR£&quot;#,##0.00;[Red]\-&quot;IR£&quot;#,##0.00"/>
    <numFmt numFmtId="198" formatCode="&quot;$&quot;#,##0\ ;\(&quot;$&quot;#,##0\)"/>
    <numFmt numFmtId="199" formatCode="m\o\n\th\ \D\,\ \y\y\y\y"/>
    <numFmt numFmtId="200" formatCode="#."/>
    <numFmt numFmtId="201" formatCode="#,#00"/>
    <numFmt numFmtId="202" formatCode="#,"/>
    <numFmt numFmtId="203" formatCode="_-* #,##0\ _€_-;\-* #,##0\ _€_-;_-* &quot;-&quot;\ _€_-;_-@_-"/>
    <numFmt numFmtId="204" formatCode="&quot;Rp.&quot;#,##0.00;&quot;Rp.&quot;\-#,##0.00"/>
    <numFmt numFmtId="205" formatCode="#\ ?/?"/>
    <numFmt numFmtId="206" formatCode="0.00_)"/>
    <numFmt numFmtId="207" formatCode="[$-421]dd\ mmmm\ yyyy;@"/>
    <numFmt numFmtId="208" formatCode="_([$Rp-421]* #,##0.00_);_([$Rp-421]* \(#,##0.00\);_([$Rp-421]* &quot;-&quot;??_);_(@_)"/>
    <numFmt numFmtId="209" formatCode="_-&quot;£&quot;* #,##0_-;\-&quot;£&quot;* #,##0_-;_-&quot;£&quot;* &quot;-&quot;_-;_-@_-"/>
    <numFmt numFmtId="210" formatCode="_(* #,##0.0000_);_(* \(#,##0.0000\);_(* &quot;-&quot;??_);_(@_)"/>
    <numFmt numFmtId="211" formatCode="[$-409]d\-mmm\-yyyy;@"/>
    <numFmt numFmtId="212" formatCode="#,##0&quot;NT$&quot;;[Red]\-#,##0&quot;NT$&quot;"/>
    <numFmt numFmtId="213" formatCode="mm/dd/yy"/>
    <numFmt numFmtId="214" formatCode="dddd"/>
    <numFmt numFmtId="215" formatCode="ddd"/>
    <numFmt numFmtId="216" formatCode="#.##0_);\(#.##\)"/>
    <numFmt numFmtId="217" formatCode="0.0%"/>
    <numFmt numFmtId="218" formatCode="_-* #,##0.00_-;\-* #,##0.00_-;_-* &quot;-&quot;??_-;_-@_-"/>
    <numFmt numFmtId="219" formatCode="h:mm\ AM/PM"/>
  </numFmts>
  <fonts count="142">
    <font>
      <sz val="10"/>
      <name val="Arial"/>
      <charset val="134"/>
    </font>
    <font>
      <sz val="10"/>
      <name val="Calibri"/>
      <charset val="134"/>
      <scheme val="minor"/>
    </font>
    <font>
      <b/>
      <sz val="24"/>
      <name val="Calibri"/>
      <charset val="134"/>
      <scheme val="minor"/>
    </font>
    <font>
      <sz val="8"/>
      <name val="Calibri"/>
      <charset val="134"/>
      <scheme val="minor"/>
    </font>
    <font>
      <b/>
      <sz val="10"/>
      <name val="Calibri"/>
      <charset val="134"/>
      <scheme val="minor"/>
    </font>
    <font>
      <b/>
      <sz val="9"/>
      <name val="Calibri"/>
      <charset val="134"/>
      <scheme val="minor"/>
    </font>
    <font>
      <b/>
      <u/>
      <sz val="9"/>
      <name val="Calibri"/>
      <charset val="134"/>
      <scheme val="minor"/>
    </font>
    <font>
      <b/>
      <sz val="12"/>
      <name val="Calibri"/>
      <charset val="134"/>
      <scheme val="minor"/>
    </font>
    <font>
      <b/>
      <sz val="16"/>
      <name val="Calibri"/>
      <charset val="134"/>
      <scheme val="minor"/>
    </font>
    <font>
      <b/>
      <sz val="26"/>
      <name val="Calibri"/>
      <charset val="134"/>
      <scheme val="minor"/>
    </font>
    <font>
      <sz val="20"/>
      <name val="Calibri"/>
      <charset val="134"/>
      <scheme val="minor"/>
    </font>
    <font>
      <sz val="9"/>
      <name val="Calibri"/>
      <charset val="134"/>
      <scheme val="minor"/>
    </font>
    <font>
      <strike/>
      <sz val="9"/>
      <name val="Calibri"/>
      <charset val="134"/>
      <scheme val="minor"/>
    </font>
    <font>
      <sz val="9"/>
      <color rgb="FFFF0000"/>
      <name val="Calibri"/>
      <charset val="134"/>
      <scheme val="minor"/>
    </font>
    <font>
      <b/>
      <sz val="12"/>
      <color rgb="FF0070C0"/>
      <name val="Calibri"/>
      <charset val="134"/>
      <scheme val="minor"/>
    </font>
    <font>
      <sz val="9"/>
      <name val="Calibri"/>
      <charset val="134"/>
    </font>
    <font>
      <b/>
      <sz val="9"/>
      <color rgb="FFFF0000"/>
      <name val="Calibri"/>
      <charset val="134"/>
      <scheme val="minor"/>
    </font>
    <font>
      <sz val="9"/>
      <color indexed="10"/>
      <name val="Calibri"/>
      <charset val="134"/>
    </font>
    <font>
      <sz val="9"/>
      <color indexed="10"/>
      <name val="Calibri"/>
      <charset val="134"/>
      <scheme val="minor"/>
    </font>
    <font>
      <sz val="9"/>
      <color rgb="FFFF0000"/>
      <name val="Calibri"/>
      <charset val="134"/>
    </font>
    <font>
      <sz val="9"/>
      <color theme="1"/>
      <name val="Calibri"/>
      <charset val="134"/>
    </font>
    <font>
      <sz val="11"/>
      <color indexed="8"/>
      <name val="Times New Roman"/>
      <charset val="134"/>
    </font>
    <font>
      <sz val="11"/>
      <color indexed="10"/>
      <name val="Times New Roman"/>
      <charset val="134"/>
    </font>
    <font>
      <sz val="11"/>
      <color indexed="9"/>
      <name val="Times New Roman"/>
      <charset val="134"/>
    </font>
    <font>
      <sz val="11"/>
      <name val="Times New Roman"/>
      <charset val="134"/>
    </font>
    <font>
      <sz val="11"/>
      <color theme="1"/>
      <name val="Times New Roman"/>
      <charset val="134"/>
    </font>
    <font>
      <b/>
      <sz val="11"/>
      <name val="Times New Roman"/>
      <charset val="134"/>
    </font>
    <font>
      <b/>
      <sz val="14"/>
      <color indexed="8"/>
      <name val="Times New Roman"/>
      <charset val="134"/>
    </font>
    <font>
      <b/>
      <sz val="11"/>
      <color indexed="8"/>
      <name val="Times New Roman"/>
      <charset val="134"/>
    </font>
    <font>
      <b/>
      <sz val="11"/>
      <color indexed="8"/>
      <name val="Calibri"/>
      <charset val="134"/>
    </font>
    <font>
      <b/>
      <sz val="11"/>
      <color theme="1"/>
      <name val="Times New Roman"/>
      <charset val="134"/>
    </font>
    <font>
      <sz val="11"/>
      <name val="Calibri"/>
      <charset val="134"/>
    </font>
    <font>
      <sz val="11"/>
      <color theme="1"/>
      <name val="Calibri"/>
      <charset val="134"/>
      <scheme val="minor"/>
    </font>
    <font>
      <sz val="11"/>
      <color indexed="8"/>
      <name val="Calibri"/>
      <charset val="134"/>
    </font>
    <font>
      <sz val="11"/>
      <name val="Calibri"/>
      <charset val="134"/>
      <scheme val="minor"/>
    </font>
    <font>
      <b/>
      <sz val="11"/>
      <color theme="1"/>
      <name val="Calibri"/>
      <charset val="134"/>
      <scheme val="minor"/>
    </font>
    <font>
      <b/>
      <i/>
      <sz val="11"/>
      <color indexed="8"/>
      <name val="Times New Roman"/>
      <charset val="134"/>
    </font>
    <font>
      <b/>
      <i/>
      <sz val="11"/>
      <color theme="1"/>
      <name val="Calibri"/>
      <charset val="134"/>
      <scheme val="minor"/>
    </font>
    <font>
      <b/>
      <sz val="8"/>
      <name val="Times New Roman"/>
      <charset val="134"/>
    </font>
    <font>
      <sz val="11"/>
      <color indexed="10"/>
      <name val="Calibri"/>
      <charset val="134"/>
    </font>
    <font>
      <b/>
      <sz val="10"/>
      <name val="Cambria"/>
      <charset val="134"/>
      <scheme val="major"/>
    </font>
    <font>
      <sz val="10"/>
      <name val="Arial"/>
      <charset val="134"/>
    </font>
    <font>
      <b/>
      <sz val="12"/>
      <color theme="3" tint="-0.249977111117893"/>
      <name val="Calibri"/>
      <charset val="134"/>
      <scheme val="minor"/>
    </font>
    <font>
      <sz val="11"/>
      <color theme="3" tint="-0.249977111117893"/>
      <name val="Calibri"/>
      <charset val="134"/>
      <scheme val="minor"/>
    </font>
    <font>
      <b/>
      <sz val="11"/>
      <color theme="3" tint="-0.249977111117893"/>
      <name val="Cambria"/>
      <charset val="134"/>
      <scheme val="major"/>
    </font>
    <font>
      <b/>
      <sz val="10"/>
      <color theme="3" tint="-0.249977111117893"/>
      <name val="Cambria"/>
      <charset val="134"/>
      <scheme val="major"/>
    </font>
    <font>
      <b/>
      <sz val="11"/>
      <color theme="1"/>
      <name val="Cambria"/>
      <charset val="134"/>
      <scheme val="major"/>
    </font>
    <font>
      <b/>
      <sz val="11"/>
      <color theme="0"/>
      <name val="Cambria"/>
      <charset val="134"/>
      <scheme val="major"/>
    </font>
    <font>
      <b/>
      <i/>
      <sz val="11"/>
      <color rgb="FFFF0000"/>
      <name val="Cambria"/>
      <charset val="134"/>
      <scheme val="major"/>
    </font>
    <font>
      <sz val="11"/>
      <color rgb="FFFF0000"/>
      <name val="Calibri"/>
      <charset val="134"/>
      <scheme val="minor"/>
    </font>
    <font>
      <sz val="14"/>
      <color theme="1"/>
      <name val="Calibri"/>
      <charset val="134"/>
      <scheme val="minor"/>
    </font>
    <font>
      <b/>
      <sz val="16"/>
      <color theme="0"/>
      <name val="Calibri"/>
      <charset val="134"/>
    </font>
    <font>
      <b/>
      <sz val="14"/>
      <color indexed="8"/>
      <name val="Calibri"/>
      <charset val="134"/>
    </font>
    <font>
      <b/>
      <sz val="14"/>
      <name val="Calibri"/>
      <charset val="134"/>
    </font>
    <font>
      <sz val="14"/>
      <name val="Calibri"/>
      <charset val="134"/>
      <scheme val="minor"/>
    </font>
    <font>
      <sz val="12"/>
      <color theme="3" tint="-0.249977111117893"/>
      <name val="Calibri"/>
      <charset val="134"/>
    </font>
    <font>
      <b/>
      <sz val="12"/>
      <color indexed="10"/>
      <name val="Calibri"/>
      <charset val="134"/>
    </font>
    <font>
      <sz val="12"/>
      <color theme="1"/>
      <name val="Calibri"/>
      <charset val="134"/>
    </font>
    <font>
      <i/>
      <sz val="11"/>
      <color rgb="FFFF0000"/>
      <name val="Monotype Corsiva"/>
      <charset val="134"/>
    </font>
    <font>
      <sz val="12"/>
      <color indexed="8"/>
      <name val="Calibri"/>
      <charset val="134"/>
    </font>
    <font>
      <sz val="12"/>
      <color indexed="10"/>
      <name val="Calibri"/>
      <charset val="134"/>
    </font>
    <font>
      <b/>
      <sz val="12"/>
      <name val="Calibri"/>
      <charset val="134"/>
    </font>
    <font>
      <sz val="12"/>
      <color rgb="FFFF0000"/>
      <name val="Calibri"/>
      <charset val="134"/>
    </font>
    <font>
      <sz val="12"/>
      <color theme="1"/>
      <name val="Calibri"/>
      <charset val="134"/>
      <scheme val="minor"/>
    </font>
    <font>
      <b/>
      <sz val="12"/>
      <color theme="1"/>
      <name val="Calibri"/>
      <charset val="134"/>
    </font>
    <font>
      <sz val="12"/>
      <color theme="0"/>
      <name val="Calibri"/>
      <charset val="134"/>
    </font>
    <font>
      <sz val="11"/>
      <color theme="0"/>
      <name val="Calibri"/>
      <charset val="134"/>
      <scheme val="minor"/>
    </font>
    <font>
      <sz val="10"/>
      <name val="Calibri"/>
      <charset val="134"/>
    </font>
    <font>
      <sz val="10"/>
      <color indexed="10"/>
      <name val="Calibri"/>
      <charset val="134"/>
    </font>
    <font>
      <sz val="11"/>
      <color indexed="9"/>
      <name val="Calibri"/>
      <charset val="134"/>
    </font>
    <font>
      <sz val="10"/>
      <color indexed="9"/>
      <name val="Calibri"/>
      <charset val="134"/>
    </font>
    <font>
      <b/>
      <sz val="11"/>
      <name val="Calibri"/>
      <charset val="134"/>
    </font>
    <font>
      <b/>
      <sz val="16"/>
      <name val="Calibri"/>
      <charset val="134"/>
    </font>
    <font>
      <b/>
      <sz val="10"/>
      <name val="Calibri"/>
      <charset val="134"/>
    </font>
    <font>
      <b/>
      <sz val="11"/>
      <color indexed="10"/>
      <name val="Calibri"/>
      <charset val="134"/>
    </font>
    <font>
      <b/>
      <sz val="16"/>
      <color indexed="9"/>
      <name val="Calibri"/>
      <charset val="134"/>
    </font>
    <font>
      <b/>
      <sz val="11"/>
      <color indexed="9"/>
      <name val="Calibri"/>
      <charset val="134"/>
    </font>
    <font>
      <b/>
      <sz val="11"/>
      <color theme="1"/>
      <name val="Calibri"/>
      <charset val="134"/>
    </font>
    <font>
      <sz val="11"/>
      <color theme="1"/>
      <name val="Calibri"/>
      <charset val="134"/>
    </font>
    <font>
      <sz val="11"/>
      <color rgb="FFFF0000"/>
      <name val="Calibri"/>
      <charset val="134"/>
    </font>
    <font>
      <sz val="11"/>
      <color indexed="9"/>
      <name val="Calibri"/>
      <charset val="1"/>
    </font>
    <font>
      <sz val="11"/>
      <name val="Calibri"/>
      <charset val="1"/>
    </font>
    <font>
      <sz val="11"/>
      <color theme="1"/>
      <name val="Calibri"/>
      <charset val="1"/>
      <scheme val="minor"/>
    </font>
    <font>
      <sz val="11"/>
      <color indexed="10"/>
      <name val="Calibri"/>
      <charset val="1"/>
    </font>
    <font>
      <b/>
      <sz val="16"/>
      <color indexed="8"/>
      <name val="Calibri"/>
      <charset val="134"/>
    </font>
    <font>
      <b/>
      <sz val="11"/>
      <name val="Calibri"/>
      <charset val="1"/>
    </font>
    <font>
      <b/>
      <i/>
      <sz val="11"/>
      <color indexed="8"/>
      <name val="Calibri"/>
      <charset val="134"/>
    </font>
    <font>
      <sz val="11"/>
      <color indexed="8"/>
      <name val="Calibri"/>
      <charset val="1"/>
    </font>
    <font>
      <sz val="11"/>
      <color theme="1"/>
      <name val="Calibri"/>
      <charset val="134"/>
      <scheme val="minor"/>
    </font>
    <font>
      <u/>
      <sz val="11"/>
      <color rgb="FF0000FF"/>
      <name val="Calibri"/>
      <charset val="0"/>
      <scheme val="minor"/>
    </font>
    <font>
      <u/>
      <sz val="11"/>
      <color rgb="FF800080"/>
      <name val="Calibri"/>
      <charset val="0"/>
      <scheme val="minor"/>
    </font>
    <font>
      <b/>
      <sz val="18"/>
      <color indexed="56"/>
      <name val="Cambria"/>
      <charset val="1"/>
    </font>
    <font>
      <i/>
      <sz val="11"/>
      <color indexed="23"/>
      <name val="Calibri"/>
      <charset val="1"/>
    </font>
    <font>
      <b/>
      <sz val="15"/>
      <color indexed="56"/>
      <name val="Calibri"/>
      <charset val="1"/>
    </font>
    <font>
      <b/>
      <sz val="13"/>
      <color indexed="56"/>
      <name val="Calibri"/>
      <charset val="1"/>
    </font>
    <font>
      <b/>
      <sz val="11"/>
      <color indexed="56"/>
      <name val="Calibri"/>
      <charset val="1"/>
    </font>
    <font>
      <sz val="11"/>
      <color indexed="62"/>
      <name val="Calibri"/>
      <charset val="1"/>
    </font>
    <font>
      <b/>
      <sz val="11"/>
      <color indexed="63"/>
      <name val="Calibri"/>
      <charset val="1"/>
    </font>
    <font>
      <b/>
      <sz val="11"/>
      <color indexed="52"/>
      <name val="Calibri"/>
      <charset val="1"/>
    </font>
    <font>
      <b/>
      <sz val="11"/>
      <color indexed="9"/>
      <name val="Calibri"/>
      <charset val="1"/>
    </font>
    <font>
      <sz val="11"/>
      <color indexed="52"/>
      <name val="Calibri"/>
      <charset val="1"/>
    </font>
    <font>
      <b/>
      <sz val="11"/>
      <color indexed="8"/>
      <name val="Calibri"/>
      <charset val="1"/>
    </font>
    <font>
      <sz val="11"/>
      <color indexed="17"/>
      <name val="Calibri"/>
      <charset val="1"/>
    </font>
    <font>
      <sz val="11"/>
      <color indexed="20"/>
      <name val="Calibri"/>
      <charset val="1"/>
    </font>
    <font>
      <sz val="11"/>
      <color indexed="60"/>
      <name val="Calibri"/>
      <charset val="1"/>
    </font>
    <font>
      <sz val="10"/>
      <name val="Times New Roman"/>
      <charset val="134"/>
    </font>
    <font>
      <sz val="10"/>
      <color indexed="8"/>
      <name val="Arial"/>
      <charset val="134"/>
    </font>
    <font>
      <sz val="12"/>
      <name val="Helv"/>
      <charset val="134"/>
    </font>
    <font>
      <sz val="12"/>
      <name val="Times New Roman"/>
      <charset val="134"/>
    </font>
    <font>
      <sz val="12"/>
      <color indexed="8"/>
      <name val="Calibri"/>
      <charset val="1"/>
    </font>
    <font>
      <sz val="11"/>
      <color indexed="8"/>
      <name val="Trebuchet MS"/>
      <charset val="1"/>
    </font>
    <font>
      <sz val="12"/>
      <name val="Arial Narrow"/>
      <charset val="134"/>
    </font>
    <font>
      <sz val="10"/>
      <color indexed="22"/>
      <name val="MS Sans Serif"/>
      <charset val="134"/>
    </font>
    <font>
      <sz val="10"/>
      <name val="MS Serif"/>
      <charset val="134"/>
    </font>
    <font>
      <sz val="1"/>
      <color indexed="8"/>
      <name val="Courier"/>
      <charset val="134"/>
    </font>
    <font>
      <sz val="1"/>
      <color indexed="16"/>
      <name val="Courier"/>
      <charset val="134"/>
    </font>
    <font>
      <sz val="10"/>
      <name val="Courier"/>
      <charset val="134"/>
    </font>
    <font>
      <sz val="24"/>
      <color indexed="13"/>
      <name val="Arial"/>
      <charset val="134"/>
    </font>
    <font>
      <sz val="10"/>
      <color indexed="16"/>
      <name val="MS Serif"/>
      <charset val="134"/>
    </font>
    <font>
      <i/>
      <sz val="11"/>
      <color rgb="FF7F7F7F"/>
      <name val="Calibri"/>
      <charset val="134"/>
      <scheme val="minor"/>
    </font>
    <font>
      <b/>
      <sz val="1"/>
      <color indexed="8"/>
      <name val="Courier"/>
      <charset val="134"/>
    </font>
    <font>
      <i/>
      <sz val="1"/>
      <color indexed="8"/>
      <name val="Courier"/>
      <charset val="134"/>
    </font>
    <font>
      <b/>
      <sz val="14"/>
      <name val="Arial"/>
      <charset val="134"/>
    </font>
    <font>
      <sz val="10"/>
      <color indexed="10"/>
      <name val="Arial MT Black"/>
      <charset val="134"/>
    </font>
    <font>
      <sz val="8"/>
      <name val="Arial"/>
      <charset val="134"/>
    </font>
    <font>
      <b/>
      <sz val="12"/>
      <name val="Arial"/>
      <charset val="134"/>
    </font>
    <font>
      <u/>
      <sz val="11"/>
      <color theme="10"/>
      <name val="Calibri"/>
      <charset val="1"/>
    </font>
    <font>
      <u/>
      <sz val="6.8"/>
      <color theme="10"/>
      <name val="Arial"/>
      <charset val="134"/>
    </font>
    <font>
      <sz val="7"/>
      <name val="Small Fonts"/>
      <charset val="134"/>
    </font>
    <font>
      <sz val="9"/>
      <name val="Helv"/>
      <charset val="134"/>
    </font>
    <font>
      <sz val="10"/>
      <name val="Helv"/>
      <charset val="134"/>
    </font>
    <font>
      <sz val="10"/>
      <color indexed="0"/>
      <name val="Arial"/>
      <charset val="134"/>
    </font>
    <font>
      <sz val="12"/>
      <name val="Arial"/>
      <charset val="134"/>
    </font>
    <font>
      <sz val="11"/>
      <color indexed="8"/>
      <name val="Cambria"/>
      <charset val="134"/>
    </font>
    <font>
      <sz val="10"/>
      <color theme="1"/>
      <name val="Arial"/>
      <charset val="1"/>
    </font>
    <font>
      <sz val="8"/>
      <name val="Helv"/>
      <charset val="134"/>
    </font>
    <font>
      <b/>
      <i/>
      <sz val="8"/>
      <name val="Arial"/>
      <charset val="134"/>
    </font>
    <font>
      <b/>
      <sz val="9"/>
      <name val="Arial"/>
      <charset val="134"/>
    </font>
    <font>
      <b/>
      <sz val="8"/>
      <color indexed="8"/>
      <name val="Helv"/>
      <charset val="134"/>
    </font>
    <font>
      <sz val="9"/>
      <name val="Tms Rmn"/>
      <charset val="134"/>
    </font>
    <font>
      <sz val="9"/>
      <name val="Tahoma"/>
      <charset val="134"/>
    </font>
    <font>
      <b/>
      <sz val="9"/>
      <name val="Tahoma"/>
      <charset val="134"/>
    </font>
  </fonts>
  <fills count="46">
    <fill>
      <patternFill patternType="none"/>
    </fill>
    <fill>
      <patternFill patternType="gray125"/>
    </fill>
    <fill>
      <patternFill patternType="solid">
        <fgColor theme="0"/>
        <bgColor indexed="64"/>
      </patternFill>
    </fill>
    <fill>
      <patternFill patternType="solid">
        <fgColor theme="6" tint="0.399975585192419"/>
        <bgColor indexed="64"/>
      </patternFill>
    </fill>
    <fill>
      <patternFill patternType="solid">
        <fgColor indexed="44"/>
        <bgColor indexed="64"/>
      </patternFill>
    </fill>
    <fill>
      <patternFill patternType="solid">
        <fgColor rgb="FFFFCC99"/>
        <bgColor indexed="64"/>
      </patternFill>
    </fill>
    <fill>
      <patternFill patternType="solid">
        <fgColor rgb="FFFFFF99"/>
        <bgColor indexed="64"/>
      </patternFill>
    </fill>
    <fill>
      <patternFill patternType="solid">
        <fgColor indexed="9"/>
        <bgColor indexed="64"/>
      </patternFill>
    </fill>
    <fill>
      <patternFill patternType="lightUp"/>
    </fill>
    <fill>
      <patternFill patternType="solid">
        <fgColor rgb="FFFFFFCC"/>
        <bgColor indexed="64"/>
      </patternFill>
    </fill>
    <fill>
      <patternFill patternType="solid">
        <fgColor rgb="FF92D050"/>
        <bgColor indexed="64"/>
      </patternFill>
    </fill>
    <fill>
      <patternFill patternType="solid">
        <fgColor theme="1" tint="0.149998474074526"/>
        <bgColor indexed="64"/>
      </patternFill>
    </fill>
    <fill>
      <patternFill patternType="solid">
        <fgColor theme="0" tint="-0.149998474074526"/>
        <bgColor indexed="64"/>
      </patternFill>
    </fill>
    <fill>
      <patternFill patternType="solid">
        <fgColor theme="1" tint="0.249977111117893"/>
        <bgColor indexed="64"/>
      </patternFill>
    </fill>
    <fill>
      <patternFill patternType="solid">
        <fgColor theme="6" tint="-0.249977111117893"/>
        <bgColor indexed="64"/>
      </patternFill>
    </fill>
    <fill>
      <patternFill patternType="solid">
        <fgColor rgb="FFFFC000"/>
        <bgColor indexed="64"/>
      </patternFill>
    </fill>
    <fill>
      <patternFill patternType="solid">
        <fgColor theme="9" tint="0.599993896298105"/>
        <bgColor indexed="64"/>
      </patternFill>
    </fill>
    <fill>
      <patternFill patternType="solid">
        <fgColor theme="3" tint="0.799981688894314"/>
        <bgColor indexed="64"/>
      </patternFill>
    </fill>
    <fill>
      <patternFill patternType="solid">
        <fgColor rgb="FFCCFF66"/>
        <bgColor indexed="64"/>
      </patternFill>
    </fill>
    <fill>
      <patternFill patternType="solid">
        <fgColor theme="3" tint="0.599993896298105"/>
        <bgColor indexed="64"/>
      </patternFill>
    </fill>
    <fill>
      <patternFill patternType="solid">
        <fgColor rgb="FFFFFF00"/>
        <bgColor indexed="64"/>
      </patternFill>
    </fill>
    <fill>
      <patternFill patternType="solid">
        <fgColor indexed="40"/>
        <bgColor indexed="64"/>
      </patternFill>
    </fill>
    <fill>
      <patternFill patternType="solid">
        <fgColor indexed="26"/>
        <bgColor indexed="64"/>
      </patternFill>
    </fill>
    <fill>
      <patternFill patternType="solid">
        <fgColor indexed="47"/>
        <bgColor indexed="64"/>
      </patternFill>
    </fill>
    <fill>
      <patternFill patternType="solid">
        <fgColor indexed="22"/>
        <bgColor indexed="64"/>
      </patternFill>
    </fill>
    <fill>
      <patternFill patternType="solid">
        <fgColor indexed="55"/>
        <bgColor indexed="64"/>
      </patternFill>
    </fill>
    <fill>
      <patternFill patternType="solid">
        <fgColor indexed="42"/>
        <bgColor indexed="64"/>
      </patternFill>
    </fill>
    <fill>
      <patternFill patternType="solid">
        <fgColor indexed="45"/>
        <bgColor indexed="64"/>
      </patternFill>
    </fill>
    <fill>
      <patternFill patternType="solid">
        <fgColor indexed="43"/>
        <bgColor indexed="64"/>
      </patternFill>
    </fill>
    <fill>
      <patternFill patternType="solid">
        <fgColor indexed="62"/>
        <bgColor indexed="64"/>
      </patternFill>
    </fill>
    <fill>
      <patternFill patternType="solid">
        <fgColor indexed="31"/>
        <bgColor indexed="64"/>
      </patternFill>
    </fill>
    <fill>
      <patternFill patternType="solid">
        <fgColor indexed="30"/>
        <bgColor indexed="64"/>
      </patternFill>
    </fill>
    <fill>
      <patternFill patternType="solid">
        <fgColor indexed="10"/>
        <bgColor indexed="64"/>
      </patternFill>
    </fill>
    <fill>
      <patternFill patternType="solid">
        <fgColor indexed="29"/>
        <bgColor indexed="64"/>
      </patternFill>
    </fill>
    <fill>
      <patternFill patternType="solid">
        <fgColor indexed="57"/>
        <bgColor indexed="64"/>
      </patternFill>
    </fill>
    <fill>
      <patternFill patternType="solid">
        <fgColor indexed="11"/>
        <bgColor indexed="64"/>
      </patternFill>
    </fill>
    <fill>
      <patternFill patternType="solid">
        <fgColor indexed="36"/>
        <bgColor indexed="64"/>
      </patternFill>
    </fill>
    <fill>
      <patternFill patternType="solid">
        <fgColor indexed="46"/>
        <bgColor indexed="64"/>
      </patternFill>
    </fill>
    <fill>
      <patternFill patternType="solid">
        <fgColor indexed="49"/>
        <bgColor indexed="64"/>
      </patternFill>
    </fill>
    <fill>
      <patternFill patternType="solid">
        <fgColor indexed="27"/>
        <bgColor indexed="64"/>
      </patternFill>
    </fill>
    <fill>
      <patternFill patternType="solid">
        <fgColor indexed="53"/>
        <bgColor indexed="64"/>
      </patternFill>
    </fill>
    <fill>
      <patternFill patternType="solid">
        <fgColor indexed="51"/>
        <bgColor indexed="64"/>
      </patternFill>
    </fill>
    <fill>
      <patternFill patternType="solid">
        <fgColor indexed="52"/>
        <bgColor indexed="64"/>
      </patternFill>
    </fill>
    <fill>
      <patternFill patternType="solid">
        <fgColor indexed="12"/>
        <bgColor indexed="12"/>
      </patternFill>
    </fill>
    <fill>
      <patternFill patternType="solid">
        <fgColor indexed="13"/>
        <bgColor indexed="13"/>
      </patternFill>
    </fill>
    <fill>
      <patternFill patternType="solid">
        <fgColor indexed="26"/>
        <bgColor indexed="9"/>
      </patternFill>
    </fill>
  </fills>
  <borders count="103">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double">
        <color auto="1"/>
      </left>
      <right/>
      <top style="double">
        <color auto="1"/>
      </top>
      <bottom/>
      <diagonal/>
    </border>
    <border>
      <left/>
      <right/>
      <top style="double">
        <color auto="1"/>
      </top>
      <bottom/>
      <diagonal/>
    </border>
    <border>
      <left style="double">
        <color auto="1"/>
      </left>
      <right/>
      <top/>
      <bottom style="double">
        <color auto="1"/>
      </bottom>
      <diagonal/>
    </border>
    <border>
      <left/>
      <right/>
      <top/>
      <bottom style="double">
        <color auto="1"/>
      </bottom>
      <diagonal/>
    </border>
    <border>
      <left/>
      <right style="medium">
        <color auto="1"/>
      </right>
      <top style="medium">
        <color auto="1"/>
      </top>
      <bottom/>
      <diagonal/>
    </border>
    <border>
      <left/>
      <right style="medium">
        <color auto="1"/>
      </right>
      <top/>
      <bottom/>
      <diagonal/>
    </border>
    <border>
      <left/>
      <right style="double">
        <color auto="1"/>
      </right>
      <top style="double">
        <color auto="1"/>
      </top>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medium">
        <color auto="1"/>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auto="1"/>
      </left>
      <right/>
      <top style="thin">
        <color indexed="10"/>
      </top>
      <bottom style="thin">
        <color indexed="10"/>
      </bottom>
      <diagonal/>
    </border>
    <border>
      <left/>
      <right style="thin">
        <color indexed="10"/>
      </right>
      <top style="thin">
        <color indexed="10"/>
      </top>
      <bottom style="thin">
        <color indexed="10"/>
      </bottom>
      <diagonal/>
    </border>
    <border>
      <left/>
      <right style="thin">
        <color rgb="FFFF0000"/>
      </right>
      <top style="thin">
        <color indexed="10"/>
      </top>
      <bottom style="thin">
        <color indexed="10"/>
      </bottom>
      <diagonal/>
    </border>
    <border>
      <left style="thin">
        <color auto="1"/>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auto="1"/>
      </left>
      <right/>
      <top style="thin">
        <color rgb="FFFF0000"/>
      </top>
      <bottom style="thin">
        <color auto="1"/>
      </bottom>
      <diagonal/>
    </border>
    <border>
      <left/>
      <right style="thin">
        <color rgb="FFFF0000"/>
      </right>
      <top style="thin">
        <color rgb="FFFF0000"/>
      </top>
      <bottom style="thin">
        <color auto="1"/>
      </bottom>
      <diagonal/>
    </border>
    <border>
      <left/>
      <right style="thin">
        <color auto="1"/>
      </right>
      <top/>
      <bottom/>
      <diagonal/>
    </border>
    <border>
      <left/>
      <right style="thin">
        <color auto="1"/>
      </right>
      <top style="thin">
        <color auto="1"/>
      </top>
      <bottom style="thin">
        <color auto="1"/>
      </bottom>
      <diagonal/>
    </border>
    <border>
      <left/>
      <right style="thin">
        <color auto="1"/>
      </right>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diagonal/>
    </border>
    <border>
      <left/>
      <right style="medium">
        <color auto="1"/>
      </right>
      <top style="thin">
        <color auto="1"/>
      </top>
      <bottom style="thin">
        <color auto="1"/>
      </bottom>
      <diagonal/>
    </border>
    <border>
      <left style="thin">
        <color indexed="10"/>
      </left>
      <right/>
      <top style="thin">
        <color indexed="10"/>
      </top>
      <bottom style="thin">
        <color indexed="10"/>
      </bottom>
      <diagonal/>
    </border>
    <border>
      <left/>
      <right style="thin">
        <color auto="1"/>
      </right>
      <top style="thin">
        <color indexed="10"/>
      </top>
      <bottom style="thin">
        <color rgb="FFFF0000"/>
      </bottom>
      <diagonal/>
    </border>
    <border>
      <left style="thin">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auto="1"/>
      </bottom>
      <diagonal/>
    </border>
    <border>
      <left style="thin">
        <color rgb="FFFF0000"/>
      </left>
      <right style="thin">
        <color auto="1"/>
      </right>
      <top style="thin">
        <color rgb="FFFF0000"/>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style="thin">
        <color auto="1"/>
      </left>
      <right style="medium">
        <color auto="1"/>
      </right>
      <top/>
      <bottom style="medium">
        <color auto="1"/>
      </bottom>
      <diagonal/>
    </border>
    <border>
      <left/>
      <right/>
      <top style="medium">
        <color theme="0" tint="-0.0499893185216834"/>
      </top>
      <bottom/>
      <diagonal/>
    </border>
    <border>
      <left/>
      <right/>
      <top/>
      <bottom style="thin">
        <color rgb="FF92D050"/>
      </bottom>
      <diagonal/>
    </border>
    <border>
      <left style="thin">
        <color auto="1"/>
      </left>
      <right/>
      <top style="thin">
        <color auto="1"/>
      </top>
      <bottom style="thin">
        <color theme="6" tint="-0.249946592608417"/>
      </bottom>
      <diagonal/>
    </border>
    <border>
      <left/>
      <right/>
      <top style="thin">
        <color auto="1"/>
      </top>
      <bottom style="thin">
        <color theme="6" tint="-0.249946592608417"/>
      </bottom>
      <diagonal/>
    </border>
    <border>
      <left/>
      <right style="thin">
        <color auto="1"/>
      </right>
      <top style="thin">
        <color auto="1"/>
      </top>
      <bottom style="thin">
        <color theme="6" tint="-0.249946592608417"/>
      </bottom>
      <diagonal/>
    </border>
    <border>
      <left style="thin">
        <color auto="1"/>
      </left>
      <right/>
      <top style="thin">
        <color theme="6" tint="-0.249946592608417"/>
      </top>
      <bottom style="thin">
        <color theme="6" tint="-0.249946592608417"/>
      </bottom>
      <diagonal/>
    </border>
    <border>
      <left/>
      <right/>
      <top style="thin">
        <color theme="6" tint="-0.249946592608417"/>
      </top>
      <bottom style="thin">
        <color theme="6" tint="-0.249946592608417"/>
      </bottom>
      <diagonal/>
    </border>
    <border>
      <left/>
      <right style="thin">
        <color auto="1"/>
      </right>
      <top style="thin">
        <color theme="6" tint="-0.249946592608417"/>
      </top>
      <bottom style="thin">
        <color theme="6" tint="-0.249946592608417"/>
      </bottom>
      <diagonal/>
    </border>
    <border>
      <left style="thin">
        <color auto="1"/>
      </left>
      <right/>
      <top style="thin">
        <color theme="6" tint="-0.249946592608417"/>
      </top>
      <bottom style="thin">
        <color auto="1"/>
      </bottom>
      <diagonal/>
    </border>
    <border>
      <left/>
      <right/>
      <top style="thin">
        <color theme="6" tint="-0.249946592608417"/>
      </top>
      <bottom style="thin">
        <color auto="1"/>
      </bottom>
      <diagonal/>
    </border>
    <border>
      <left/>
      <right style="thin">
        <color auto="1"/>
      </right>
      <top style="thin">
        <color theme="6" tint="-0.249946592608417"/>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thin">
        <color auto="1"/>
      </top>
      <bottom/>
      <diagonal/>
    </border>
    <border>
      <left/>
      <right style="thin">
        <color auto="1"/>
      </right>
      <top/>
      <bottom style="thin">
        <color auto="1"/>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style="hair">
        <color auto="1"/>
      </left>
      <right style="hair">
        <color auto="1"/>
      </right>
      <top style="thin">
        <color auto="1"/>
      </top>
      <bottom/>
      <diagonal/>
    </border>
    <border>
      <left style="hair">
        <color auto="1"/>
      </left>
      <right style="hair">
        <color auto="1"/>
      </right>
      <top style="double">
        <color auto="1"/>
      </top>
      <bottom/>
      <diagonal/>
    </border>
    <border>
      <left/>
      <right style="thin">
        <color indexed="8"/>
      </right>
      <top/>
      <bottom/>
      <diagonal/>
    </border>
  </borders>
  <cellStyleXfs count="2682">
    <xf numFmtId="0" fontId="0" fillId="0" borderId="0"/>
    <xf numFmtId="43" fontId="41" fillId="0" borderId="0" applyFont="0" applyFill="0" applyBorder="0" applyAlignment="0" applyProtection="0"/>
    <xf numFmtId="44" fontId="88" fillId="0" borderId="0" applyFont="0" applyFill="0" applyBorder="0" applyAlignment="0" applyProtection="0">
      <alignment vertical="center"/>
    </xf>
    <xf numFmtId="9" fontId="41" fillId="0" borderId="0" applyFont="0" applyFill="0" applyBorder="0" applyAlignment="0" applyProtection="0"/>
    <xf numFmtId="176" fontId="41" fillId="0" borderId="0" applyFont="0" applyFill="0" applyBorder="0" applyAlignment="0" applyProtection="0"/>
    <xf numFmtId="42" fontId="88" fillId="0" borderId="0" applyFont="0" applyFill="0" applyBorder="0" applyAlignment="0" applyProtection="0">
      <alignment vertical="center"/>
    </xf>
    <xf numFmtId="0" fontId="89" fillId="0" borderId="0" applyNumberFormat="0" applyFill="0" applyBorder="0" applyAlignment="0" applyProtection="0">
      <alignment vertical="center"/>
    </xf>
    <xf numFmtId="0" fontId="90" fillId="0" borderId="0" applyNumberFormat="0" applyFill="0" applyBorder="0" applyAlignment="0" applyProtection="0">
      <alignment vertical="center"/>
    </xf>
    <xf numFmtId="0" fontId="41" fillId="22" borderId="89" applyNumberFormat="0" applyFont="0" applyAlignment="0" applyProtection="0"/>
    <xf numFmtId="0" fontId="83" fillId="0" borderId="0" applyNumberFormat="0" applyFill="0" applyBorder="0" applyAlignment="0" applyProtection="0"/>
    <xf numFmtId="0" fontId="91" fillId="0" borderId="0" applyNumberFormat="0" applyFill="0" applyBorder="0" applyAlignment="0" applyProtection="0"/>
    <xf numFmtId="0" fontId="92" fillId="0" borderId="0" applyNumberFormat="0" applyFill="0" applyBorder="0" applyAlignment="0" applyProtection="0"/>
    <xf numFmtId="0" fontId="93" fillId="0" borderId="90" applyNumberFormat="0" applyFill="0" applyAlignment="0" applyProtection="0"/>
    <xf numFmtId="0" fontId="94" fillId="0" borderId="91" applyNumberFormat="0" applyFill="0" applyAlignment="0" applyProtection="0"/>
    <xf numFmtId="0" fontId="95" fillId="0" borderId="92" applyNumberFormat="0" applyFill="0" applyAlignment="0" applyProtection="0"/>
    <xf numFmtId="0" fontId="95" fillId="0" borderId="0" applyNumberFormat="0" applyFill="0" applyBorder="0" applyAlignment="0" applyProtection="0"/>
    <xf numFmtId="0" fontId="96" fillId="23" borderId="93" applyNumberFormat="0" applyAlignment="0" applyProtection="0"/>
    <xf numFmtId="0" fontId="97" fillId="24" borderId="94" applyNumberFormat="0" applyAlignment="0" applyProtection="0"/>
    <xf numFmtId="0" fontId="98" fillId="24" borderId="93" applyNumberFormat="0" applyAlignment="0" applyProtection="0"/>
    <xf numFmtId="0" fontId="99" fillId="25" borderId="95" applyNumberFormat="0" applyAlignment="0" applyProtection="0"/>
    <xf numFmtId="0" fontId="100" fillId="0" borderId="96" applyNumberFormat="0" applyFill="0" applyAlignment="0" applyProtection="0"/>
    <xf numFmtId="0" fontId="101" fillId="0" borderId="97" applyNumberFormat="0" applyFill="0" applyAlignment="0" applyProtection="0"/>
    <xf numFmtId="0" fontId="102" fillId="26" borderId="0" applyNumberFormat="0" applyBorder="0" applyAlignment="0" applyProtection="0"/>
    <xf numFmtId="0" fontId="103" fillId="27" borderId="0" applyNumberFormat="0" applyBorder="0" applyAlignment="0" applyProtection="0"/>
    <xf numFmtId="0" fontId="104" fillId="28" borderId="0" applyNumberFormat="0" applyBorder="0" applyAlignment="0" applyProtection="0"/>
    <xf numFmtId="0" fontId="80" fillId="29" borderId="0" applyNumberFormat="0" applyBorder="0" applyAlignment="0" applyProtection="0"/>
    <xf numFmtId="0" fontId="87" fillId="30" borderId="0" applyNumberFormat="0" applyBorder="0" applyAlignment="0" applyProtection="0"/>
    <xf numFmtId="0" fontId="87" fillId="4" borderId="0" applyNumberFormat="0" applyBorder="0" applyAlignment="0" applyProtection="0"/>
    <xf numFmtId="0" fontId="80" fillId="31" borderId="0" applyNumberFormat="0" applyBorder="0" applyAlignment="0" applyProtection="0"/>
    <xf numFmtId="0" fontId="80" fillId="32" borderId="0" applyNumberFormat="0" applyBorder="0" applyAlignment="0" applyProtection="0"/>
    <xf numFmtId="0" fontId="87" fillId="27" borderId="0" applyNumberFormat="0" applyBorder="0" applyAlignment="0" applyProtection="0"/>
    <xf numFmtId="0" fontId="87" fillId="33" borderId="0" applyNumberFormat="0" applyBorder="0" applyAlignment="0" applyProtection="0"/>
    <xf numFmtId="0" fontId="80" fillId="33" borderId="0" applyNumberFormat="0" applyBorder="0" applyAlignment="0" applyProtection="0"/>
    <xf numFmtId="0" fontId="80" fillId="34" borderId="0" applyNumberFormat="0" applyBorder="0" applyAlignment="0" applyProtection="0"/>
    <xf numFmtId="0" fontId="87" fillId="26" borderId="0" applyNumberFormat="0" applyBorder="0" applyAlignment="0" applyProtection="0"/>
    <xf numFmtId="0" fontId="87" fillId="35" borderId="0" applyNumberFormat="0" applyBorder="0" applyAlignment="0" applyProtection="0"/>
    <xf numFmtId="0" fontId="80" fillId="35" borderId="0" applyNumberFormat="0" applyBorder="0" applyAlignment="0" applyProtection="0"/>
    <xf numFmtId="0" fontId="80" fillId="36"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0" fillId="36" borderId="0" applyNumberFormat="0" applyBorder="0" applyAlignment="0" applyProtection="0"/>
    <xf numFmtId="0" fontId="80" fillId="38" borderId="0" applyNumberFormat="0" applyBorder="0" applyAlignment="0" applyProtection="0"/>
    <xf numFmtId="0" fontId="87" fillId="39" borderId="0" applyNumberFormat="0" applyBorder="0" applyAlignment="0" applyProtection="0"/>
    <xf numFmtId="0" fontId="87" fillId="4" borderId="0" applyNumberFormat="0" applyBorder="0" applyAlignment="0" applyProtection="0"/>
    <xf numFmtId="0" fontId="80" fillId="38" borderId="0" applyNumberFormat="0" applyBorder="0" applyAlignment="0" applyProtection="0"/>
    <xf numFmtId="0" fontId="80" fillId="40" borderId="0" applyNumberFormat="0" applyBorder="0" applyAlignment="0" applyProtection="0"/>
    <xf numFmtId="0" fontId="87" fillId="23" borderId="0" applyNumberFormat="0" applyBorder="0" applyAlignment="0" applyProtection="0"/>
    <xf numFmtId="0" fontId="87" fillId="41" borderId="0" applyNumberFormat="0" applyBorder="0" applyAlignment="0" applyProtection="0"/>
    <xf numFmtId="0" fontId="80" fillId="42" borderId="0" applyNumberFormat="0" applyBorder="0" applyAlignment="0" applyProtection="0"/>
    <xf numFmtId="177" fontId="105" fillId="0" borderId="0">
      <alignment horizontal="centerContinuous"/>
    </xf>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30"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7"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26"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39"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23"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3"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5"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37"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7" fillId="4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1"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3"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5"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42"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29"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2"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4"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6"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38"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80" fillId="40"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3" fillId="27" borderId="0" applyNumberFormat="0" applyBorder="0" applyAlignment="0" applyProtection="0"/>
    <xf numFmtId="0" fontId="106" fillId="0" borderId="0" applyFill="0" applyBorder="0" applyAlignment="0"/>
    <xf numFmtId="178" fontId="41" fillId="0" borderId="0" applyFill="0" applyBorder="0" applyAlignment="0"/>
    <xf numFmtId="178" fontId="41" fillId="0" borderId="0" applyFill="0" applyBorder="0" applyAlignment="0"/>
    <xf numFmtId="179" fontId="41" fillId="0" borderId="0" applyFill="0" applyBorder="0" applyAlignment="0"/>
    <xf numFmtId="179" fontId="41" fillId="0" borderId="0" applyFill="0" applyBorder="0" applyAlignment="0"/>
    <xf numFmtId="180" fontId="41" fillId="0" borderId="0" applyFill="0" applyBorder="0" applyAlignment="0"/>
    <xf numFmtId="180" fontId="41" fillId="0" borderId="0" applyFill="0" applyBorder="0" applyAlignment="0"/>
    <xf numFmtId="181" fontId="41" fillId="0" borderId="0" applyFill="0" applyBorder="0" applyAlignment="0"/>
    <xf numFmtId="181" fontId="41" fillId="0" borderId="0" applyFill="0" applyBorder="0" applyAlignment="0"/>
    <xf numFmtId="182" fontId="41" fillId="0" borderId="0" applyFill="0" applyBorder="0" applyAlignment="0"/>
    <xf numFmtId="182" fontId="41" fillId="0" borderId="0" applyFill="0" applyBorder="0" applyAlignment="0"/>
    <xf numFmtId="183" fontId="41" fillId="0" borderId="0" applyFill="0" applyBorder="0" applyAlignment="0"/>
    <xf numFmtId="183" fontId="41" fillId="0" borderId="0" applyFill="0" applyBorder="0" applyAlignment="0"/>
    <xf numFmtId="178" fontId="41" fillId="0" borderId="0" applyFill="0" applyBorder="0" applyAlignment="0"/>
    <xf numFmtId="178" fontId="41" fillId="0" borderId="0" applyFill="0" applyBorder="0" applyAlignment="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8" fillId="24" borderId="93"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99" fillId="25" borderId="95" applyNumberFormat="0" applyAlignment="0" applyProtection="0"/>
    <xf numFmtId="0" fontId="107" fillId="0" borderId="0"/>
    <xf numFmtId="0" fontId="107" fillId="0" borderId="0"/>
    <xf numFmtId="0" fontId="107" fillId="0" borderId="0"/>
    <xf numFmtId="43"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176" fontId="41" fillId="0" borderId="0" applyFont="0" applyFill="0" applyBorder="0" applyAlignment="0" applyProtection="0"/>
    <xf numFmtId="41" fontId="41" fillId="0" borderId="0" applyFont="0" applyFill="0" applyBorder="0" applyAlignment="0" applyProtection="0"/>
    <xf numFmtId="43"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184" fontId="41" fillId="0" borderId="0" applyFont="0" applyFill="0" applyBorder="0" applyAlignment="0" applyProtection="0"/>
    <xf numFmtId="184" fontId="41" fillId="0" borderId="0" applyFont="0" applyFill="0" applyBorder="0" applyAlignment="0" applyProtection="0"/>
    <xf numFmtId="184"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184" fontId="41" fillId="0" borderId="0" applyFont="0" applyFill="0" applyBorder="0" applyAlignment="0" applyProtection="0"/>
    <xf numFmtId="41" fontId="87" fillId="0" borderId="0" applyFont="0" applyFill="0" applyBorder="0" applyAlignment="0" applyProtection="0"/>
    <xf numFmtId="185" fontId="41" fillId="0" borderId="0" applyFont="0" applyFill="0" applyBorder="0" applyAlignment="0" applyProtection="0"/>
    <xf numFmtId="185" fontId="41"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0" fontId="41"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0" fontId="41"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33"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187" fontId="41" fillId="0" borderId="0" applyFont="0" applyFill="0" applyBorder="0" applyAlignment="0" applyProtection="0"/>
    <xf numFmtId="187" fontId="41" fillId="0" borderId="0" applyFont="0" applyFill="0" applyBorder="0" applyAlignment="0" applyProtection="0"/>
    <xf numFmtId="41" fontId="33" fillId="0" borderId="0" applyFont="0" applyFill="0" applyBorder="0" applyAlignment="0" applyProtection="0"/>
    <xf numFmtId="41" fontId="41" fillId="0" borderId="0" applyFont="0" applyFill="0" applyBorder="0" applyAlignment="0" applyProtection="0"/>
    <xf numFmtId="41" fontId="108" fillId="0" borderId="0" applyFont="0" applyFill="0" applyBorder="0" applyAlignment="0" applyProtection="0"/>
    <xf numFmtId="41" fontId="109"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87"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188"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188"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110"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182" fontId="41" fillId="0" borderId="0" applyFont="0" applyFill="0" applyBorder="0" applyAlignment="0" applyProtection="0"/>
    <xf numFmtId="182" fontId="41" fillId="0" borderId="0" applyFont="0" applyFill="0" applyBorder="0" applyAlignment="0" applyProtection="0"/>
    <xf numFmtId="189"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189"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186" fontId="41"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186"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190" fontId="41"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190"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191" fontId="41" fillId="0" borderId="0" applyFont="0" applyFill="0" applyBorder="0" applyAlignment="0" applyProtection="0"/>
    <xf numFmtId="191" fontId="41" fillId="0" borderId="0" applyFont="0" applyFill="0" applyBorder="0" applyAlignment="0" applyProtection="0"/>
    <xf numFmtId="192" fontId="41" fillId="0" borderId="0" applyFont="0" applyFill="0" applyBorder="0" applyAlignment="0" applyProtection="0"/>
    <xf numFmtId="192" fontId="41" fillId="0" borderId="0" applyFont="0" applyFill="0" applyBorder="0" applyAlignment="0" applyProtection="0"/>
    <xf numFmtId="192" fontId="41" fillId="0" borderId="0" applyFont="0" applyFill="0" applyBorder="0" applyAlignment="0" applyProtection="0"/>
    <xf numFmtId="192" fontId="41" fillId="0" borderId="0" applyFont="0" applyFill="0" applyBorder="0" applyAlignment="0" applyProtection="0"/>
    <xf numFmtId="192" fontId="41" fillId="0" borderId="0" applyFont="0" applyFill="0" applyBorder="0" applyAlignment="0" applyProtection="0"/>
    <xf numFmtId="192" fontId="41" fillId="0" borderId="0" applyFont="0" applyFill="0" applyBorder="0" applyAlignment="0" applyProtection="0"/>
    <xf numFmtId="191"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193" fontId="41" fillId="0" borderId="0" applyFont="0" applyFill="0" applyBorder="0" applyAlignment="0" applyProtection="0"/>
    <xf numFmtId="193" fontId="41" fillId="0" borderId="0" applyFont="0" applyFill="0" applyBorder="0" applyAlignment="0" applyProtection="0"/>
    <xf numFmtId="193" fontId="41" fillId="0" borderId="0" applyFont="0" applyFill="0" applyBorder="0" applyAlignment="0" applyProtection="0"/>
    <xf numFmtId="193" fontId="41" fillId="0" borderId="0" applyFont="0" applyFill="0" applyBorder="0" applyAlignment="0" applyProtection="0"/>
    <xf numFmtId="193" fontId="41" fillId="0" borderId="0" applyFont="0" applyFill="0" applyBorder="0" applyAlignment="0" applyProtection="0"/>
    <xf numFmtId="193" fontId="41" fillId="0" borderId="0" applyFont="0" applyFill="0" applyBorder="0" applyAlignment="0" applyProtection="0"/>
    <xf numFmtId="191" fontId="41" fillId="0" borderId="0" applyFont="0" applyFill="0" applyBorder="0" applyAlignment="0" applyProtection="0"/>
    <xf numFmtId="0"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194"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195" fontId="41" fillId="0" borderId="0" applyFont="0" applyFill="0" applyBorder="0" applyAlignment="0" applyProtection="0"/>
    <xf numFmtId="196"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33"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186"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186"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43" fontId="41" fillId="0" borderId="0" applyFont="0" applyFill="0" applyBorder="0" applyAlignment="0" applyProtection="0"/>
    <xf numFmtId="43" fontId="111" fillId="0" borderId="0" applyFont="0" applyFill="0" applyBorder="0" applyAlignment="0" applyProtection="0"/>
    <xf numFmtId="43" fontId="111" fillId="0" borderId="0" applyFont="0" applyFill="0" applyBorder="0" applyAlignment="0" applyProtection="0"/>
    <xf numFmtId="43" fontId="41" fillId="0" borderId="0" applyFont="0" applyFill="0" applyBorder="0" applyAlignment="0" applyProtection="0"/>
    <xf numFmtId="43" fontId="87" fillId="0" borderId="0" applyFont="0" applyFill="0" applyBorder="0" applyAlignment="0" applyProtection="0"/>
    <xf numFmtId="3" fontId="112" fillId="0" borderId="0" applyFont="0" applyFill="0" applyBorder="0" applyAlignment="0" applyProtection="0"/>
    <xf numFmtId="0" fontId="113" fillId="0" borderId="0" applyNumberFormat="0" applyAlignment="0">
      <alignment horizontal="left"/>
    </xf>
    <xf numFmtId="0" fontId="107" fillId="0" borderId="0"/>
    <xf numFmtId="0" fontId="107" fillId="0" borderId="0"/>
    <xf numFmtId="197" fontId="41" fillId="0" borderId="19"/>
    <xf numFmtId="197" fontId="41" fillId="0" borderId="19"/>
    <xf numFmtId="42" fontId="87" fillId="0" borderId="0" applyFont="0" applyFill="0" applyBorder="0" applyAlignment="0" applyProtection="0"/>
    <xf numFmtId="42" fontId="87" fillId="0" borderId="0" applyFont="0" applyFill="0" applyBorder="0" applyAlignment="0" applyProtection="0"/>
    <xf numFmtId="178" fontId="41" fillId="0" borderId="0" applyFont="0" applyFill="0" applyBorder="0" applyAlignment="0" applyProtection="0"/>
    <xf numFmtId="17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44" fontId="41" fillId="0" borderId="0" applyFont="0" applyFill="0" applyBorder="0" applyAlignment="0" applyProtection="0"/>
    <xf numFmtId="44"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41" fillId="0" borderId="0" applyFont="0" applyFill="0" applyBorder="0" applyAlignment="0" applyProtection="0"/>
    <xf numFmtId="198" fontId="112" fillId="0" borderId="0" applyFont="0" applyFill="0" applyBorder="0" applyAlignment="0" applyProtection="0"/>
    <xf numFmtId="199" fontId="114" fillId="0" borderId="0">
      <protection locked="0"/>
    </xf>
    <xf numFmtId="58" fontId="106" fillId="0" borderId="0" applyFill="0" applyBorder="0" applyAlignment="0"/>
    <xf numFmtId="200" fontId="115" fillId="0" borderId="0">
      <protection locked="0"/>
    </xf>
    <xf numFmtId="0" fontId="116" fillId="0" borderId="0"/>
    <xf numFmtId="0" fontId="116" fillId="0" borderId="98"/>
    <xf numFmtId="0" fontId="116" fillId="0" borderId="98"/>
    <xf numFmtId="0" fontId="116" fillId="0" borderId="98"/>
    <xf numFmtId="0" fontId="116" fillId="0" borderId="98"/>
    <xf numFmtId="0" fontId="117" fillId="43" borderId="0"/>
    <xf numFmtId="182" fontId="41" fillId="0" borderId="0" applyFill="0" applyBorder="0" applyAlignment="0"/>
    <xf numFmtId="182" fontId="41" fillId="0" borderId="0" applyFill="0" applyBorder="0" applyAlignment="0"/>
    <xf numFmtId="178" fontId="41" fillId="0" borderId="0" applyFill="0" applyBorder="0" applyAlignment="0"/>
    <xf numFmtId="178" fontId="41" fillId="0" borderId="0" applyFill="0" applyBorder="0" applyAlignment="0"/>
    <xf numFmtId="182" fontId="41" fillId="0" borderId="0" applyFill="0" applyBorder="0" applyAlignment="0"/>
    <xf numFmtId="182" fontId="41" fillId="0" borderId="0" applyFill="0" applyBorder="0" applyAlignment="0"/>
    <xf numFmtId="183" fontId="41" fillId="0" borderId="0" applyFill="0" applyBorder="0" applyAlignment="0"/>
    <xf numFmtId="183" fontId="41" fillId="0" borderId="0" applyFill="0" applyBorder="0" applyAlignment="0"/>
    <xf numFmtId="178" fontId="41" fillId="0" borderId="0" applyFill="0" applyBorder="0" applyAlignment="0"/>
    <xf numFmtId="178" fontId="41" fillId="0" borderId="0" applyFill="0" applyBorder="0" applyAlignment="0"/>
    <xf numFmtId="0" fontId="118" fillId="0" borderId="0" applyNumberFormat="0" applyAlignment="0">
      <alignment horizontal="left"/>
    </xf>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119"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120" fillId="0" borderId="0">
      <protection locked="0"/>
    </xf>
    <xf numFmtId="0" fontId="114" fillId="0" borderId="0">
      <protection locked="0"/>
    </xf>
    <xf numFmtId="0" fontId="114" fillId="0" borderId="0">
      <protection locked="0"/>
    </xf>
    <xf numFmtId="0" fontId="114" fillId="0" borderId="0">
      <protection locked="0"/>
    </xf>
    <xf numFmtId="0" fontId="120" fillId="0" borderId="0">
      <protection locked="0"/>
    </xf>
    <xf numFmtId="0" fontId="120" fillId="0" borderId="0">
      <protection locked="0"/>
    </xf>
    <xf numFmtId="0" fontId="121" fillId="0" borderId="0">
      <protection locked="0"/>
    </xf>
    <xf numFmtId="201" fontId="114" fillId="0" borderId="0">
      <protection locked="0"/>
    </xf>
    <xf numFmtId="0" fontId="122" fillId="0" borderId="99"/>
    <xf numFmtId="0" fontId="122" fillId="0" borderId="99"/>
    <xf numFmtId="0" fontId="122" fillId="0" borderId="99"/>
    <xf numFmtId="0" fontId="122" fillId="0" borderId="99"/>
    <xf numFmtId="0" fontId="122" fillId="0" borderId="98"/>
    <xf numFmtId="0" fontId="122" fillId="0" borderId="98"/>
    <xf numFmtId="0" fontId="122" fillId="44" borderId="98"/>
    <xf numFmtId="0" fontId="122" fillId="44" borderId="98"/>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02" fillId="26" borderId="0" applyNumberFormat="0" applyBorder="0" applyAlignment="0" applyProtection="0"/>
    <xf numFmtId="0" fontId="123" fillId="0" borderId="0" applyNumberFormat="0"/>
    <xf numFmtId="38" fontId="124" fillId="24" borderId="0" applyNumberFormat="0" applyBorder="0" applyAlignment="0" applyProtection="0"/>
    <xf numFmtId="0" fontId="125" fillId="0" borderId="85" applyNumberFormat="0" applyAlignment="0" applyProtection="0">
      <alignment horizontal="left" vertical="center"/>
    </xf>
    <xf numFmtId="0" fontId="125" fillId="0" borderId="23">
      <alignment horizontal="left" vertical="center"/>
    </xf>
    <xf numFmtId="0" fontId="125" fillId="0" borderId="23">
      <alignment horizontal="left" vertical="center"/>
    </xf>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3" fillId="0" borderId="90"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4" fillId="0" borderId="91"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92" applyNumberFormat="0" applyFill="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0" fontId="95" fillId="0" borderId="0" applyNumberFormat="0" applyFill="0" applyBorder="0" applyAlignment="0" applyProtection="0"/>
    <xf numFmtId="202" fontId="120" fillId="0" borderId="0">
      <protection locked="0"/>
    </xf>
    <xf numFmtId="202" fontId="120" fillId="0" borderId="0">
      <protection locked="0"/>
    </xf>
    <xf numFmtId="0" fontId="126" fillId="0" borderId="0" applyNumberFormat="0" applyFill="0" applyBorder="0" applyAlignment="0" applyProtection="0">
      <alignment vertical="top"/>
      <protection locked="0"/>
    </xf>
    <xf numFmtId="0" fontId="127" fillId="0" borderId="0" applyNumberFormat="0" applyFill="0" applyBorder="0" applyAlignment="0" applyProtection="0">
      <alignment vertical="top"/>
      <protection locked="0"/>
    </xf>
    <xf numFmtId="0" fontId="126" fillId="0" borderId="0" applyNumberFormat="0" applyFill="0" applyBorder="0" applyAlignment="0" applyProtection="0">
      <alignment vertical="top"/>
      <protection locked="0"/>
    </xf>
    <xf numFmtId="10" fontId="124" fillId="22" borderId="19" applyNumberFormat="0" applyBorder="0" applyAlignment="0" applyProtection="0"/>
    <xf numFmtId="10" fontId="124" fillId="22" borderId="19" applyNumberFormat="0" applyBorder="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0" fontId="96" fillId="23" borderId="93" applyNumberFormat="0" applyAlignment="0" applyProtection="0"/>
    <xf numFmtId="182" fontId="41" fillId="0" borderId="0" applyFill="0" applyBorder="0" applyAlignment="0"/>
    <xf numFmtId="182" fontId="41" fillId="0" borderId="0" applyFill="0" applyBorder="0" applyAlignment="0"/>
    <xf numFmtId="178" fontId="41" fillId="0" borderId="0" applyFill="0" applyBorder="0" applyAlignment="0"/>
    <xf numFmtId="178" fontId="41" fillId="0" borderId="0" applyFill="0" applyBorder="0" applyAlignment="0"/>
    <xf numFmtId="182" fontId="41" fillId="0" borderId="0" applyFill="0" applyBorder="0" applyAlignment="0"/>
    <xf numFmtId="182" fontId="41" fillId="0" borderId="0" applyFill="0" applyBorder="0" applyAlignment="0"/>
    <xf numFmtId="183" fontId="41" fillId="0" borderId="0" applyFill="0" applyBorder="0" applyAlignment="0"/>
    <xf numFmtId="183" fontId="41" fillId="0" borderId="0" applyFill="0" applyBorder="0" applyAlignment="0"/>
    <xf numFmtId="178" fontId="41" fillId="0" borderId="0" applyFill="0" applyBorder="0" applyAlignment="0"/>
    <xf numFmtId="178" fontId="41" fillId="0" borderId="0" applyFill="0" applyBorder="0" applyAlignment="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0" fontId="100" fillId="0" borderId="96" applyNumberFormat="0" applyFill="0" applyAlignment="0" applyProtection="0"/>
    <xf numFmtId="203" fontId="41" fillId="0" borderId="0" applyFont="0" applyFill="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0" fontId="104" fillId="28" borderId="0" applyNumberFormat="0" applyBorder="0" applyAlignment="0" applyProtection="0"/>
    <xf numFmtId="37" fontId="128" fillId="0" borderId="0"/>
    <xf numFmtId="204" fontId="41" fillId="0" borderId="0"/>
    <xf numFmtId="0" fontId="41" fillId="0" borderId="0"/>
    <xf numFmtId="0" fontId="41" fillId="0" borderId="0"/>
    <xf numFmtId="0" fontId="41" fillId="0" borderId="0"/>
    <xf numFmtId="0" fontId="41" fillId="0" borderId="0"/>
    <xf numFmtId="0" fontId="41" fillId="0" borderId="0"/>
    <xf numFmtId="0" fontId="41" fillId="0" borderId="0"/>
    <xf numFmtId="204" fontId="41" fillId="0" borderId="0"/>
    <xf numFmtId="204" fontId="41" fillId="0" borderId="0"/>
    <xf numFmtId="204" fontId="41" fillId="0" borderId="0"/>
    <xf numFmtId="204" fontId="41" fillId="0" borderId="0"/>
    <xf numFmtId="204" fontId="41" fillId="0" borderId="0"/>
    <xf numFmtId="204" fontId="41" fillId="0" borderId="0"/>
    <xf numFmtId="204" fontId="41" fillId="0" borderId="0"/>
    <xf numFmtId="204" fontId="41" fillId="0" borderId="0"/>
    <xf numFmtId="177" fontId="129" fillId="0" borderId="0"/>
    <xf numFmtId="177" fontId="130" fillId="0" borderId="0"/>
    <xf numFmtId="177" fontId="130" fillId="0" borderId="0"/>
    <xf numFmtId="0" fontId="108" fillId="0" borderId="0"/>
    <xf numFmtId="0" fontId="82" fillId="0" borderId="0"/>
    <xf numFmtId="0" fontId="41" fillId="0" borderId="0"/>
    <xf numFmtId="0" fontId="41" fillId="0" borderId="0"/>
    <xf numFmtId="0" fontId="111" fillId="0" borderId="0"/>
    <xf numFmtId="0" fontId="41" fillId="0" borderId="0"/>
    <xf numFmtId="205" fontId="41" fillId="0" borderId="0"/>
    <xf numFmtId="205" fontId="41" fillId="0" borderId="0"/>
    <xf numFmtId="0" fontId="82" fillId="0" borderId="0"/>
    <xf numFmtId="0" fontId="82" fillId="0" borderId="0"/>
    <xf numFmtId="0" fontId="82" fillId="0" borderId="0"/>
    <xf numFmtId="0" fontId="87" fillId="0" borderId="0"/>
    <xf numFmtId="0" fontId="82" fillId="0" borderId="0"/>
    <xf numFmtId="0" fontId="82" fillId="0" borderId="0"/>
    <xf numFmtId="0" fontId="82" fillId="0" borderId="0"/>
    <xf numFmtId="0" fontId="82" fillId="0" borderId="0"/>
    <xf numFmtId="0" fontId="131" fillId="0" borderId="0"/>
    <xf numFmtId="0" fontId="82" fillId="0" borderId="0"/>
    <xf numFmtId="0" fontId="82" fillId="0" borderId="0"/>
    <xf numFmtId="0" fontId="82" fillId="0" borderId="0"/>
    <xf numFmtId="0" fontId="8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7" fillId="0" borderId="0"/>
    <xf numFmtId="0" fontId="41" fillId="0" borderId="0"/>
    <xf numFmtId="0" fontId="41" fillId="0" borderId="0"/>
    <xf numFmtId="0" fontId="87" fillId="0" borderId="0"/>
    <xf numFmtId="0" fontId="41" fillId="0" borderId="0"/>
    <xf numFmtId="0" fontId="82" fillId="0" borderId="0"/>
    <xf numFmtId="0" fontId="82" fillId="0" borderId="0"/>
    <xf numFmtId="0" fontId="82" fillId="0" borderId="0"/>
    <xf numFmtId="0" fontId="82" fillId="0" borderId="0"/>
    <xf numFmtId="0" fontId="82" fillId="0" borderId="0"/>
    <xf numFmtId="0" fontId="82" fillId="0" borderId="0"/>
    <xf numFmtId="0" fontId="32" fillId="0" borderId="0"/>
    <xf numFmtId="0" fontId="32" fillId="0" borderId="0"/>
    <xf numFmtId="0" fontId="82" fillId="0" borderId="0"/>
    <xf numFmtId="0" fontId="82" fillId="0" borderId="0"/>
    <xf numFmtId="0" fontId="82" fillId="0" borderId="0"/>
    <xf numFmtId="0" fontId="41" fillId="0" borderId="0"/>
    <xf numFmtId="0" fontId="41" fillId="0" borderId="0"/>
    <xf numFmtId="0" fontId="41" fillId="0" borderId="0"/>
    <xf numFmtId="0" fontId="41" fillId="0" borderId="0" applyProtection="0"/>
    <xf numFmtId="0" fontId="41" fillId="0" borderId="0" applyProtection="0"/>
    <xf numFmtId="0" fontId="41" fillId="0" borderId="0"/>
    <xf numFmtId="0" fontId="41" fillId="0" borderId="0"/>
    <xf numFmtId="0" fontId="82" fillId="0" borderId="0"/>
    <xf numFmtId="0" fontId="82" fillId="0" borderId="0"/>
    <xf numFmtId="0" fontId="82" fillId="0" borderId="0"/>
    <xf numFmtId="0" fontId="41"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41" fillId="0" borderId="0"/>
    <xf numFmtId="0" fontId="111" fillId="0" borderId="0"/>
    <xf numFmtId="0" fontId="41" fillId="0" borderId="0"/>
    <xf numFmtId="0" fontId="82" fillId="0" borderId="0"/>
    <xf numFmtId="0" fontId="41" fillId="0" borderId="0"/>
    <xf numFmtId="0" fontId="82" fillId="0" borderId="0"/>
    <xf numFmtId="0" fontId="41" fillId="0" borderId="0"/>
    <xf numFmtId="0" fontId="41" fillId="0" borderId="0"/>
    <xf numFmtId="0" fontId="87" fillId="0" borderId="0"/>
    <xf numFmtId="0" fontId="41" fillId="0" borderId="0"/>
    <xf numFmtId="0" fontId="41" fillId="0" borderId="0"/>
    <xf numFmtId="0" fontId="41" fillId="0" borderId="0"/>
    <xf numFmtId="0" fontId="87" fillId="0" borderId="0"/>
    <xf numFmtId="0" fontId="82" fillId="0" borderId="0"/>
    <xf numFmtId="0" fontId="41" fillId="0" borderId="0"/>
    <xf numFmtId="0" fontId="41" fillId="0" borderId="0"/>
    <xf numFmtId="0" fontId="87" fillId="0" borderId="0"/>
    <xf numFmtId="0" fontId="41" fillId="0" borderId="0"/>
    <xf numFmtId="0" fontId="41" fillId="0" borderId="0"/>
    <xf numFmtId="0" fontId="82" fillId="0" borderId="0"/>
    <xf numFmtId="0" fontId="41" fillId="0" borderId="0"/>
    <xf numFmtId="0" fontId="41" fillId="0" borderId="0"/>
    <xf numFmtId="0" fontId="87" fillId="0" borderId="0"/>
    <xf numFmtId="0" fontId="41" fillId="0" borderId="0"/>
    <xf numFmtId="0" fontId="41" fillId="0" borderId="0"/>
    <xf numFmtId="0" fontId="41" fillId="0" borderId="0"/>
    <xf numFmtId="0" fontId="82" fillId="0" borderId="0"/>
    <xf numFmtId="0" fontId="82" fillId="0" borderId="0"/>
    <xf numFmtId="0" fontId="41" fillId="0" borderId="0"/>
    <xf numFmtId="0" fontId="41" fillId="0" borderId="0"/>
    <xf numFmtId="0" fontId="41" fillId="0" borderId="0"/>
    <xf numFmtId="0" fontId="41" fillId="0" borderId="0"/>
    <xf numFmtId="0" fontId="87" fillId="0" borderId="0"/>
    <xf numFmtId="0" fontId="87" fillId="0" borderId="0"/>
    <xf numFmtId="0" fontId="87" fillId="0" borderId="0"/>
    <xf numFmtId="0" fontId="41" fillId="0" borderId="0"/>
    <xf numFmtId="0" fontId="41" fillId="0" borderId="0"/>
    <xf numFmtId="0" fontId="41" fillId="0" borderId="0"/>
    <xf numFmtId="0" fontId="41" fillId="0" borderId="0"/>
    <xf numFmtId="0" fontId="41" fillId="0" borderId="0"/>
    <xf numFmtId="0" fontId="109" fillId="0" borderId="0"/>
    <xf numFmtId="0" fontId="41" fillId="0" borderId="0"/>
    <xf numFmtId="0" fontId="41" fillId="0" borderId="0"/>
    <xf numFmtId="0" fontId="41" fillId="0" borderId="0"/>
    <xf numFmtId="0" fontId="41" fillId="0" borderId="0"/>
    <xf numFmtId="0" fontId="41" fillId="0" borderId="0"/>
    <xf numFmtId="0" fontId="41" fillId="0" borderId="0"/>
    <xf numFmtId="0" fontId="82" fillId="0" borderId="0"/>
    <xf numFmtId="0" fontId="41" fillId="0" borderId="0"/>
    <xf numFmtId="0" fontId="87" fillId="0" borderId="0"/>
    <xf numFmtId="0" fontId="87" fillId="0" borderId="0"/>
    <xf numFmtId="0" fontId="41" fillId="0" borderId="0"/>
    <xf numFmtId="0" fontId="41" fillId="0" borderId="0"/>
    <xf numFmtId="0" fontId="41" fillId="0" borderId="0"/>
    <xf numFmtId="0" fontId="41" fillId="0" borderId="0"/>
    <xf numFmtId="0" fontId="106" fillId="0" borderId="0">
      <alignment vertical="top"/>
    </xf>
    <xf numFmtId="0" fontId="87" fillId="0" borderId="0"/>
    <xf numFmtId="0" fontId="87" fillId="0" borderId="0"/>
    <xf numFmtId="0" fontId="41" fillId="0" borderId="0"/>
    <xf numFmtId="0" fontId="8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106" fillId="0" borderId="0">
      <alignment vertical="top"/>
    </xf>
    <xf numFmtId="0" fontId="106" fillId="0" borderId="0">
      <alignment vertical="top"/>
    </xf>
    <xf numFmtId="0" fontId="87" fillId="0" borderId="0"/>
    <xf numFmtId="206" fontId="132" fillId="0" borderId="0"/>
    <xf numFmtId="0" fontId="82" fillId="0" borderId="0"/>
    <xf numFmtId="0" fontId="82"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2" fillId="0" borderId="0"/>
    <xf numFmtId="0" fontId="87"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41" fillId="0" borderId="0"/>
    <xf numFmtId="0" fontId="41" fillId="0" borderId="0"/>
    <xf numFmtId="0" fontId="41" fillId="0" borderId="0"/>
    <xf numFmtId="0" fontId="41" fillId="0" borderId="0"/>
    <xf numFmtId="0" fontId="41" fillId="0" borderId="0" applyNumberFormat="0" applyFont="0" applyFill="0" applyAlignment="0" applyProtection="0"/>
    <xf numFmtId="0" fontId="41" fillId="0" borderId="0" applyNumberFormat="0" applyFont="0" applyFill="0" applyAlignment="0" applyProtection="0"/>
    <xf numFmtId="0" fontId="41" fillId="0" borderId="0"/>
    <xf numFmtId="0" fontId="41" fillId="0" borderId="0"/>
    <xf numFmtId="0" fontId="82" fillId="0" borderId="0"/>
    <xf numFmtId="0" fontId="82" fillId="0" borderId="0"/>
    <xf numFmtId="0" fontId="82" fillId="0" borderId="0"/>
    <xf numFmtId="0" fontId="82" fillId="0" borderId="0"/>
    <xf numFmtId="0" fontId="41" fillId="0" borderId="0" applyNumberFormat="0" applyFont="0" applyFill="0" applyAlignment="0" applyProtection="0"/>
    <xf numFmtId="0" fontId="130" fillId="0" borderId="0"/>
    <xf numFmtId="0" fontId="130" fillId="0" borderId="0"/>
    <xf numFmtId="0" fontId="41" fillId="0" borderId="0" applyNumberFormat="0" applyFont="0" applyFill="0" applyAlignment="0" applyProtection="0"/>
    <xf numFmtId="0" fontId="41" fillId="0" borderId="0"/>
    <xf numFmtId="0" fontId="82" fillId="0" borderId="0"/>
    <xf numFmtId="191" fontId="130" fillId="0" borderId="0"/>
    <xf numFmtId="0" fontId="130" fillId="0" borderId="0"/>
    <xf numFmtId="207" fontId="130" fillId="0" borderId="0"/>
    <xf numFmtId="208" fontId="130" fillId="0" borderId="0"/>
    <xf numFmtId="0" fontId="130" fillId="0" borderId="0"/>
    <xf numFmtId="209" fontId="130" fillId="0" borderId="0"/>
    <xf numFmtId="209" fontId="130" fillId="0" borderId="0"/>
    <xf numFmtId="209" fontId="130" fillId="0" borderId="0"/>
    <xf numFmtId="207" fontId="130" fillId="0" borderId="0"/>
    <xf numFmtId="0" fontId="130" fillId="0" borderId="0"/>
    <xf numFmtId="0" fontId="41" fillId="0" borderId="0"/>
    <xf numFmtId="0" fontId="41" fillId="0" borderId="0"/>
    <xf numFmtId="191" fontId="130" fillId="0" borderId="0"/>
    <xf numFmtId="0" fontId="87" fillId="0" borderId="0"/>
    <xf numFmtId="0" fontId="87" fillId="0" borderId="0"/>
    <xf numFmtId="0" fontId="87" fillId="0" borderId="0"/>
    <xf numFmtId="0" fontId="87" fillId="0" borderId="0"/>
    <xf numFmtId="0" fontId="87" fillId="0" borderId="0"/>
    <xf numFmtId="0" fontId="87" fillId="0" borderId="0"/>
    <xf numFmtId="0" fontId="13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2" fillId="0" borderId="0"/>
    <xf numFmtId="0" fontId="41" fillId="0" borderId="0"/>
    <xf numFmtId="0" fontId="41" fillId="0" borderId="0"/>
    <xf numFmtId="0" fontId="41" fillId="0" borderId="0"/>
    <xf numFmtId="0" fontId="8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2" fillId="0" borderId="0"/>
    <xf numFmtId="0" fontId="82" fillId="0" borderId="0"/>
    <xf numFmtId="0" fontId="41" fillId="0" borderId="0" applyNumberFormat="0" applyFont="0" applyFill="0" applyAlignment="0" applyProtection="0"/>
    <xf numFmtId="0" fontId="41" fillId="0" borderId="0"/>
    <xf numFmtId="0" fontId="41" fillId="0" borderId="0"/>
    <xf numFmtId="0" fontId="41" fillId="0" borderId="0"/>
    <xf numFmtId="0" fontId="41" fillId="0" borderId="0"/>
    <xf numFmtId="0" fontId="41" fillId="0" borderId="0" applyNumberFormat="0" applyFont="0" applyFill="0" applyAlignment="0" applyProtection="0"/>
    <xf numFmtId="0" fontId="8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32" fillId="0" borderId="0"/>
    <xf numFmtId="0" fontId="32" fillId="0" borderId="0"/>
    <xf numFmtId="0" fontId="32" fillId="0" borderId="0"/>
    <xf numFmtId="0" fontId="3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7" fillId="0" borderId="0"/>
    <xf numFmtId="210" fontId="130"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7"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7" fillId="0" borderId="0"/>
    <xf numFmtId="0" fontId="130" fillId="0" borderId="0"/>
    <xf numFmtId="0" fontId="130" fillId="0" borderId="0"/>
    <xf numFmtId="0" fontId="130" fillId="0" borderId="0"/>
    <xf numFmtId="0" fontId="130" fillId="0" borderId="0"/>
    <xf numFmtId="209" fontId="130" fillId="0" borderId="0"/>
    <xf numFmtId="209" fontId="130" fillId="0" borderId="0"/>
    <xf numFmtId="209" fontId="130" fillId="0" borderId="0"/>
    <xf numFmtId="209" fontId="130" fillId="0" borderId="0"/>
    <xf numFmtId="211" fontId="130"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7"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7" fillId="0" borderId="0"/>
    <xf numFmtId="0" fontId="87" fillId="0" borderId="0"/>
    <xf numFmtId="0" fontId="133" fillId="0" borderId="0"/>
    <xf numFmtId="0" fontId="133" fillId="0" borderId="0"/>
    <xf numFmtId="0" fontId="133" fillId="0" borderId="0"/>
    <xf numFmtId="0" fontId="133" fillId="0" borderId="0"/>
    <xf numFmtId="0" fontId="41" fillId="0" borderId="0"/>
    <xf numFmtId="0" fontId="41" fillId="0" borderId="0"/>
    <xf numFmtId="0" fontId="133" fillId="0" borderId="0"/>
    <xf numFmtId="0" fontId="133" fillId="0" borderId="0"/>
    <xf numFmtId="0" fontId="133" fillId="0" borderId="0"/>
    <xf numFmtId="0" fontId="133" fillId="0" borderId="0"/>
    <xf numFmtId="0" fontId="87" fillId="0" borderId="0"/>
    <xf numFmtId="0" fontId="41" fillId="0" borderId="0"/>
    <xf numFmtId="0" fontId="41" fillId="0" borderId="0"/>
    <xf numFmtId="0" fontId="41" fillId="0" borderId="0"/>
    <xf numFmtId="0" fontId="87" fillId="0" borderId="0"/>
    <xf numFmtId="0" fontId="87" fillId="0" borderId="0"/>
    <xf numFmtId="0" fontId="106" fillId="0" borderId="0">
      <alignment vertical="top"/>
    </xf>
    <xf numFmtId="0" fontId="41" fillId="0" borderId="0"/>
    <xf numFmtId="0" fontId="41" fillId="0" borderId="0"/>
    <xf numFmtId="0" fontId="41" fillId="0" borderId="0"/>
    <xf numFmtId="0" fontId="41" fillId="0" borderId="0"/>
    <xf numFmtId="0" fontId="82" fillId="0" borderId="0"/>
    <xf numFmtId="0" fontId="41" fillId="0" borderId="0"/>
    <xf numFmtId="0" fontId="41" fillId="0" borderId="0"/>
    <xf numFmtId="0" fontId="41" fillId="0" borderId="0"/>
    <xf numFmtId="0" fontId="41" fillId="0" borderId="0"/>
    <xf numFmtId="0" fontId="82" fillId="0" borderId="0"/>
    <xf numFmtId="0" fontId="41" fillId="0" borderId="0"/>
    <xf numFmtId="0" fontId="41" fillId="0" borderId="0"/>
    <xf numFmtId="0" fontId="41" fillId="0" borderId="0"/>
    <xf numFmtId="0" fontId="82" fillId="0" borderId="0"/>
    <xf numFmtId="0" fontId="41" fillId="0" borderId="0"/>
    <xf numFmtId="0" fontId="132" fillId="0" borderId="0"/>
    <xf numFmtId="0" fontId="41" fillId="0" borderId="0"/>
    <xf numFmtId="0" fontId="41" fillId="0" borderId="0"/>
    <xf numFmtId="0" fontId="41" fillId="0" borderId="0"/>
    <xf numFmtId="0" fontId="41" fillId="0" borderId="0"/>
    <xf numFmtId="0" fontId="41" fillId="0" borderId="0"/>
    <xf numFmtId="0" fontId="41" fillId="0" borderId="0"/>
    <xf numFmtId="206" fontId="132" fillId="0" borderId="0"/>
    <xf numFmtId="0" fontId="41" fillId="0" borderId="0"/>
    <xf numFmtId="0" fontId="41" fillId="0" borderId="0" applyProtection="0"/>
    <xf numFmtId="0" fontId="82" fillId="0" borderId="0"/>
    <xf numFmtId="0" fontId="82" fillId="0" borderId="0"/>
    <xf numFmtId="0" fontId="82" fillId="0" borderId="0"/>
    <xf numFmtId="0" fontId="41" fillId="0" borderId="0"/>
    <xf numFmtId="0" fontId="41" fillId="0" borderId="0" applyProtection="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2" fillId="0" borderId="0"/>
    <xf numFmtId="0" fontId="105"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32" fillId="0" borderId="0"/>
    <xf numFmtId="0" fontId="41" fillId="0" borderId="0"/>
    <xf numFmtId="0" fontId="41" fillId="0" borderId="0"/>
    <xf numFmtId="0" fontId="82" fillId="0" borderId="0"/>
    <xf numFmtId="0" fontId="32" fillId="0" borderId="0"/>
    <xf numFmtId="0" fontId="106" fillId="0" borderId="0">
      <alignment vertical="top"/>
    </xf>
    <xf numFmtId="0" fontId="41" fillId="0" borderId="0"/>
    <xf numFmtId="0" fontId="41" fillId="0" borderId="0"/>
    <xf numFmtId="0" fontId="41" fillId="0" borderId="0"/>
    <xf numFmtId="0" fontId="41" fillId="0" borderId="0"/>
    <xf numFmtId="0" fontId="41" fillId="0" borderId="0"/>
    <xf numFmtId="0" fontId="41" fillId="0" borderId="0"/>
    <xf numFmtId="0" fontId="8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82" fillId="0" borderId="0"/>
    <xf numFmtId="0" fontId="82" fillId="0" borderId="0"/>
    <xf numFmtId="0" fontId="82" fillId="0" borderId="0"/>
    <xf numFmtId="0" fontId="82" fillId="0" borderId="0"/>
    <xf numFmtId="0" fontId="82" fillId="0" borderId="0"/>
    <xf numFmtId="0" fontId="82" fillId="0" borderId="0"/>
    <xf numFmtId="0" fontId="41" fillId="0" borderId="0"/>
    <xf numFmtId="0" fontId="41" fillId="0" borderId="0"/>
    <xf numFmtId="0" fontId="41" fillId="0" borderId="0"/>
    <xf numFmtId="0" fontId="41" fillId="0" borderId="0"/>
    <xf numFmtId="0" fontId="82" fillId="0" borderId="0"/>
    <xf numFmtId="0" fontId="41" fillId="0" borderId="0"/>
    <xf numFmtId="0" fontId="41" fillId="0" borderId="0"/>
    <xf numFmtId="0" fontId="41" fillId="0" borderId="0"/>
    <xf numFmtId="0" fontId="41" fillId="0" borderId="0"/>
    <xf numFmtId="0" fontId="41" fillId="0" borderId="0"/>
    <xf numFmtId="0" fontId="41" fillId="0" borderId="0"/>
    <xf numFmtId="0" fontId="82" fillId="0" borderId="0"/>
    <xf numFmtId="0" fontId="41" fillId="0" borderId="0"/>
    <xf numFmtId="0" fontId="41" fillId="0" borderId="0"/>
    <xf numFmtId="0" fontId="82" fillId="0" borderId="0"/>
    <xf numFmtId="0" fontId="82" fillId="0" borderId="0"/>
    <xf numFmtId="0" fontId="82" fillId="0" borderId="0"/>
    <xf numFmtId="0" fontId="41" fillId="0" borderId="0"/>
    <xf numFmtId="0" fontId="41" fillId="0" borderId="0"/>
    <xf numFmtId="0" fontId="41" fillId="0" borderId="0"/>
    <xf numFmtId="0" fontId="41" fillId="0" borderId="0"/>
    <xf numFmtId="0" fontId="41" fillId="0" borderId="0"/>
    <xf numFmtId="0" fontId="41" fillId="0" borderId="0"/>
    <xf numFmtId="0" fontId="87"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41" fillId="0" borderId="0"/>
    <xf numFmtId="0" fontId="41" fillId="0" borderId="0"/>
    <xf numFmtId="0" fontId="41" fillId="0" borderId="0"/>
    <xf numFmtId="0" fontId="134" fillId="0" borderId="0"/>
    <xf numFmtId="0" fontId="41" fillId="0" borderId="0"/>
    <xf numFmtId="0" fontId="41" fillId="0" borderId="0"/>
    <xf numFmtId="0" fontId="87"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32" fillId="0" borderId="0"/>
    <xf numFmtId="0" fontId="87" fillId="0" borderId="0"/>
    <xf numFmtId="0" fontId="32" fillId="0" borderId="0"/>
    <xf numFmtId="0" fontId="109" fillId="0" borderId="0"/>
    <xf numFmtId="0" fontId="82" fillId="0" borderId="0"/>
    <xf numFmtId="0" fontId="82" fillId="0" borderId="0"/>
    <xf numFmtId="0" fontId="82" fillId="0" borderId="0"/>
    <xf numFmtId="0" fontId="82" fillId="0" borderId="0"/>
    <xf numFmtId="0" fontId="82" fillId="0" borderId="0"/>
    <xf numFmtId="0" fontId="82" fillId="0" borderId="0"/>
    <xf numFmtId="0" fontId="41" fillId="0" borderId="0"/>
    <xf numFmtId="0" fontId="41" fillId="0" borderId="0"/>
    <xf numFmtId="0" fontId="41" fillId="0" borderId="0"/>
    <xf numFmtId="0" fontId="41" fillId="0" borderId="0" applyProtection="0"/>
    <xf numFmtId="0" fontId="41" fillId="0" borderId="0" applyProtection="0"/>
    <xf numFmtId="0" fontId="41" fillId="0" borderId="0"/>
    <xf numFmtId="0" fontId="41" fillId="0" borderId="0"/>
    <xf numFmtId="0" fontId="41" fillId="0" borderId="0"/>
    <xf numFmtId="206" fontId="132" fillId="0" borderId="0"/>
    <xf numFmtId="206" fontId="132" fillId="0" borderId="0"/>
    <xf numFmtId="0" fontId="32"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41" fillId="0" borderId="0"/>
    <xf numFmtId="0" fontId="41" fillId="0" borderId="0"/>
    <xf numFmtId="0" fontId="32" fillId="0" borderId="0"/>
    <xf numFmtId="0" fontId="106" fillId="0" borderId="0">
      <alignment vertical="top"/>
    </xf>
    <xf numFmtId="0" fontId="41" fillId="0" borderId="0"/>
    <xf numFmtId="0" fontId="41" fillId="0" borderId="0"/>
    <xf numFmtId="0" fontId="41" fillId="0" borderId="0"/>
    <xf numFmtId="0" fontId="41" fillId="0" borderId="0"/>
    <xf numFmtId="0" fontId="82" fillId="0" borderId="0"/>
    <xf numFmtId="0" fontId="82" fillId="0" borderId="0"/>
    <xf numFmtId="0" fontId="41" fillId="0" borderId="0"/>
    <xf numFmtId="0" fontId="41" fillId="0" borderId="0"/>
    <xf numFmtId="0" fontId="82" fillId="0" borderId="0"/>
    <xf numFmtId="0" fontId="82" fillId="0" borderId="0"/>
    <xf numFmtId="0" fontId="82" fillId="0" borderId="0"/>
    <xf numFmtId="0" fontId="82" fillId="0" borderId="0"/>
    <xf numFmtId="0" fontId="82" fillId="0" borderId="0"/>
    <xf numFmtId="0" fontId="41" fillId="22" borderId="89" applyNumberFormat="0" applyFont="0" applyAlignment="0" applyProtection="0"/>
    <xf numFmtId="206" fontId="132" fillId="45" borderId="89"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41" fillId="22" borderId="89" applyNumberFormat="0" applyFont="0" applyAlignment="0" applyProtection="0"/>
    <xf numFmtId="0" fontId="41" fillId="22" borderId="89" applyNumberFormat="0" applyFont="0" applyAlignment="0" applyProtection="0"/>
    <xf numFmtId="0" fontId="41" fillId="22" borderId="89" applyNumberFormat="0" applyFont="0" applyAlignment="0" applyProtection="0"/>
    <xf numFmtId="0" fontId="41" fillId="22" borderId="89" applyNumberFormat="0" applyFont="0" applyAlignment="0" applyProtection="0"/>
    <xf numFmtId="0" fontId="41" fillId="22" borderId="89" applyNumberFormat="0" applyFont="0" applyAlignment="0" applyProtection="0"/>
    <xf numFmtId="0" fontId="41"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206" fontId="132" fillId="45" borderId="89" applyAlignment="0" applyProtection="0"/>
    <xf numFmtId="0" fontId="87" fillId="22" borderId="89" applyNumberFormat="0" applyFont="0"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206" fontId="132" fillId="45" borderId="89" applyAlignment="0" applyProtection="0"/>
    <xf numFmtId="0" fontId="41" fillId="22" borderId="89" applyNumberFormat="0" applyFont="0" applyAlignment="0" applyProtection="0"/>
    <xf numFmtId="206" fontId="132" fillId="45" borderId="89"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0" fontId="97" fillId="24" borderId="94" applyNumberFormat="0" applyAlignment="0" applyProtection="0"/>
    <xf numFmtId="181" fontId="41" fillId="0" borderId="0" applyFont="0" applyFill="0" applyBorder="0" applyAlignment="0" applyProtection="0"/>
    <xf numFmtId="181" fontId="41" fillId="0" borderId="0" applyFont="0" applyFill="0" applyBorder="0" applyAlignment="0" applyProtection="0"/>
    <xf numFmtId="212" fontId="41" fillId="0" borderId="0" applyFont="0" applyFill="0" applyBorder="0" applyAlignment="0" applyProtection="0"/>
    <xf numFmtId="212" fontId="41" fillId="0" borderId="0" applyFont="0" applyFill="0" applyBorder="0" applyAlignment="0" applyProtection="0"/>
    <xf numFmtId="10" fontId="41" fillId="0" borderId="0" applyFont="0" applyFill="0" applyBorder="0" applyAlignment="0" applyProtection="0"/>
    <xf numFmtId="10" fontId="41" fillId="0" borderId="0" applyFont="0" applyFill="0" applyBorder="0" applyAlignment="0" applyProtection="0"/>
    <xf numFmtId="9" fontId="87"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41" fillId="0" borderId="0" applyFont="0" applyFill="0" applyBorder="0" applyAlignment="0" applyProtection="0"/>
    <xf numFmtId="9" fontId="87"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108"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87"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182" fontId="41" fillId="0" borderId="0" applyFill="0" applyBorder="0" applyAlignment="0"/>
    <xf numFmtId="182" fontId="41" fillId="0" borderId="0" applyFill="0" applyBorder="0" applyAlignment="0"/>
    <xf numFmtId="178" fontId="41" fillId="0" borderId="0" applyFill="0" applyBorder="0" applyAlignment="0"/>
    <xf numFmtId="178" fontId="41" fillId="0" borderId="0" applyFill="0" applyBorder="0" applyAlignment="0"/>
    <xf numFmtId="182" fontId="41" fillId="0" borderId="0" applyFill="0" applyBorder="0" applyAlignment="0"/>
    <xf numFmtId="182" fontId="41" fillId="0" borderId="0" applyFill="0" applyBorder="0" applyAlignment="0"/>
    <xf numFmtId="183" fontId="41" fillId="0" borderId="0" applyFill="0" applyBorder="0" applyAlignment="0"/>
    <xf numFmtId="183" fontId="41" fillId="0" borderId="0" applyFill="0" applyBorder="0" applyAlignment="0"/>
    <xf numFmtId="178" fontId="41" fillId="0" borderId="0" applyFill="0" applyBorder="0" applyAlignment="0"/>
    <xf numFmtId="178" fontId="41" fillId="0" borderId="0" applyFill="0" applyBorder="0" applyAlignment="0"/>
    <xf numFmtId="0" fontId="116" fillId="0" borderId="0"/>
    <xf numFmtId="213" fontId="135" fillId="0" borderId="0" applyNumberFormat="0" applyFill="0" applyBorder="0" applyAlignment="0" applyProtection="0">
      <alignment horizontal="left"/>
    </xf>
    <xf numFmtId="0" fontId="136" fillId="0" borderId="100"/>
    <xf numFmtId="0" fontId="136" fillId="0" borderId="100"/>
    <xf numFmtId="0" fontId="137" fillId="0" borderId="101"/>
    <xf numFmtId="0" fontId="137" fillId="0" borderId="101"/>
    <xf numFmtId="40" fontId="138" fillId="0" borderId="0" applyBorder="0">
      <alignment horizontal="right"/>
    </xf>
    <xf numFmtId="49" fontId="106" fillId="0" borderId="0" applyFill="0" applyBorder="0" applyAlignment="0"/>
    <xf numFmtId="214" fontId="41" fillId="0" borderId="0" applyFill="0" applyBorder="0" applyAlignment="0"/>
    <xf numFmtId="214" fontId="41" fillId="0" borderId="0" applyFill="0" applyBorder="0" applyAlignment="0"/>
    <xf numFmtId="215" fontId="41" fillId="0" borderId="0" applyFill="0" applyBorder="0" applyAlignment="0"/>
    <xf numFmtId="215" fontId="41" fillId="0" borderId="0" applyFill="0" applyBorder="0" applyAlignment="0"/>
    <xf numFmtId="216" fontId="139" fillId="0" borderId="102" applyFont="0" applyBorder="0" applyAlignment="0">
      <alignment horizontal="right"/>
    </xf>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101" fillId="0" borderId="97" applyNumberFormat="0" applyFill="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cellStyleXfs>
  <cellXfs count="689">
    <xf numFmtId="0" fontId="0" fillId="0" borderId="0" xfId="0"/>
    <xf numFmtId="0" fontId="0" fillId="0" borderId="0" xfId="0" applyAlignment="1">
      <alignment shrinkToFit="1"/>
    </xf>
    <xf numFmtId="0" fontId="1" fillId="2" borderId="0" xfId="1465" applyFont="1" applyFill="1"/>
    <xf numFmtId="0" fontId="1" fillId="2" borderId="1" xfId="1465" applyFont="1" applyFill="1" applyBorder="1"/>
    <xf numFmtId="0" fontId="1" fillId="2" borderId="2" xfId="1465" applyFont="1" applyFill="1" applyBorder="1"/>
    <xf numFmtId="0" fontId="1" fillId="2" borderId="3" xfId="1465" applyFont="1" applyFill="1" applyBorder="1"/>
    <xf numFmtId="0" fontId="2" fillId="2" borderId="4" xfId="1465" applyFont="1" applyFill="1" applyBorder="1" applyAlignment="1">
      <alignment horizontal="center" vertical="center"/>
    </xf>
    <xf numFmtId="0" fontId="2" fillId="2" borderId="5" xfId="1465" applyFont="1" applyFill="1" applyBorder="1" applyAlignment="1">
      <alignment horizontal="center" vertical="center"/>
    </xf>
    <xf numFmtId="0" fontId="2" fillId="2" borderId="6" xfId="1465" applyFont="1" applyFill="1" applyBorder="1" applyAlignment="1">
      <alignment horizontal="center" vertical="center"/>
    </xf>
    <xf numFmtId="0" fontId="2" fillId="2" borderId="7" xfId="1465" applyFont="1" applyFill="1" applyBorder="1" applyAlignment="1">
      <alignment horizontal="center" vertical="center"/>
    </xf>
    <xf numFmtId="0" fontId="3" fillId="2" borderId="0" xfId="1465" applyFont="1" applyFill="1"/>
    <xf numFmtId="0" fontId="4" fillId="2" borderId="0" xfId="1465" applyFont="1" applyFill="1"/>
    <xf numFmtId="0" fontId="5" fillId="2" borderId="0" xfId="1465" applyFont="1" applyFill="1" applyAlignment="1">
      <alignment vertical="center"/>
    </xf>
    <xf numFmtId="0" fontId="4" fillId="2" borderId="0" xfId="1465" applyFont="1" applyFill="1" applyAlignment="1">
      <alignment horizontal="center"/>
    </xf>
    <xf numFmtId="0" fontId="5" fillId="2" borderId="0" xfId="1465" applyFont="1" applyFill="1" applyAlignment="1">
      <alignment horizontal="center" vertical="center"/>
    </xf>
    <xf numFmtId="0" fontId="6" fillId="2" borderId="0" xfId="1465" applyFont="1" applyFill="1" applyAlignment="1">
      <alignment vertical="center"/>
    </xf>
    <xf numFmtId="0" fontId="1" fillId="2" borderId="8" xfId="1465" applyFont="1" applyFill="1" applyBorder="1"/>
    <xf numFmtId="0" fontId="1" fillId="2" borderId="9" xfId="1465" applyFont="1" applyFill="1" applyBorder="1"/>
    <xf numFmtId="0" fontId="2" fillId="2" borderId="10" xfId="1465" applyFont="1" applyFill="1" applyBorder="1" applyAlignment="1">
      <alignment horizontal="center" vertical="center"/>
    </xf>
    <xf numFmtId="0" fontId="7" fillId="2" borderId="0" xfId="1465" applyFont="1" applyFill="1" applyAlignment="1">
      <alignment vertical="center"/>
    </xf>
    <xf numFmtId="0" fontId="2" fillId="2" borderId="11" xfId="1465" applyFont="1" applyFill="1" applyBorder="1" applyAlignment="1">
      <alignment horizontal="center" vertical="center"/>
    </xf>
    <xf numFmtId="0" fontId="2" fillId="2" borderId="0" xfId="1465" applyFont="1" applyFill="1" applyAlignment="1">
      <alignment vertical="center"/>
    </xf>
    <xf numFmtId="0" fontId="8" fillId="2" borderId="0" xfId="1465" applyFont="1" applyFill="1" applyAlignment="1">
      <alignment horizontal="center" vertical="center"/>
    </xf>
    <xf numFmtId="0" fontId="5" fillId="2" borderId="9" xfId="1465" applyFont="1" applyFill="1" applyBorder="1" applyAlignment="1">
      <alignment vertical="center"/>
    </xf>
    <xf numFmtId="0" fontId="5" fillId="2" borderId="9" xfId="1465" applyFont="1" applyFill="1" applyBorder="1" applyAlignment="1">
      <alignment horizontal="center" vertical="center"/>
    </xf>
    <xf numFmtId="0" fontId="6" fillId="2" borderId="9" xfId="1465" applyFont="1" applyFill="1" applyBorder="1" applyAlignment="1">
      <alignment vertical="center"/>
    </xf>
    <xf numFmtId="0" fontId="1" fillId="2" borderId="12" xfId="1465" applyFont="1" applyFill="1" applyBorder="1"/>
    <xf numFmtId="0" fontId="1" fillId="2" borderId="13" xfId="1465" applyFont="1" applyFill="1" applyBorder="1"/>
    <xf numFmtId="0" fontId="1" fillId="2" borderId="0" xfId="1465" applyFont="1" applyFill="1" applyAlignment="1">
      <alignment horizontal="center"/>
    </xf>
    <xf numFmtId="0" fontId="1" fillId="2" borderId="0" xfId="1465" applyFont="1" applyFill="1" applyAlignment="1">
      <alignment horizontal="center" vertical="center"/>
    </xf>
    <xf numFmtId="0" fontId="5" fillId="2" borderId="13" xfId="1465" applyFont="1" applyFill="1" applyBorder="1" applyAlignment="1">
      <alignment vertical="center"/>
    </xf>
    <xf numFmtId="0" fontId="5" fillId="2" borderId="13" xfId="1465" applyFont="1" applyFill="1" applyBorder="1" applyAlignment="1">
      <alignment horizontal="center" vertical="center"/>
    </xf>
    <xf numFmtId="0" fontId="5" fillId="2" borderId="14" xfId="1465" applyFont="1" applyFill="1" applyBorder="1" applyAlignment="1">
      <alignment vertical="center"/>
    </xf>
    <xf numFmtId="0" fontId="1" fillId="2" borderId="14" xfId="1465" applyFont="1" applyFill="1" applyBorder="1"/>
    <xf numFmtId="0" fontId="1" fillId="0" borderId="0" xfId="1465" applyFont="1"/>
    <xf numFmtId="0" fontId="1" fillId="0" borderId="1" xfId="1465" applyFont="1" applyBorder="1"/>
    <xf numFmtId="0" fontId="1" fillId="0" borderId="2" xfId="1465" applyFont="1" applyBorder="1"/>
    <xf numFmtId="0" fontId="1" fillId="0" borderId="3" xfId="1465" applyFont="1" applyBorder="1"/>
    <xf numFmtId="0" fontId="9" fillId="0" borderId="4" xfId="1465" applyFont="1" applyBorder="1" applyAlignment="1">
      <alignment horizontal="center" vertical="center"/>
    </xf>
    <xf numFmtId="0" fontId="9" fillId="0" borderId="5" xfId="1465" applyFont="1" applyBorder="1" applyAlignment="1">
      <alignment horizontal="center" vertical="center"/>
    </xf>
    <xf numFmtId="0" fontId="9" fillId="0" borderId="6" xfId="1465" applyFont="1" applyBorder="1" applyAlignment="1">
      <alignment horizontal="center" vertical="center"/>
    </xf>
    <xf numFmtId="0" fontId="9" fillId="0" borderId="7" xfId="1465" applyFont="1" applyBorder="1" applyAlignment="1">
      <alignment horizontal="center" vertical="center"/>
    </xf>
    <xf numFmtId="0" fontId="10" fillId="0" borderId="0" xfId="1465" applyFont="1"/>
    <xf numFmtId="0" fontId="3" fillId="0" borderId="0" xfId="1465" applyFont="1"/>
    <xf numFmtId="0" fontId="4" fillId="0" borderId="0" xfId="1465" applyFont="1"/>
    <xf numFmtId="0" fontId="5" fillId="0" borderId="0" xfId="1465" applyFont="1" applyAlignment="1">
      <alignment vertical="center"/>
    </xf>
    <xf numFmtId="0" fontId="4" fillId="0" borderId="0" xfId="1465" applyFont="1" applyAlignment="1">
      <alignment horizontal="center"/>
    </xf>
    <xf numFmtId="0" fontId="5" fillId="0" borderId="0" xfId="1465" applyFont="1" applyAlignment="1">
      <alignment horizontal="center" vertical="center"/>
    </xf>
    <xf numFmtId="0" fontId="1" fillId="0" borderId="8" xfId="1465" applyFont="1" applyBorder="1"/>
    <xf numFmtId="0" fontId="1" fillId="0" borderId="9" xfId="1465" applyFont="1" applyBorder="1"/>
    <xf numFmtId="0" fontId="9" fillId="0" borderId="10" xfId="1465" applyFont="1" applyBorder="1" applyAlignment="1">
      <alignment horizontal="center" vertical="center"/>
    </xf>
    <xf numFmtId="0" fontId="7" fillId="0" borderId="0" xfId="1465" applyFont="1" applyAlignment="1">
      <alignment vertical="center"/>
    </xf>
    <xf numFmtId="0" fontId="9" fillId="0" borderId="11" xfId="1465" applyFont="1" applyBorder="1" applyAlignment="1">
      <alignment horizontal="center" vertical="center"/>
    </xf>
    <xf numFmtId="0" fontId="2" fillId="0" borderId="0" xfId="1465" applyFont="1" applyAlignment="1">
      <alignment vertical="center"/>
    </xf>
    <xf numFmtId="0" fontId="8" fillId="0" borderId="0" xfId="1465" applyFont="1" applyAlignment="1">
      <alignment horizontal="center" vertical="center"/>
    </xf>
    <xf numFmtId="0" fontId="5" fillId="0" borderId="9" xfId="1465" applyFont="1" applyBorder="1" applyAlignment="1">
      <alignment vertical="center"/>
    </xf>
    <xf numFmtId="0" fontId="5" fillId="0" borderId="9" xfId="1465" applyFont="1" applyBorder="1" applyAlignment="1">
      <alignment horizontal="center" vertical="center"/>
    </xf>
    <xf numFmtId="0" fontId="1" fillId="0" borderId="12" xfId="1465" applyFont="1" applyBorder="1"/>
    <xf numFmtId="0" fontId="1" fillId="0" borderId="13" xfId="1465" applyFont="1" applyBorder="1"/>
    <xf numFmtId="0" fontId="1" fillId="0" borderId="0" xfId="1465" applyFont="1" applyAlignment="1">
      <alignment horizontal="center"/>
    </xf>
    <xf numFmtId="0" fontId="1" fillId="0" borderId="0" xfId="1465" applyFont="1" applyAlignment="1">
      <alignment horizontal="center" vertical="center"/>
    </xf>
    <xf numFmtId="0" fontId="5" fillId="0" borderId="13" xfId="1465" applyFont="1" applyBorder="1" applyAlignment="1">
      <alignment vertical="center"/>
    </xf>
    <xf numFmtId="0" fontId="5" fillId="0" borderId="13" xfId="1465" applyFont="1" applyBorder="1" applyAlignment="1">
      <alignment horizontal="center" vertical="center"/>
    </xf>
    <xf numFmtId="0" fontId="5" fillId="0" borderId="14" xfId="1465" applyFont="1" applyBorder="1" applyAlignment="1">
      <alignment vertical="center"/>
    </xf>
    <xf numFmtId="0" fontId="1" fillId="0" borderId="14" xfId="1465" applyFont="1" applyBorder="1"/>
    <xf numFmtId="0" fontId="11" fillId="2" borderId="0" xfId="1461" applyFont="1" applyFill="1" applyAlignment="1">
      <alignment horizontal="center"/>
    </xf>
    <xf numFmtId="0" fontId="11" fillId="2" borderId="1" xfId="1461" applyFont="1" applyFill="1" applyBorder="1" applyAlignment="1">
      <alignment horizontal="center"/>
    </xf>
    <xf numFmtId="0" fontId="11" fillId="2" borderId="2" xfId="1461" applyFont="1" applyFill="1" applyBorder="1" applyAlignment="1">
      <alignment horizontal="center"/>
    </xf>
    <xf numFmtId="0" fontId="11" fillId="2" borderId="3" xfId="1461" applyFont="1" applyFill="1" applyBorder="1" applyAlignment="1">
      <alignment horizontal="center"/>
    </xf>
    <xf numFmtId="0" fontId="12" fillId="2" borderId="3" xfId="1461" applyFont="1" applyFill="1" applyBorder="1" applyAlignment="1">
      <alignment horizontal="center"/>
    </xf>
    <xf numFmtId="0" fontId="12" fillId="2" borderId="0" xfId="1461" applyFont="1" applyFill="1" applyAlignment="1">
      <alignment horizontal="center"/>
    </xf>
    <xf numFmtId="0" fontId="13" fillId="2" borderId="3" xfId="1461" applyFont="1" applyFill="1" applyBorder="1" applyAlignment="1">
      <alignment horizontal="center"/>
    </xf>
    <xf numFmtId="0" fontId="13" fillId="2" borderId="0" xfId="1461" applyFont="1" applyFill="1" applyAlignment="1">
      <alignment horizontal="center"/>
    </xf>
    <xf numFmtId="0" fontId="11" fillId="2" borderId="0" xfId="1461" applyFont="1" applyFill="1" applyAlignment="1">
      <alignment horizontal="left"/>
    </xf>
    <xf numFmtId="0" fontId="11" fillId="2" borderId="0" xfId="1461" applyFont="1" applyFill="1" applyAlignment="1">
      <alignment horizontal="center" vertical="center"/>
    </xf>
    <xf numFmtId="0" fontId="13" fillId="2" borderId="0" xfId="1461" applyFont="1" applyFill="1" applyAlignment="1">
      <alignment horizontal="center" vertical="center"/>
    </xf>
    <xf numFmtId="9" fontId="11" fillId="2" borderId="0" xfId="2558" applyFont="1" applyFill="1" applyBorder="1" applyAlignment="1">
      <alignment horizontal="center" vertical="center"/>
    </xf>
    <xf numFmtId="0" fontId="13" fillId="2" borderId="12" xfId="1461" applyFont="1" applyFill="1" applyBorder="1" applyAlignment="1">
      <alignment horizontal="center"/>
    </xf>
    <xf numFmtId="0" fontId="13" fillId="2" borderId="13" xfId="1461" applyFont="1" applyFill="1" applyBorder="1" applyAlignment="1">
      <alignment horizontal="center"/>
    </xf>
    <xf numFmtId="0" fontId="5" fillId="2" borderId="0" xfId="1461" applyFont="1" applyFill="1" applyAlignment="1">
      <alignment horizontal="center"/>
    </xf>
    <xf numFmtId="9" fontId="13" fillId="2" borderId="0" xfId="2558" applyFont="1" applyFill="1" applyAlignment="1">
      <alignment horizontal="center"/>
    </xf>
    <xf numFmtId="0" fontId="14" fillId="3" borderId="15" xfId="1461" applyFont="1" applyFill="1" applyBorder="1" applyAlignment="1">
      <alignment horizontal="center" vertical="center"/>
    </xf>
    <xf numFmtId="0" fontId="14" fillId="3" borderId="2" xfId="1461" applyFont="1" applyFill="1" applyBorder="1" applyAlignment="1">
      <alignment horizontal="center" vertical="center"/>
    </xf>
    <xf numFmtId="0" fontId="14" fillId="3" borderId="16" xfId="1461" applyFont="1" applyFill="1" applyBorder="1" applyAlignment="1">
      <alignment horizontal="center" vertical="center"/>
    </xf>
    <xf numFmtId="0" fontId="14" fillId="3" borderId="17" xfId="1461" applyFont="1" applyFill="1" applyBorder="1" applyAlignment="1">
      <alignment horizontal="center" vertical="center"/>
    </xf>
    <xf numFmtId="0" fontId="5" fillId="2" borderId="18" xfId="1461" applyFont="1" applyFill="1" applyBorder="1" applyAlignment="1">
      <alignment horizontal="left"/>
    </xf>
    <xf numFmtId="0" fontId="11" fillId="2" borderId="19" xfId="1461" applyFont="1" applyFill="1" applyBorder="1" applyAlignment="1">
      <alignment horizontal="center"/>
    </xf>
    <xf numFmtId="0" fontId="15" fillId="2" borderId="0" xfId="1461" applyFont="1" applyFill="1" applyAlignment="1">
      <alignment horizontal="center"/>
    </xf>
    <xf numFmtId="0" fontId="11" fillId="2" borderId="20" xfId="1461" applyFont="1" applyFill="1" applyBorder="1" applyAlignment="1">
      <alignment horizontal="center"/>
    </xf>
    <xf numFmtId="0" fontId="11" fillId="2" borderId="21" xfId="1461" applyFont="1" applyFill="1" applyBorder="1" applyAlignment="1">
      <alignment horizontal="center"/>
    </xf>
    <xf numFmtId="0" fontId="5" fillId="2" borderId="0" xfId="1461" applyFont="1" applyFill="1" applyAlignment="1">
      <alignment horizontal="left"/>
    </xf>
    <xf numFmtId="0" fontId="16" fillId="2" borderId="22" xfId="1461" applyFont="1" applyFill="1" applyBorder="1" applyAlignment="1">
      <alignment horizontal="center" vertical="center"/>
    </xf>
    <xf numFmtId="0" fontId="16" fillId="2" borderId="23" xfId="1461" applyFont="1" applyFill="1" applyBorder="1" applyAlignment="1">
      <alignment horizontal="center" vertical="center"/>
    </xf>
    <xf numFmtId="49" fontId="17" fillId="2" borderId="24" xfId="1461" applyNumberFormat="1" applyFont="1" applyFill="1" applyBorder="1" applyAlignment="1">
      <alignment horizontal="left" vertical="center"/>
    </xf>
    <xf numFmtId="49" fontId="17" fillId="2" borderId="25" xfId="1461" applyNumberFormat="1" applyFont="1" applyFill="1" applyBorder="1" applyAlignment="1">
      <alignment horizontal="left" vertical="center"/>
    </xf>
    <xf numFmtId="0" fontId="17" fillId="2" borderId="24" xfId="1461" applyFont="1" applyFill="1" applyBorder="1" applyAlignment="1">
      <alignment horizontal="left" vertical="center"/>
    </xf>
    <xf numFmtId="0" fontId="17" fillId="2" borderId="25" xfId="1461" applyFont="1" applyFill="1" applyBorder="1" applyAlignment="1">
      <alignment horizontal="left" vertical="center"/>
    </xf>
    <xf numFmtId="0" fontId="17" fillId="2" borderId="26" xfId="1461" applyFont="1" applyFill="1" applyBorder="1" applyAlignment="1">
      <alignment horizontal="left" vertical="center"/>
    </xf>
    <xf numFmtId="0" fontId="17" fillId="2" borderId="27" xfId="1461" applyFont="1" applyFill="1" applyBorder="1" applyAlignment="1">
      <alignment horizontal="left" vertical="center"/>
    </xf>
    <xf numFmtId="0" fontId="18" fillId="2" borderId="0" xfId="1461" applyFont="1" applyFill="1" applyAlignment="1">
      <alignment horizontal="center"/>
    </xf>
    <xf numFmtId="0" fontId="17" fillId="2" borderId="28" xfId="1461" applyFont="1" applyFill="1" applyBorder="1" applyAlignment="1">
      <alignment horizontal="left" vertical="center"/>
    </xf>
    <xf numFmtId="0" fontId="19" fillId="2" borderId="26" xfId="1461" applyFont="1" applyFill="1" applyBorder="1" applyAlignment="1">
      <alignment horizontal="left" vertical="center"/>
    </xf>
    <xf numFmtId="0" fontId="19" fillId="2" borderId="28" xfId="1461" applyFont="1" applyFill="1" applyBorder="1" applyAlignment="1">
      <alignment horizontal="left" vertical="center"/>
    </xf>
    <xf numFmtId="0" fontId="19" fillId="2" borderId="29" xfId="1461" applyFont="1" applyFill="1" applyBorder="1" applyAlignment="1">
      <alignment horizontal="left" vertical="center"/>
    </xf>
    <xf numFmtId="0" fontId="19" fillId="2" borderId="30" xfId="1461" applyFont="1" applyFill="1" applyBorder="1" applyAlignment="1">
      <alignment horizontal="left" vertical="center"/>
    </xf>
    <xf numFmtId="0" fontId="13" fillId="2" borderId="31" xfId="1461" applyFont="1" applyFill="1" applyBorder="1" applyAlignment="1">
      <alignment horizontal="center" vertical="center" wrapText="1"/>
    </xf>
    <xf numFmtId="0" fontId="13" fillId="2" borderId="32" xfId="1461" applyFont="1" applyFill="1" applyBorder="1" applyAlignment="1">
      <alignment horizontal="center" vertical="center" wrapText="1"/>
    </xf>
    <xf numFmtId="0" fontId="11" fillId="2" borderId="20" xfId="1461" applyFont="1" applyFill="1" applyBorder="1" applyAlignment="1">
      <alignment horizontal="left" vertical="top" wrapText="1"/>
    </xf>
    <xf numFmtId="0" fontId="5" fillId="2" borderId="21" xfId="1461" applyFont="1" applyFill="1" applyBorder="1" applyAlignment="1">
      <alignment horizontal="left" vertical="top" wrapText="1"/>
    </xf>
    <xf numFmtId="0" fontId="11" fillId="2" borderId="33" xfId="1461" applyFont="1" applyFill="1" applyBorder="1" applyAlignment="1">
      <alignment horizontal="center"/>
    </xf>
    <xf numFmtId="0" fontId="5" fillId="2" borderId="16" xfId="1461" applyFont="1" applyFill="1" applyBorder="1" applyAlignment="1">
      <alignment horizontal="left" vertical="top" wrapText="1"/>
    </xf>
    <xf numFmtId="0" fontId="5" fillId="2" borderId="17" xfId="1461" applyFont="1" applyFill="1" applyBorder="1" applyAlignment="1">
      <alignment horizontal="left" vertical="top" wrapText="1"/>
    </xf>
    <xf numFmtId="0" fontId="11" fillId="2" borderId="23" xfId="1461" applyFont="1" applyFill="1" applyBorder="1" applyAlignment="1">
      <alignment horizontal="center"/>
    </xf>
    <xf numFmtId="0" fontId="11" fillId="2" borderId="34" xfId="1461" applyFont="1" applyFill="1" applyBorder="1" applyAlignment="1">
      <alignment horizontal="center"/>
    </xf>
    <xf numFmtId="0" fontId="11" fillId="2" borderId="21" xfId="1461" applyFont="1" applyFill="1" applyBorder="1" applyAlignment="1">
      <alignment horizontal="center" vertical="center"/>
    </xf>
    <xf numFmtId="0" fontId="1" fillId="2" borderId="0" xfId="1461" applyFont="1" applyFill="1" applyAlignment="1">
      <alignment horizontal="center" vertical="center" wrapText="1"/>
    </xf>
    <xf numFmtId="0" fontId="11" fillId="2" borderId="33" xfId="1461" applyFont="1" applyFill="1" applyBorder="1" applyAlignment="1">
      <alignment horizontal="center" vertical="center" wrapText="1"/>
    </xf>
    <xf numFmtId="0" fontId="1" fillId="2" borderId="17" xfId="1461" applyFont="1" applyFill="1" applyBorder="1" applyAlignment="1">
      <alignment horizontal="center" vertical="center" wrapText="1"/>
    </xf>
    <xf numFmtId="0" fontId="11" fillId="2" borderId="22" xfId="1461" applyFont="1" applyFill="1" applyBorder="1" applyAlignment="1">
      <alignment horizontal="center"/>
    </xf>
    <xf numFmtId="0" fontId="11" fillId="2" borderId="13" xfId="1461" applyFont="1" applyFill="1" applyBorder="1" applyAlignment="1">
      <alignment horizontal="center"/>
    </xf>
    <xf numFmtId="0" fontId="11" fillId="2" borderId="35" xfId="1461" applyFont="1" applyFill="1" applyBorder="1" applyAlignment="1">
      <alignment horizontal="center"/>
    </xf>
    <xf numFmtId="0" fontId="11" fillId="2" borderId="36" xfId="1461" applyFont="1" applyFill="1" applyBorder="1" applyAlignment="1">
      <alignment horizontal="center"/>
    </xf>
    <xf numFmtId="0" fontId="11" fillId="2" borderId="37" xfId="1461" applyFont="1" applyFill="1" applyBorder="1" applyAlignment="1">
      <alignment horizontal="center"/>
    </xf>
    <xf numFmtId="0" fontId="14" fillId="3" borderId="8" xfId="1461" applyFont="1" applyFill="1" applyBorder="1" applyAlignment="1">
      <alignment horizontal="center" vertical="center"/>
    </xf>
    <xf numFmtId="0" fontId="14" fillId="3" borderId="38" xfId="1461" applyFont="1" applyFill="1" applyBorder="1" applyAlignment="1">
      <alignment horizontal="center" vertical="center"/>
    </xf>
    <xf numFmtId="0" fontId="11" fillId="2" borderId="9" xfId="1461" applyFont="1" applyFill="1" applyBorder="1" applyAlignment="1">
      <alignment horizontal="center"/>
    </xf>
    <xf numFmtId="0" fontId="11" fillId="2" borderId="39" xfId="1461" applyFont="1" applyFill="1" applyBorder="1" applyAlignment="1">
      <alignment horizontal="center"/>
    </xf>
    <xf numFmtId="0" fontId="11" fillId="2" borderId="40" xfId="1461" applyFont="1" applyFill="1" applyBorder="1" applyAlignment="1">
      <alignment horizontal="center"/>
    </xf>
    <xf numFmtId="0" fontId="5" fillId="2" borderId="9" xfId="1461" applyFont="1" applyFill="1" applyBorder="1" applyAlignment="1">
      <alignment horizontal="left"/>
    </xf>
    <xf numFmtId="0" fontId="16" fillId="2" borderId="34" xfId="1461" applyFont="1" applyFill="1" applyBorder="1" applyAlignment="1">
      <alignment horizontal="center" vertical="center"/>
    </xf>
    <xf numFmtId="0" fontId="5" fillId="2" borderId="22" xfId="1461" applyFont="1" applyFill="1" applyBorder="1" applyAlignment="1">
      <alignment horizontal="center" vertical="center"/>
    </xf>
    <xf numFmtId="0" fontId="5" fillId="2" borderId="23" xfId="1461" applyFont="1" applyFill="1" applyBorder="1" applyAlignment="1">
      <alignment horizontal="center" vertical="center"/>
    </xf>
    <xf numFmtId="0" fontId="5" fillId="2" borderId="41" xfId="1461" applyFont="1" applyFill="1" applyBorder="1" applyAlignment="1">
      <alignment horizontal="center" vertical="center"/>
    </xf>
    <xf numFmtId="0" fontId="17" fillId="2" borderId="25" xfId="1461" applyFont="1" applyFill="1" applyBorder="1" applyAlignment="1">
      <alignment horizontal="center" vertical="center"/>
    </xf>
    <xf numFmtId="0" fontId="17" fillId="2" borderId="42" xfId="1461" applyFont="1" applyFill="1" applyBorder="1" applyAlignment="1">
      <alignment horizontal="center" vertical="center"/>
    </xf>
    <xf numFmtId="49" fontId="20" fillId="2" borderId="24" xfId="1461" applyNumberFormat="1" applyFont="1" applyFill="1" applyBorder="1" applyAlignment="1">
      <alignment horizontal="left" vertical="center"/>
    </xf>
    <xf numFmtId="49" fontId="20" fillId="2" borderId="25" xfId="1461" applyNumberFormat="1" applyFont="1" applyFill="1" applyBorder="1" applyAlignment="1">
      <alignment horizontal="left" vertical="center"/>
    </xf>
    <xf numFmtId="0" fontId="11" fillId="2" borderId="19" xfId="1461" applyFont="1" applyFill="1" applyBorder="1" applyAlignment="1">
      <alignment horizontal="center" vertical="center"/>
    </xf>
    <xf numFmtId="0" fontId="11" fillId="2" borderId="39" xfId="1461" applyFont="1" applyFill="1" applyBorder="1" applyAlignment="1">
      <alignment horizontal="center" vertical="center"/>
    </xf>
    <xf numFmtId="49" fontId="11" fillId="2" borderId="22" xfId="1461" applyNumberFormat="1" applyFont="1" applyFill="1" applyBorder="1" applyAlignment="1">
      <alignment horizontal="left" vertical="center"/>
    </xf>
    <xf numFmtId="49" fontId="11" fillId="2" borderId="34" xfId="1461" applyNumberFormat="1" applyFont="1" applyFill="1" applyBorder="1" applyAlignment="1">
      <alignment horizontal="left" vertical="center"/>
    </xf>
    <xf numFmtId="0" fontId="20" fillId="2" borderId="26" xfId="1461" applyFont="1" applyFill="1" applyBorder="1" applyAlignment="1">
      <alignment horizontal="left" vertical="center"/>
    </xf>
    <xf numFmtId="0" fontId="20" fillId="2" borderId="27" xfId="1461" applyFont="1" applyFill="1" applyBorder="1" applyAlignment="1">
      <alignment horizontal="left" vertical="center"/>
    </xf>
    <xf numFmtId="49" fontId="11" fillId="2" borderId="22" xfId="1461" applyNumberFormat="1" applyFont="1" applyFill="1" applyBorder="1" applyAlignment="1">
      <alignment vertical="center"/>
    </xf>
    <xf numFmtId="49" fontId="11" fillId="2" borderId="34" xfId="1461" applyNumberFormat="1" applyFont="1" applyFill="1" applyBorder="1" applyAlignment="1">
      <alignment vertical="center"/>
    </xf>
    <xf numFmtId="0" fontId="11" fillId="2" borderId="39" xfId="1461" applyFont="1" applyFill="1" applyBorder="1" applyAlignment="1">
      <alignment horizontal="center" vertical="top" wrapText="1"/>
    </xf>
    <xf numFmtId="0" fontId="17" fillId="2" borderId="43" xfId="1461" applyFont="1" applyFill="1" applyBorder="1" applyAlignment="1">
      <alignment horizontal="center" vertical="center"/>
    </xf>
    <xf numFmtId="49" fontId="11" fillId="2" borderId="22" xfId="1461" applyNumberFormat="1" applyFont="1" applyFill="1" applyBorder="1" applyAlignment="1">
      <alignment vertical="top" wrapText="1"/>
    </xf>
    <xf numFmtId="49" fontId="11" fillId="2" borderId="34" xfId="1461" applyNumberFormat="1" applyFont="1" applyFill="1" applyBorder="1" applyAlignment="1">
      <alignment vertical="top" wrapText="1"/>
    </xf>
    <xf numFmtId="0" fontId="11" fillId="2" borderId="23" xfId="1461" applyFont="1" applyFill="1" applyBorder="1" applyAlignment="1">
      <alignment vertical="top" wrapText="1"/>
    </xf>
    <xf numFmtId="0" fontId="11" fillId="2" borderId="34" xfId="1461" applyFont="1" applyFill="1" applyBorder="1" applyAlignment="1">
      <alignment vertical="top" wrapText="1"/>
    </xf>
    <xf numFmtId="0" fontId="19" fillId="2" borderId="44" xfId="1461" applyFont="1" applyFill="1" applyBorder="1" applyAlignment="1">
      <alignment horizontal="center" vertical="center"/>
    </xf>
    <xf numFmtId="0" fontId="11" fillId="2" borderId="23" xfId="1461" applyFont="1" applyFill="1" applyBorder="1" applyAlignment="1">
      <alignment horizontal="center" vertical="top" wrapText="1"/>
    </xf>
    <xf numFmtId="0" fontId="11" fillId="2" borderId="34" xfId="1461" applyFont="1" applyFill="1" applyBorder="1" applyAlignment="1">
      <alignment horizontal="center" vertical="top" wrapText="1"/>
    </xf>
    <xf numFmtId="0" fontId="11" fillId="2" borderId="19" xfId="1461" applyFont="1" applyFill="1" applyBorder="1" applyAlignment="1">
      <alignment vertical="top" wrapText="1"/>
    </xf>
    <xf numFmtId="0" fontId="11" fillId="2" borderId="39" xfId="1461" applyFont="1" applyFill="1" applyBorder="1" applyAlignment="1">
      <alignment vertical="top" wrapText="1"/>
    </xf>
    <xf numFmtId="0" fontId="13" fillId="2" borderId="45" xfId="1461" applyFont="1" applyFill="1" applyBorder="1" applyAlignment="1">
      <alignment horizontal="center" vertical="top" wrapText="1"/>
    </xf>
    <xf numFmtId="0" fontId="13" fillId="2" borderId="46" xfId="1461" applyFont="1" applyFill="1" applyBorder="1" applyAlignment="1">
      <alignment horizontal="center" vertical="top" wrapText="1"/>
    </xf>
    <xf numFmtId="0" fontId="5" fillId="2" borderId="40" xfId="1461" applyFont="1" applyFill="1" applyBorder="1" applyAlignment="1">
      <alignment horizontal="left" vertical="top" wrapText="1"/>
    </xf>
    <xf numFmtId="0" fontId="5" fillId="2" borderId="38" xfId="1461" applyFont="1" applyFill="1" applyBorder="1" applyAlignment="1">
      <alignment horizontal="left" vertical="top" wrapText="1"/>
    </xf>
    <xf numFmtId="15" fontId="11" fillId="2" borderId="19" xfId="1461" applyNumberFormat="1" applyFont="1" applyFill="1" applyBorder="1" applyAlignment="1">
      <alignment horizontal="center"/>
    </xf>
    <xf numFmtId="20" fontId="11" fillId="2" borderId="39" xfId="1461" applyNumberFormat="1" applyFont="1" applyFill="1" applyBorder="1" applyAlignment="1">
      <alignment horizontal="center"/>
    </xf>
    <xf numFmtId="0" fontId="11" fillId="2" borderId="40" xfId="1461" applyFont="1" applyFill="1" applyBorder="1" applyAlignment="1">
      <alignment horizontal="center" vertical="center"/>
    </xf>
    <xf numFmtId="0" fontId="1" fillId="2" borderId="9" xfId="1461" applyFont="1" applyFill="1" applyBorder="1" applyAlignment="1">
      <alignment horizontal="center" vertical="center" wrapText="1"/>
    </xf>
    <xf numFmtId="0" fontId="1" fillId="2" borderId="38" xfId="1461" applyFont="1" applyFill="1" applyBorder="1" applyAlignment="1">
      <alignment horizontal="center" vertical="center" wrapText="1"/>
    </xf>
    <xf numFmtId="0" fontId="11" fillId="2" borderId="47" xfId="1461" applyFont="1" applyFill="1" applyBorder="1" applyAlignment="1">
      <alignment horizontal="center"/>
    </xf>
    <xf numFmtId="0" fontId="11" fillId="2" borderId="48" xfId="1461" applyFont="1" applyFill="1" applyBorder="1" applyAlignment="1">
      <alignment horizontal="center"/>
    </xf>
    <xf numFmtId="0" fontId="21" fillId="0" borderId="0" xfId="1631" applyFont="1" applyAlignment="1">
      <alignment horizontal="center"/>
    </xf>
    <xf numFmtId="0" fontId="22" fillId="0" borderId="0" xfId="1631" applyFont="1" applyAlignment="1">
      <alignment horizontal="center"/>
    </xf>
    <xf numFmtId="0" fontId="23" fillId="0" borderId="0" xfId="1631" applyFont="1" applyAlignment="1">
      <alignment horizontal="center"/>
    </xf>
    <xf numFmtId="0" fontId="24" fillId="0" borderId="0" xfId="1631" applyFont="1" applyAlignment="1">
      <alignment horizontal="center" vertical="center"/>
    </xf>
    <xf numFmtId="0" fontId="24" fillId="0" borderId="0" xfId="1631" applyFont="1" applyAlignment="1">
      <alignment vertical="center"/>
    </xf>
    <xf numFmtId="0" fontId="25" fillId="0" borderId="0" xfId="1631" applyFont="1" applyAlignment="1">
      <alignment horizontal="center" vertical="center"/>
    </xf>
    <xf numFmtId="3" fontId="24" fillId="0" borderId="0" xfId="1631" applyNumberFormat="1" applyFont="1" applyAlignment="1">
      <alignment horizontal="center" vertical="center"/>
    </xf>
    <xf numFmtId="0" fontId="22" fillId="0" borderId="0" xfId="1631" applyFont="1" applyAlignment="1">
      <alignment horizontal="center" vertical="center"/>
    </xf>
    <xf numFmtId="0" fontId="25" fillId="0" borderId="0" xfId="1631" applyFont="1" applyAlignment="1">
      <alignment horizontal="center"/>
    </xf>
    <xf numFmtId="0" fontId="24" fillId="0" borderId="0" xfId="1631" applyFont="1" applyAlignment="1">
      <alignment horizontal="center"/>
    </xf>
    <xf numFmtId="0" fontId="26" fillId="0" borderId="0" xfId="1631" applyFont="1" applyAlignment="1">
      <alignment horizontal="left" vertical="center"/>
    </xf>
    <xf numFmtId="0" fontId="26" fillId="0" borderId="0" xfId="1631" applyFont="1" applyAlignment="1">
      <alignment vertical="center"/>
    </xf>
    <xf numFmtId="0" fontId="27" fillId="0" borderId="0" xfId="1669" applyFont="1" applyAlignment="1">
      <alignment horizontal="center" vertical="center"/>
    </xf>
    <xf numFmtId="43" fontId="28" fillId="0" borderId="0" xfId="1669" applyNumberFormat="1" applyFont="1"/>
    <xf numFmtId="0" fontId="28" fillId="0" borderId="0" xfId="1631" applyFont="1" applyAlignment="1">
      <alignment horizontal="left" vertical="center"/>
    </xf>
    <xf numFmtId="0" fontId="28" fillId="0" borderId="0" xfId="1631" applyFont="1" applyAlignment="1">
      <alignment horizontal="center" vertical="center"/>
    </xf>
    <xf numFmtId="0" fontId="28" fillId="0" borderId="0" xfId="1631" applyFont="1" applyAlignment="1">
      <alignment horizontal="left" vertical="top" wrapText="1"/>
    </xf>
    <xf numFmtId="0" fontId="29" fillId="0" borderId="0" xfId="1631" applyFont="1" applyAlignment="1">
      <alignment horizontal="left" vertical="center"/>
    </xf>
    <xf numFmtId="0" fontId="30" fillId="3" borderId="49" xfId="1631" applyFont="1" applyFill="1" applyBorder="1" applyAlignment="1">
      <alignment horizontal="center" vertical="center"/>
    </xf>
    <xf numFmtId="0" fontId="30" fillId="3" borderId="50" xfId="1631" applyFont="1" applyFill="1" applyBorder="1" applyAlignment="1">
      <alignment horizontal="center" vertical="center"/>
    </xf>
    <xf numFmtId="0" fontId="30" fillId="3" borderId="51" xfId="1631" applyFont="1" applyFill="1" applyBorder="1" applyAlignment="1">
      <alignment horizontal="center" vertical="center"/>
    </xf>
    <xf numFmtId="0" fontId="30" fillId="3" borderId="50" xfId="1631" applyFont="1" applyFill="1" applyBorder="1" applyAlignment="1">
      <alignment horizontal="center" vertical="center" wrapText="1"/>
    </xf>
    <xf numFmtId="0" fontId="30" fillId="3" borderId="52" xfId="1631" applyFont="1" applyFill="1" applyBorder="1" applyAlignment="1">
      <alignment horizontal="center" vertical="center"/>
    </xf>
    <xf numFmtId="0" fontId="30" fillId="3" borderId="53" xfId="1631" applyFont="1" applyFill="1" applyBorder="1" applyAlignment="1">
      <alignment horizontal="center" vertical="center"/>
    </xf>
    <xf numFmtId="0" fontId="30" fillId="3" borderId="19" xfId="1631" applyFont="1" applyFill="1" applyBorder="1" applyAlignment="1">
      <alignment horizontal="center" vertical="center"/>
    </xf>
    <xf numFmtId="0" fontId="30" fillId="3" borderId="53" xfId="1631" applyFont="1" applyFill="1" applyBorder="1" applyAlignment="1">
      <alignment horizontal="center" vertical="center" wrapText="1"/>
    </xf>
    <xf numFmtId="0" fontId="30" fillId="3" borderId="54" xfId="1669" applyFont="1" applyFill="1" applyBorder="1" applyAlignment="1">
      <alignment horizontal="center" vertical="center" wrapText="1"/>
    </xf>
    <xf numFmtId="0" fontId="30" fillId="3" borderId="55" xfId="1631" applyFont="1" applyFill="1" applyBorder="1" applyAlignment="1">
      <alignment horizontal="center" vertical="center"/>
    </xf>
    <xf numFmtId="0" fontId="30" fillId="3" borderId="55" xfId="1631" applyFont="1" applyFill="1" applyBorder="1" applyAlignment="1">
      <alignment horizontal="center" vertical="center" wrapText="1"/>
    </xf>
    <xf numFmtId="0" fontId="30" fillId="3" borderId="55" xfId="1669" applyFont="1" applyFill="1" applyBorder="1" applyAlignment="1">
      <alignment horizontal="center" vertical="center" wrapText="1"/>
    </xf>
    <xf numFmtId="0" fontId="26" fillId="0" borderId="56" xfId="1632" applyFont="1" applyBorder="1" applyAlignment="1">
      <alignment horizontal="center" vertical="center"/>
    </xf>
    <xf numFmtId="0" fontId="26" fillId="0" borderId="53" xfId="1632" applyFont="1" applyBorder="1" applyAlignment="1">
      <alignment horizontal="left" vertical="center" wrapText="1"/>
    </xf>
    <xf numFmtId="0" fontId="24" fillId="0" borderId="53" xfId="1631" applyFont="1" applyBorder="1" applyAlignment="1">
      <alignment horizontal="center" vertical="center" wrapText="1"/>
    </xf>
    <xf numFmtId="0" fontId="21" fillId="0" borderId="53" xfId="1631" applyFont="1" applyBorder="1" applyAlignment="1">
      <alignment horizontal="center" vertical="center"/>
    </xf>
    <xf numFmtId="0" fontId="25" fillId="0" borderId="53" xfId="1670" applyFont="1" applyBorder="1" applyAlignment="1">
      <alignment horizontal="center" vertical="center"/>
    </xf>
    <xf numFmtId="3" fontId="21" fillId="0" borderId="53" xfId="1631" applyNumberFormat="1" applyFont="1" applyBorder="1" applyAlignment="1">
      <alignment horizontal="center" vertical="center"/>
    </xf>
    <xf numFmtId="3" fontId="24" fillId="0" borderId="53" xfId="1631" applyNumberFormat="1" applyFont="1" applyBorder="1" applyAlignment="1">
      <alignment horizontal="center" vertical="center"/>
    </xf>
    <xf numFmtId="0" fontId="26" fillId="0" borderId="56" xfId="1670" applyFont="1" applyBorder="1" applyAlignment="1">
      <alignment horizontal="center" vertical="center"/>
    </xf>
    <xf numFmtId="0" fontId="26" fillId="0" borderId="53" xfId="1465" applyFont="1" applyBorder="1" applyAlignment="1">
      <alignment horizontal="left" vertical="center" wrapText="1"/>
    </xf>
    <xf numFmtId="0" fontId="24" fillId="0" borderId="56" xfId="1632" applyFont="1" applyBorder="1" applyAlignment="1">
      <alignment horizontal="center" vertical="center"/>
    </xf>
    <xf numFmtId="0" fontId="24" fillId="0" borderId="53" xfId="1632" applyFont="1" applyBorder="1" applyAlignment="1">
      <alignment horizontal="left" vertical="center" wrapText="1"/>
    </xf>
    <xf numFmtId="0" fontId="21" fillId="0" borderId="53" xfId="1632" applyFont="1" applyBorder="1" applyAlignment="1">
      <alignment horizontal="center" vertical="center"/>
    </xf>
    <xf numFmtId="0" fontId="31" fillId="0" borderId="53" xfId="1465" applyFont="1" applyBorder="1" applyAlignment="1">
      <alignment horizontal="left" vertical="center" wrapText="1"/>
    </xf>
    <xf numFmtId="0" fontId="30" fillId="0" borderId="56" xfId="1670" applyFont="1" applyBorder="1" applyAlignment="1">
      <alignment horizontal="center" vertical="center"/>
    </xf>
    <xf numFmtId="0" fontId="30" fillId="0" borderId="53" xfId="1670" applyFont="1" applyBorder="1" applyAlignment="1">
      <alignment vertical="center" wrapText="1"/>
    </xf>
    <xf numFmtId="0" fontId="32" fillId="0" borderId="56" xfId="1669" applyFont="1" applyBorder="1" applyAlignment="1">
      <alignment horizontal="center" vertical="center"/>
    </xf>
    <xf numFmtId="0" fontId="32" fillId="0" borderId="53" xfId="1669" applyFont="1" applyBorder="1" applyAlignment="1">
      <alignment vertical="center" wrapText="1"/>
    </xf>
    <xf numFmtId="0" fontId="33" fillId="0" borderId="53" xfId="1631" applyFont="1" applyBorder="1" applyAlignment="1">
      <alignment horizontal="center" vertical="center"/>
    </xf>
    <xf numFmtId="0" fontId="25" fillId="0" borderId="56" xfId="1670" applyFont="1" applyBorder="1" applyAlignment="1">
      <alignment horizontal="center" vertical="center"/>
    </xf>
    <xf numFmtId="0" fontId="25" fillId="0" borderId="53" xfId="1670" applyFont="1" applyBorder="1" applyAlignment="1">
      <alignment vertical="center" wrapText="1"/>
    </xf>
    <xf numFmtId="0" fontId="32" fillId="0" borderId="53" xfId="1669" applyFont="1" applyBorder="1" applyAlignment="1">
      <alignment horizontal="center" vertical="center"/>
    </xf>
    <xf numFmtId="0" fontId="31" fillId="0" borderId="56" xfId="1669" applyFont="1" applyBorder="1" applyAlignment="1">
      <alignment horizontal="center" vertical="center"/>
    </xf>
    <xf numFmtId="0" fontId="31" fillId="0" borderId="53" xfId="1669" applyFont="1" applyBorder="1" applyAlignment="1">
      <alignment vertical="center"/>
    </xf>
    <xf numFmtId="0" fontId="34" fillId="0" borderId="56" xfId="1669" applyFont="1" applyBorder="1" applyAlignment="1">
      <alignment horizontal="center" vertical="center"/>
    </xf>
    <xf numFmtId="0" fontId="34" fillId="0" borderId="53" xfId="1669" applyFont="1" applyBorder="1" applyAlignment="1">
      <alignment vertical="center"/>
    </xf>
    <xf numFmtId="3" fontId="33" fillId="0" borderId="53" xfId="1616" applyNumberFormat="1" applyFont="1" applyBorder="1" applyAlignment="1">
      <alignment horizontal="center" vertical="center"/>
    </xf>
    <xf numFmtId="0" fontId="28" fillId="4" borderId="19" xfId="1631" applyFont="1" applyFill="1" applyBorder="1" applyAlignment="1">
      <alignment horizontal="center" vertical="center"/>
    </xf>
    <xf numFmtId="3" fontId="26" fillId="0" borderId="0" xfId="1631" applyNumberFormat="1" applyFont="1" applyAlignment="1">
      <alignment horizontal="left" vertical="center"/>
    </xf>
    <xf numFmtId="0" fontId="30" fillId="3" borderId="57" xfId="1631" applyFont="1" applyFill="1" applyBorder="1" applyAlignment="1">
      <alignment horizontal="center" vertical="center"/>
    </xf>
    <xf numFmtId="0" fontId="28" fillId="0" borderId="0" xfId="1631" applyFont="1" applyAlignment="1">
      <alignment horizontal="center"/>
    </xf>
    <xf numFmtId="0" fontId="26" fillId="0" borderId="0" xfId="1631" applyFont="1" applyAlignment="1">
      <alignment horizontal="center"/>
    </xf>
    <xf numFmtId="0" fontId="30" fillId="3" borderId="39" xfId="1631" applyFont="1" applyFill="1" applyBorder="1" applyAlignment="1">
      <alignment horizontal="center" vertical="center"/>
    </xf>
    <xf numFmtId="3" fontId="24" fillId="0" borderId="0" xfId="1631" applyNumberFormat="1" applyFont="1" applyAlignment="1">
      <alignment vertical="center"/>
    </xf>
    <xf numFmtId="3" fontId="24" fillId="0" borderId="58" xfId="1631" applyNumberFormat="1" applyFont="1" applyBorder="1" applyAlignment="1">
      <alignment horizontal="center" vertical="center"/>
    </xf>
    <xf numFmtId="3" fontId="24" fillId="0" borderId="0" xfId="1631" applyNumberFormat="1" applyFont="1" applyAlignment="1">
      <alignment horizontal="center"/>
    </xf>
    <xf numFmtId="3" fontId="22" fillId="0" borderId="0" xfId="1631" applyNumberFormat="1" applyFont="1" applyAlignment="1">
      <alignment horizontal="center" vertical="center"/>
    </xf>
    <xf numFmtId="3" fontId="23" fillId="0" borderId="0" xfId="1631" applyNumberFormat="1" applyFont="1" applyAlignment="1">
      <alignment horizontal="center"/>
    </xf>
    <xf numFmtId="0" fontId="28" fillId="0" borderId="0" xfId="1631" applyFont="1"/>
    <xf numFmtId="0" fontId="28" fillId="0" borderId="0" xfId="1631" applyFont="1" applyAlignment="1">
      <alignment horizontal="center" vertical="center" wrapText="1"/>
    </xf>
    <xf numFmtId="0" fontId="26" fillId="0" borderId="0" xfId="1631" applyFont="1" applyAlignment="1">
      <alignment horizontal="center" vertical="center" wrapText="1"/>
    </xf>
    <xf numFmtId="3" fontId="23" fillId="0" borderId="0" xfId="1631" applyNumberFormat="1" applyFont="1" applyAlignment="1">
      <alignment horizontal="center" vertical="center"/>
    </xf>
    <xf numFmtId="0" fontId="35" fillId="0" borderId="53" xfId="1669" applyFont="1" applyBorder="1" applyAlignment="1">
      <alignment horizontal="center" vertical="center"/>
    </xf>
    <xf numFmtId="0" fontId="30" fillId="0" borderId="53" xfId="1669" applyFont="1" applyBorder="1" applyAlignment="1">
      <alignment horizontal="center" vertical="center"/>
    </xf>
    <xf numFmtId="0" fontId="35" fillId="0" borderId="56" xfId="1669" applyFont="1" applyBorder="1" applyAlignment="1">
      <alignment horizontal="center" vertical="center"/>
    </xf>
    <xf numFmtId="0" fontId="35" fillId="0" borderId="53" xfId="1669" applyFont="1" applyBorder="1" applyAlignment="1">
      <alignment horizontal="left" vertical="center" wrapText="1"/>
    </xf>
    <xf numFmtId="0" fontId="32" fillId="0" borderId="53" xfId="1669" applyFont="1" applyBorder="1" applyAlignment="1">
      <alignment horizontal="left" vertical="center" wrapText="1"/>
    </xf>
    <xf numFmtId="0" fontId="24" fillId="0" borderId="56" xfId="1669" applyFont="1" applyBorder="1" applyAlignment="1">
      <alignment horizontal="center" vertical="center"/>
    </xf>
    <xf numFmtId="0" fontId="25" fillId="0" borderId="53" xfId="1669" applyFont="1" applyBorder="1" applyAlignment="1">
      <alignment vertical="center" wrapText="1"/>
    </xf>
    <xf numFmtId="0" fontId="28" fillId="0" borderId="56" xfId="1669" applyFont="1" applyBorder="1" applyAlignment="1">
      <alignment horizontal="center" vertical="center"/>
    </xf>
    <xf numFmtId="0" fontId="28" fillId="0" borderId="53" xfId="1669" applyFont="1" applyBorder="1" applyAlignment="1">
      <alignment vertical="center" wrapText="1"/>
    </xf>
    <xf numFmtId="0" fontId="21" fillId="0" borderId="52" xfId="1669" applyFont="1" applyBorder="1" applyAlignment="1">
      <alignment horizontal="center" vertical="center"/>
    </xf>
    <xf numFmtId="0" fontId="21" fillId="0" borderId="19" xfId="1669" applyFont="1" applyBorder="1" applyAlignment="1">
      <alignment vertical="center" wrapText="1"/>
    </xf>
    <xf numFmtId="0" fontId="24" fillId="0" borderId="19" xfId="1631" applyFont="1" applyBorder="1" applyAlignment="1">
      <alignment horizontal="center" vertical="center" wrapText="1"/>
    </xf>
    <xf numFmtId="0" fontId="21" fillId="0" borderId="19" xfId="1631" applyFont="1" applyBorder="1" applyAlignment="1">
      <alignment horizontal="center" vertical="center"/>
    </xf>
    <xf numFmtId="0" fontId="21" fillId="0" borderId="19" xfId="1669" applyFont="1" applyBorder="1" applyAlignment="1">
      <alignment horizontal="center" vertical="center"/>
    </xf>
    <xf numFmtId="217" fontId="21" fillId="0" borderId="19" xfId="1631" applyNumberFormat="1" applyFont="1" applyBorder="1" applyAlignment="1">
      <alignment horizontal="center" vertical="center"/>
    </xf>
    <xf numFmtId="3" fontId="24" fillId="0" borderId="19" xfId="1631" applyNumberFormat="1" applyFont="1" applyBorder="1" applyAlignment="1">
      <alignment horizontal="center" vertical="center"/>
    </xf>
    <xf numFmtId="0" fontId="21" fillId="0" borderId="56" xfId="1669" applyFont="1" applyBorder="1" applyAlignment="1">
      <alignment horizontal="center" vertical="center"/>
    </xf>
    <xf numFmtId="0" fontId="21" fillId="0" borderId="53" xfId="1669" applyFont="1" applyBorder="1" applyAlignment="1">
      <alignment vertical="center" wrapText="1"/>
    </xf>
    <xf numFmtId="0" fontId="21" fillId="0" borderId="53" xfId="1669" applyFont="1" applyBorder="1" applyAlignment="1">
      <alignment horizontal="center" vertical="center"/>
    </xf>
    <xf numFmtId="0" fontId="24" fillId="0" borderId="59" xfId="1631" applyFont="1" applyBorder="1" applyAlignment="1">
      <alignment horizontal="center" vertical="center"/>
    </xf>
    <xf numFmtId="0" fontId="24" fillId="0" borderId="60" xfId="1631" applyFont="1" applyBorder="1" applyAlignment="1">
      <alignment horizontal="left" vertical="center"/>
    </xf>
    <xf numFmtId="0" fontId="24" fillId="0" borderId="60" xfId="1631" applyFont="1" applyBorder="1" applyAlignment="1">
      <alignment vertical="center"/>
    </xf>
    <xf numFmtId="0" fontId="21" fillId="0" borderId="60" xfId="1631" applyFont="1" applyBorder="1" applyAlignment="1">
      <alignment horizontal="center" vertical="center"/>
    </xf>
    <xf numFmtId="3" fontId="24" fillId="0" borderId="60" xfId="1631" applyNumberFormat="1" applyFont="1" applyBorder="1" applyAlignment="1">
      <alignment horizontal="center" vertical="center"/>
    </xf>
    <xf numFmtId="0" fontId="25" fillId="0" borderId="1" xfId="1631" applyFont="1" applyBorder="1" applyAlignment="1">
      <alignment horizontal="center" vertical="center"/>
    </xf>
    <xf numFmtId="37" fontId="25" fillId="0" borderId="2" xfId="1631" applyNumberFormat="1" applyFont="1" applyBorder="1" applyAlignment="1">
      <alignment horizontal="center"/>
    </xf>
    <xf numFmtId="37" fontId="28" fillId="0" borderId="61" xfId="1631" applyNumberFormat="1" applyFont="1" applyBorder="1" applyAlignment="1">
      <alignment horizontal="center"/>
    </xf>
    <xf numFmtId="37" fontId="25" fillId="0" borderId="61" xfId="1631" applyNumberFormat="1" applyFont="1" applyBorder="1" applyAlignment="1">
      <alignment horizontal="center"/>
    </xf>
    <xf numFmtId="0" fontId="25" fillId="0" borderId="3" xfId="1631" applyFont="1" applyBorder="1" applyAlignment="1">
      <alignment horizontal="center" vertical="center"/>
    </xf>
    <xf numFmtId="37" fontId="25" fillId="0" borderId="0" xfId="1631" applyNumberFormat="1" applyFont="1" applyAlignment="1">
      <alignment horizontal="center"/>
    </xf>
    <xf numFmtId="37" fontId="28" fillId="0" borderId="62" xfId="1631" applyNumberFormat="1" applyFont="1" applyBorder="1" applyAlignment="1">
      <alignment horizontal="center"/>
    </xf>
    <xf numFmtId="37" fontId="25" fillId="0" borderId="62" xfId="1631" applyNumberFormat="1" applyFont="1" applyBorder="1" applyAlignment="1">
      <alignment horizontal="center"/>
    </xf>
    <xf numFmtId="37" fontId="36" fillId="0" borderId="13" xfId="1631" applyNumberFormat="1" applyFont="1" applyBorder="1" applyAlignment="1">
      <alignment horizontal="center"/>
    </xf>
    <xf numFmtId="37" fontId="36" fillId="0" borderId="63" xfId="1631" applyNumberFormat="1" applyFont="1" applyBorder="1" applyAlignment="1">
      <alignment horizontal="center"/>
    </xf>
    <xf numFmtId="37" fontId="36" fillId="0" borderId="64" xfId="1631" applyNumberFormat="1" applyFont="1" applyBorder="1" applyAlignment="1">
      <alignment horizontal="center"/>
    </xf>
    <xf numFmtId="0" fontId="37" fillId="0" borderId="1" xfId="1631" applyFont="1" applyBorder="1" applyAlignment="1">
      <alignment horizontal="left" vertical="center" wrapText="1"/>
    </xf>
    <xf numFmtId="0" fontId="37" fillId="0" borderId="2" xfId="1631" applyFont="1" applyBorder="1" applyAlignment="1">
      <alignment horizontal="left" vertical="center" wrapText="1"/>
    </xf>
    <xf numFmtId="0" fontId="37" fillId="0" borderId="3" xfId="1631" applyFont="1" applyBorder="1" applyAlignment="1">
      <alignment horizontal="left" vertical="center" wrapText="1"/>
    </xf>
    <xf numFmtId="0" fontId="37" fillId="0" borderId="0" xfId="1631" applyFont="1" applyAlignment="1">
      <alignment horizontal="left" vertical="center" wrapText="1"/>
    </xf>
    <xf numFmtId="0" fontId="36" fillId="0" borderId="12" xfId="1631" applyFont="1" applyBorder="1" applyAlignment="1">
      <alignment vertical="center"/>
    </xf>
    <xf numFmtId="0" fontId="25" fillId="0" borderId="13" xfId="1631" applyFont="1" applyBorder="1"/>
    <xf numFmtId="0" fontId="25" fillId="0" borderId="13" xfId="1631" applyFont="1" applyBorder="1" applyAlignment="1">
      <alignment horizontal="center"/>
    </xf>
    <xf numFmtId="0" fontId="25" fillId="0" borderId="13" xfId="1631" applyFont="1" applyBorder="1" applyAlignment="1">
      <alignment horizontal="right"/>
    </xf>
    <xf numFmtId="0" fontId="24" fillId="0" borderId="0" xfId="1631" applyFont="1" applyAlignment="1">
      <alignment horizontal="left" vertical="center"/>
    </xf>
    <xf numFmtId="0" fontId="21" fillId="0" borderId="0" xfId="1631" applyFont="1" applyAlignment="1">
      <alignment horizontal="center" vertical="center"/>
    </xf>
    <xf numFmtId="0" fontId="21" fillId="0" borderId="0" xfId="1669" applyFont="1" applyAlignment="1">
      <alignment horizontal="center" vertical="center"/>
    </xf>
    <xf numFmtId="41" fontId="21" fillId="0" borderId="0" xfId="1669" applyNumberFormat="1" applyFont="1" applyAlignment="1">
      <alignment vertical="center"/>
    </xf>
    <xf numFmtId="0" fontId="25" fillId="0" borderId="0" xfId="1669" applyFont="1" applyAlignment="1">
      <alignment horizontal="right"/>
    </xf>
    <xf numFmtId="0" fontId="21" fillId="0" borderId="0" xfId="1669" applyFont="1" applyAlignment="1">
      <alignment vertical="center"/>
    </xf>
    <xf numFmtId="3" fontId="24" fillId="0" borderId="65" xfId="1631" applyNumberFormat="1" applyFont="1" applyBorder="1" applyAlignment="1">
      <alignment horizontal="center" vertical="center"/>
    </xf>
    <xf numFmtId="176" fontId="22" fillId="0" borderId="0" xfId="4" applyFont="1" applyAlignment="1">
      <alignment horizontal="center" vertical="center"/>
    </xf>
    <xf numFmtId="0" fontId="37" fillId="0" borderId="8" xfId="1631" applyFont="1" applyBorder="1" applyAlignment="1">
      <alignment horizontal="left" vertical="center" wrapText="1"/>
    </xf>
    <xf numFmtId="0" fontId="37" fillId="0" borderId="9" xfId="1631" applyFont="1" applyBorder="1" applyAlignment="1">
      <alignment horizontal="left" vertical="center" wrapText="1"/>
    </xf>
    <xf numFmtId="0" fontId="25" fillId="0" borderId="14" xfId="1631" applyFont="1" applyBorder="1" applyAlignment="1">
      <alignment horizontal="right"/>
    </xf>
    <xf numFmtId="0" fontId="25" fillId="0" borderId="0" xfId="1669" applyFont="1" applyAlignment="1">
      <alignment horizontal="center" vertical="center"/>
    </xf>
    <xf numFmtId="0" fontId="26" fillId="0" borderId="0" xfId="1661" applyFont="1" applyAlignment="1">
      <alignment horizontal="center" vertical="center"/>
    </xf>
    <xf numFmtId="0" fontId="38" fillId="0" borderId="0" xfId="1661" applyFont="1" applyAlignment="1">
      <alignment horizontal="center" vertical="center"/>
    </xf>
    <xf numFmtId="0" fontId="32" fillId="0" borderId="0" xfId="1553"/>
    <xf numFmtId="0" fontId="39" fillId="0" borderId="0" xfId="1553" applyFont="1"/>
    <xf numFmtId="43" fontId="32" fillId="0" borderId="0" xfId="1553" applyNumberFormat="1"/>
    <xf numFmtId="0" fontId="29" fillId="0" borderId="17" xfId="1553" applyFont="1" applyBorder="1" applyAlignment="1">
      <alignment horizontal="left"/>
    </xf>
    <xf numFmtId="0" fontId="35" fillId="0" borderId="0" xfId="1553" applyFont="1"/>
    <xf numFmtId="0" fontId="32" fillId="5" borderId="19" xfId="1553" applyFill="1" applyBorder="1" applyAlignment="1">
      <alignment horizontal="center" vertical="center"/>
    </xf>
    <xf numFmtId="0" fontId="32" fillId="5" borderId="19" xfId="1553" applyFill="1" applyBorder="1" applyAlignment="1">
      <alignment horizontal="center" vertical="center" wrapText="1"/>
    </xf>
    <xf numFmtId="1" fontId="32" fillId="0" borderId="0" xfId="1553" applyNumberFormat="1"/>
    <xf numFmtId="0" fontId="32" fillId="0" borderId="19" xfId="1553" applyBorder="1"/>
    <xf numFmtId="43" fontId="0" fillId="6" borderId="19" xfId="1047" applyFont="1" applyFill="1" applyBorder="1" applyProtection="1">
      <protection locked="0"/>
    </xf>
    <xf numFmtId="43" fontId="32" fillId="0" borderId="19" xfId="1553" applyNumberFormat="1" applyBorder="1"/>
    <xf numFmtId="43" fontId="40" fillId="0" borderId="19" xfId="1047" applyFont="1" applyBorder="1" applyProtection="1"/>
    <xf numFmtId="43" fontId="0" fillId="0" borderId="19" xfId="1047" applyFont="1" applyBorder="1" applyProtection="1"/>
    <xf numFmtId="43" fontId="0" fillId="0" borderId="19" xfId="1047" applyFont="1" applyFill="1" applyBorder="1" applyProtection="1"/>
    <xf numFmtId="43" fontId="41" fillId="0" borderId="19" xfId="1047" applyFont="1" applyFill="1" applyBorder="1" applyProtection="1"/>
    <xf numFmtId="0" fontId="31" fillId="0" borderId="0" xfId="1553" applyFont="1"/>
    <xf numFmtId="0" fontId="31" fillId="0" borderId="19" xfId="1553" applyFont="1" applyBorder="1" applyAlignment="1">
      <alignment horizontal="center"/>
    </xf>
    <xf numFmtId="0" fontId="31" fillId="0" borderId="0" xfId="1553" applyFont="1" applyAlignment="1">
      <alignment horizontal="center"/>
    </xf>
    <xf numFmtId="0" fontId="32" fillId="5" borderId="19" xfId="1553" applyFill="1" applyBorder="1" applyAlignment="1">
      <alignment vertical="center"/>
    </xf>
    <xf numFmtId="0" fontId="32" fillId="5" borderId="54" xfId="1553" applyFill="1" applyBorder="1" applyAlignment="1">
      <alignment horizontal="center" vertical="center" wrapText="1"/>
    </xf>
    <xf numFmtId="0" fontId="32" fillId="5" borderId="55" xfId="1553" applyFill="1" applyBorder="1" applyAlignment="1">
      <alignment horizontal="center" vertical="center" wrapText="1"/>
    </xf>
    <xf numFmtId="43" fontId="35" fillId="0" borderId="19" xfId="1553" applyNumberFormat="1" applyFont="1" applyBorder="1"/>
    <xf numFmtId="41" fontId="32" fillId="0" borderId="19" xfId="1553" applyNumberFormat="1" applyBorder="1"/>
    <xf numFmtId="43" fontId="31" fillId="0" borderId="19" xfId="1553" applyNumberFormat="1" applyFont="1" applyBorder="1"/>
    <xf numFmtId="0" fontId="32" fillId="7" borderId="0" xfId="1553" applyFill="1"/>
    <xf numFmtId="43" fontId="31" fillId="0" borderId="0" xfId="1553" applyNumberFormat="1" applyFont="1"/>
    <xf numFmtId="0" fontId="32" fillId="7" borderId="19" xfId="1553" applyFill="1" applyBorder="1"/>
    <xf numFmtId="0" fontId="32" fillId="5" borderId="0" xfId="1553" applyFill="1"/>
    <xf numFmtId="0" fontId="39" fillId="5" borderId="0" xfId="1553" applyFont="1" applyFill="1"/>
    <xf numFmtId="0" fontId="33" fillId="5" borderId="19" xfId="1553" applyFont="1" applyFill="1" applyBorder="1" applyAlignment="1">
      <alignment horizontal="center" vertical="center" wrapText="1"/>
    </xf>
    <xf numFmtId="0" fontId="33" fillId="0" borderId="0" xfId="1553" applyFont="1" applyAlignment="1">
      <alignment horizontal="center" vertical="center" wrapText="1"/>
    </xf>
    <xf numFmtId="0" fontId="32" fillId="0" borderId="0" xfId="1553" applyAlignment="1">
      <alignment horizontal="center" vertical="center"/>
    </xf>
    <xf numFmtId="0" fontId="39" fillId="0" borderId="19" xfId="1553" applyFont="1" applyBorder="1"/>
    <xf numFmtId="189" fontId="32" fillId="7" borderId="19" xfId="1553" applyNumberFormat="1" applyFill="1" applyBorder="1" applyAlignment="1">
      <alignment horizontal="right"/>
    </xf>
    <xf numFmtId="218" fontId="32" fillId="0" borderId="0" xfId="1553" applyNumberFormat="1"/>
    <xf numFmtId="43" fontId="32" fillId="7" borderId="19" xfId="1553" applyNumberFormat="1" applyFill="1" applyBorder="1" applyAlignment="1">
      <alignment horizontal="right"/>
    </xf>
    <xf numFmtId="43" fontId="0" fillId="7" borderId="19" xfId="1047" applyFont="1" applyFill="1" applyBorder="1" applyProtection="1"/>
    <xf numFmtId="40" fontId="32" fillId="7" borderId="19" xfId="1553" applyNumberFormat="1" applyFill="1" applyBorder="1"/>
    <xf numFmtId="10" fontId="32" fillId="7" borderId="19" xfId="1553" applyNumberFormat="1" applyFill="1" applyBorder="1"/>
    <xf numFmtId="0" fontId="32" fillId="0" borderId="0" xfId="1556" applyAlignment="1">
      <alignment horizontal="center" vertical="center"/>
    </xf>
    <xf numFmtId="43" fontId="0" fillId="0" borderId="0" xfId="1048" applyFont="1" applyAlignment="1" applyProtection="1">
      <alignment horizontal="center" vertical="center"/>
    </xf>
    <xf numFmtId="0" fontId="32" fillId="8" borderId="66" xfId="1556" applyFill="1" applyBorder="1" applyAlignment="1">
      <alignment horizontal="center" vertical="center"/>
    </xf>
    <xf numFmtId="0" fontId="42" fillId="9" borderId="0" xfId="1556" applyFont="1" applyFill="1" applyAlignment="1">
      <alignment horizontal="left" vertical="center"/>
    </xf>
    <xf numFmtId="0" fontId="42" fillId="9" borderId="0" xfId="1556" applyFont="1" applyFill="1" applyAlignment="1">
      <alignment horizontal="center" vertical="center"/>
    </xf>
    <xf numFmtId="0" fontId="43" fillId="9" borderId="0" xfId="1556" applyFont="1" applyFill="1" applyAlignment="1">
      <alignment horizontal="center" vertical="center"/>
    </xf>
    <xf numFmtId="0" fontId="44" fillId="9" borderId="0" xfId="1556" applyFont="1" applyFill="1" applyAlignment="1">
      <alignment horizontal="left" vertical="center"/>
    </xf>
    <xf numFmtId="0" fontId="44" fillId="9" borderId="0" xfId="1556" applyFont="1" applyFill="1" applyAlignment="1">
      <alignment horizontal="center" vertical="center"/>
    </xf>
    <xf numFmtId="0" fontId="44" fillId="9" borderId="0" xfId="1556" applyFont="1" applyFill="1" applyAlignment="1">
      <alignment horizontal="right" vertical="center"/>
    </xf>
    <xf numFmtId="9" fontId="45" fillId="9" borderId="0" xfId="2537" applyFont="1" applyFill="1" applyBorder="1" applyAlignment="1" applyProtection="1">
      <alignment horizontal="right" vertical="center"/>
    </xf>
    <xf numFmtId="189" fontId="44" fillId="10" borderId="0" xfId="1048" applyNumberFormat="1" applyFont="1" applyFill="1" applyBorder="1" applyAlignment="1" applyProtection="1">
      <alignment horizontal="right" vertical="center"/>
    </xf>
    <xf numFmtId="0" fontId="35" fillId="0" borderId="0" xfId="1556" applyFont="1" applyAlignment="1">
      <alignment horizontal="left" vertical="center"/>
    </xf>
    <xf numFmtId="43" fontId="45" fillId="9" borderId="0" xfId="1048" applyFont="1" applyFill="1" applyBorder="1" applyAlignment="1" applyProtection="1">
      <alignment horizontal="right" vertical="center"/>
    </xf>
    <xf numFmtId="10" fontId="45" fillId="9" borderId="0" xfId="2537" applyNumberFormat="1" applyFont="1" applyFill="1" applyBorder="1" applyAlignment="1" applyProtection="1">
      <alignment horizontal="right" vertical="center"/>
    </xf>
    <xf numFmtId="189" fontId="44" fillId="9" borderId="0" xfId="1048" applyNumberFormat="1" applyFont="1" applyFill="1" applyBorder="1" applyAlignment="1" applyProtection="1">
      <alignment horizontal="right" vertical="center"/>
    </xf>
    <xf numFmtId="43" fontId="44" fillId="9" borderId="0" xfId="1048" applyFont="1" applyFill="1" applyBorder="1" applyAlignment="1" applyProtection="1">
      <alignment horizontal="right" vertical="center"/>
    </xf>
    <xf numFmtId="0" fontId="46" fillId="0" borderId="67" xfId="1556" applyFont="1" applyBorder="1" applyAlignment="1">
      <alignment horizontal="left" vertical="center"/>
    </xf>
    <xf numFmtId="0" fontId="46" fillId="0" borderId="0" xfId="1556" applyFont="1" applyAlignment="1">
      <alignment horizontal="left" vertical="center"/>
    </xf>
    <xf numFmtId="0" fontId="47" fillId="11" borderId="68" xfId="1556" applyFont="1" applyFill="1" applyBorder="1" applyAlignment="1">
      <alignment horizontal="left" vertical="center"/>
    </xf>
    <xf numFmtId="0" fontId="47" fillId="11" borderId="69" xfId="1556" applyFont="1" applyFill="1" applyBorder="1" applyAlignment="1">
      <alignment horizontal="center" vertical="center"/>
    </xf>
    <xf numFmtId="43" fontId="48" fillId="12" borderId="70" xfId="1048" applyFont="1" applyFill="1" applyBorder="1" applyAlignment="1" applyProtection="1">
      <alignment horizontal="right" vertical="center" wrapText="1"/>
      <protection locked="0"/>
    </xf>
    <xf numFmtId="0" fontId="49" fillId="0" borderId="0" xfId="1556" applyFont="1" applyAlignment="1">
      <alignment horizontal="left" vertical="center"/>
    </xf>
    <xf numFmtId="0" fontId="47" fillId="11" borderId="71" xfId="1556" applyFont="1" applyFill="1" applyBorder="1" applyAlignment="1">
      <alignment horizontal="left" vertical="center"/>
    </xf>
    <xf numFmtId="0" fontId="47" fillId="11" borderId="72" xfId="1556" applyFont="1" applyFill="1" applyBorder="1" applyAlignment="1">
      <alignment horizontal="center" vertical="center"/>
    </xf>
    <xf numFmtId="43" fontId="48" fillId="12" borderId="73" xfId="1048" applyFont="1" applyFill="1" applyBorder="1" applyAlignment="1" applyProtection="1">
      <alignment horizontal="right" vertical="center"/>
      <protection locked="0"/>
    </xf>
    <xf numFmtId="189" fontId="48" fillId="12" borderId="73" xfId="1048" applyNumberFormat="1" applyFont="1" applyFill="1" applyBorder="1" applyAlignment="1" applyProtection="1">
      <alignment horizontal="right" vertical="center"/>
      <protection locked="0"/>
    </xf>
    <xf numFmtId="0" fontId="47" fillId="11" borderId="74" xfId="1556" applyFont="1" applyFill="1" applyBorder="1" applyAlignment="1">
      <alignment horizontal="left" vertical="center"/>
    </xf>
    <xf numFmtId="0" fontId="47" fillId="11" borderId="75" xfId="1556" applyFont="1" applyFill="1" applyBorder="1" applyAlignment="1">
      <alignment horizontal="center" vertical="center"/>
    </xf>
    <xf numFmtId="189" fontId="48" fillId="12" borderId="76" xfId="1048" applyNumberFormat="1" applyFont="1" applyFill="1" applyBorder="1" applyAlignment="1" applyProtection="1">
      <alignment horizontal="right" vertical="center"/>
      <protection locked="0"/>
    </xf>
    <xf numFmtId="0" fontId="32" fillId="0" borderId="0" xfId="1556" applyFont="1" applyAlignment="1">
      <alignment horizontal="center" vertical="center"/>
    </xf>
    <xf numFmtId="0" fontId="50" fillId="0" borderId="0" xfId="1555" applyFont="1" applyAlignment="1">
      <alignment vertical="center" wrapText="1"/>
    </xf>
    <xf numFmtId="0" fontId="32" fillId="0" borderId="0" xfId="1555" applyAlignment="1">
      <alignment vertical="center" wrapText="1"/>
    </xf>
    <xf numFmtId="0" fontId="32" fillId="0" borderId="0" xfId="1555" applyAlignment="1">
      <alignment horizontal="center" vertical="center" wrapText="1"/>
    </xf>
    <xf numFmtId="0" fontId="51" fillId="13" borderId="0" xfId="1555" applyFont="1" applyFill="1" applyAlignment="1">
      <alignment horizontal="left" vertical="center" wrapText="1"/>
    </xf>
    <xf numFmtId="0" fontId="52" fillId="0" borderId="0" xfId="1555" applyFont="1" applyAlignment="1">
      <alignment horizontal="left" vertical="center" wrapText="1"/>
    </xf>
    <xf numFmtId="0" fontId="50" fillId="0" borderId="3" xfId="1555" applyFont="1" applyBorder="1" applyAlignment="1">
      <alignment vertical="center" wrapText="1"/>
    </xf>
    <xf numFmtId="0" fontId="53" fillId="14" borderId="77" xfId="1555" applyFont="1" applyFill="1" applyBorder="1" applyAlignment="1">
      <alignment horizontal="center" vertical="center" wrapText="1"/>
    </xf>
    <xf numFmtId="0" fontId="53" fillId="14" borderId="78" xfId="1555" applyFont="1" applyFill="1" applyBorder="1" applyAlignment="1">
      <alignment horizontal="center" vertical="center" wrapText="1"/>
    </xf>
    <xf numFmtId="0" fontId="53" fillId="14" borderId="79" xfId="1555" applyFont="1" applyFill="1" applyBorder="1" applyAlignment="1">
      <alignment horizontal="center" vertical="center" wrapText="1"/>
    </xf>
    <xf numFmtId="0" fontId="53" fillId="0" borderId="0" xfId="1555" applyFont="1" applyAlignment="1">
      <alignment horizontal="center" vertical="center" wrapText="1"/>
    </xf>
    <xf numFmtId="0" fontId="54" fillId="0" borderId="0" xfId="1555" applyFont="1" applyAlignment="1">
      <alignment vertical="center" wrapText="1"/>
    </xf>
    <xf numFmtId="0" fontId="32" fillId="0" borderId="3" xfId="1555" applyBorder="1" applyAlignment="1">
      <alignment vertical="center" wrapText="1"/>
    </xf>
    <xf numFmtId="0" fontId="55" fillId="3" borderId="80" xfId="1555" applyFont="1" applyFill="1" applyBorder="1" applyAlignment="1">
      <alignment vertical="center" wrapText="1"/>
    </xf>
    <xf numFmtId="0" fontId="55" fillId="0" borderId="23" xfId="1555" applyFont="1" applyBorder="1" applyAlignment="1">
      <alignment horizontal="center" vertical="center" wrapText="1"/>
    </xf>
    <xf numFmtId="218" fontId="55" fillId="3" borderId="23" xfId="1555" applyNumberFormat="1" applyFont="1" applyFill="1" applyBorder="1" applyAlignment="1">
      <alignment horizontal="center" vertical="center" wrapText="1"/>
    </xf>
    <xf numFmtId="0" fontId="55" fillId="3" borderId="41" xfId="1555" applyFont="1" applyFill="1" applyBorder="1" applyAlignment="1">
      <alignment horizontal="center" vertical="center" wrapText="1"/>
    </xf>
    <xf numFmtId="0" fontId="56" fillId="0" borderId="0" xfId="1555" applyFont="1" applyAlignment="1">
      <alignment horizontal="center" vertical="center" wrapText="1"/>
    </xf>
    <xf numFmtId="1" fontId="55" fillId="3" borderId="23" xfId="1555" applyNumberFormat="1" applyFont="1" applyFill="1" applyBorder="1" applyAlignment="1">
      <alignment horizontal="center" vertical="center" wrapText="1"/>
    </xf>
    <xf numFmtId="1" fontId="55" fillId="3" borderId="41" xfId="1555" applyNumberFormat="1" applyFont="1" applyFill="1" applyBorder="1" applyAlignment="1">
      <alignment horizontal="center" vertical="center" wrapText="1"/>
    </xf>
    <xf numFmtId="0" fontId="57" fillId="3" borderId="23" xfId="1555" applyFont="1" applyFill="1" applyBorder="1" applyAlignment="1">
      <alignment horizontal="center" vertical="center" wrapText="1"/>
    </xf>
    <xf numFmtId="0" fontId="57" fillId="3" borderId="41" xfId="1555" applyFont="1" applyFill="1" applyBorder="1" applyAlignment="1">
      <alignment horizontal="center" vertical="center" wrapText="1"/>
    </xf>
    <xf numFmtId="0" fontId="58" fillId="0" borderId="0" xfId="1555" applyFont="1" applyAlignment="1">
      <alignment vertical="center" wrapText="1"/>
    </xf>
    <xf numFmtId="1" fontId="56" fillId="0" borderId="0" xfId="1555" applyNumberFormat="1" applyFont="1" applyAlignment="1">
      <alignment horizontal="center" vertical="center" wrapText="1"/>
    </xf>
    <xf numFmtId="0" fontId="57" fillId="3" borderId="64" xfId="1555" applyFont="1" applyFill="1" applyBorder="1" applyAlignment="1">
      <alignment vertical="center" wrapText="1"/>
    </xf>
    <xf numFmtId="0" fontId="59" fillId="0" borderId="81" xfId="1555" applyFont="1" applyBorder="1" applyAlignment="1">
      <alignment horizontal="center" vertical="center" wrapText="1"/>
    </xf>
    <xf numFmtId="2" fontId="57" fillId="3" borderId="81" xfId="1555" applyNumberFormat="1" applyFont="1" applyFill="1" applyBorder="1" applyAlignment="1">
      <alignment horizontal="center" vertical="center" wrapText="1"/>
    </xf>
    <xf numFmtId="2" fontId="57" fillId="3" borderId="82" xfId="1555" applyNumberFormat="1" applyFont="1" applyFill="1" applyBorder="1" applyAlignment="1">
      <alignment horizontal="center" vertical="center" wrapText="1"/>
    </xf>
    <xf numFmtId="2" fontId="60" fillId="0" borderId="0" xfId="1555" applyNumberFormat="1" applyFont="1" applyAlignment="1">
      <alignment horizontal="center" vertical="center" wrapText="1"/>
    </xf>
    <xf numFmtId="1" fontId="60" fillId="0" borderId="0" xfId="1555" applyNumberFormat="1" applyFont="1" applyAlignment="1">
      <alignment horizontal="center" vertical="center" wrapText="1"/>
    </xf>
    <xf numFmtId="0" fontId="57" fillId="0" borderId="0" xfId="1555" applyFont="1" applyAlignment="1">
      <alignment vertical="center" wrapText="1"/>
    </xf>
    <xf numFmtId="0" fontId="59" fillId="0" borderId="0" xfId="1555" applyFont="1" applyAlignment="1">
      <alignment horizontal="center" vertical="center" wrapText="1"/>
    </xf>
    <xf numFmtId="2" fontId="57" fillId="0" borderId="0" xfId="1555" applyNumberFormat="1" applyFont="1" applyAlignment="1">
      <alignment horizontal="center" vertical="center" wrapText="1"/>
    </xf>
    <xf numFmtId="0" fontId="61" fillId="0" borderId="0" xfId="1555" applyFont="1" applyAlignment="1">
      <alignment vertical="center" wrapText="1"/>
    </xf>
    <xf numFmtId="0" fontId="55" fillId="0" borderId="49" xfId="1555" applyFont="1" applyBorder="1" applyAlignment="1">
      <alignment vertical="center" wrapText="1"/>
    </xf>
    <xf numFmtId="0" fontId="55" fillId="0" borderId="51" xfId="1555" applyFont="1" applyBorder="1" applyAlignment="1">
      <alignment horizontal="center" vertical="center" wrapText="1"/>
    </xf>
    <xf numFmtId="218" fontId="55" fillId="0" borderId="51" xfId="1555" applyNumberFormat="1" applyFont="1" applyBorder="1" applyAlignment="1">
      <alignment horizontal="center" vertical="center" wrapText="1"/>
    </xf>
    <xf numFmtId="0" fontId="55" fillId="0" borderId="57" xfId="1555" applyFont="1" applyBorder="1" applyAlignment="1">
      <alignment horizontal="center" vertical="center" wrapText="1"/>
    </xf>
    <xf numFmtId="0" fontId="55" fillId="0" borderId="52" xfId="1555" applyFont="1" applyBorder="1" applyAlignment="1">
      <alignment vertical="center" wrapText="1"/>
    </xf>
    <xf numFmtId="0" fontId="55" fillId="0" borderId="19" xfId="1555" applyFont="1" applyBorder="1" applyAlignment="1">
      <alignment horizontal="center" vertical="center" wrapText="1"/>
    </xf>
    <xf numFmtId="1" fontId="55" fillId="0" borderId="19" xfId="1555" applyNumberFormat="1" applyFont="1" applyBorder="1" applyAlignment="1">
      <alignment horizontal="center" vertical="center" wrapText="1"/>
    </xf>
    <xf numFmtId="1" fontId="55" fillId="0" borderId="39" xfId="1555" applyNumberFormat="1" applyFont="1" applyBorder="1" applyAlignment="1">
      <alignment horizontal="center" vertical="center" wrapText="1"/>
    </xf>
    <xf numFmtId="0" fontId="62" fillId="0" borderId="22" xfId="1555" applyFont="1" applyBorder="1" applyAlignment="1">
      <alignment horizontal="center" vertical="center" wrapText="1"/>
    </xf>
    <xf numFmtId="0" fontId="62" fillId="0" borderId="41" xfId="1555" applyFont="1" applyBorder="1" applyAlignment="1">
      <alignment horizontal="center" vertical="center" wrapText="1"/>
    </xf>
    <xf numFmtId="0" fontId="63" fillId="0" borderId="0" xfId="1555" applyFont="1" applyAlignment="1">
      <alignment horizontal="center" vertical="center" wrapText="1"/>
    </xf>
    <xf numFmtId="1" fontId="57" fillId="0" borderId="22" xfId="1555" applyNumberFormat="1" applyFont="1" applyBorder="1" applyAlignment="1">
      <alignment vertical="center" wrapText="1"/>
    </xf>
    <xf numFmtId="1" fontId="57" fillId="0" borderId="41" xfId="1555" applyNumberFormat="1" applyFont="1" applyBorder="1" applyAlignment="1">
      <alignment vertical="center" wrapText="1"/>
    </xf>
    <xf numFmtId="1" fontId="57" fillId="0" borderId="19" xfId="1555" applyNumberFormat="1" applyFont="1" applyBorder="1" applyAlignment="1">
      <alignment horizontal="center" vertical="center" wrapText="1"/>
    </xf>
    <xf numFmtId="1" fontId="57" fillId="0" borderId="39" xfId="1555" applyNumberFormat="1" applyFont="1" applyBorder="1" applyAlignment="1">
      <alignment horizontal="center" vertical="center" wrapText="1"/>
    </xf>
    <xf numFmtId="2" fontId="57" fillId="0" borderId="19" xfId="1555" applyNumberFormat="1" applyFont="1" applyBorder="1" applyAlignment="1">
      <alignment horizontal="center" vertical="center" wrapText="1"/>
    </xf>
    <xf numFmtId="2" fontId="57" fillId="0" borderId="39" xfId="1555" applyNumberFormat="1" applyFont="1" applyBorder="1" applyAlignment="1">
      <alignment horizontal="center" vertical="center" wrapText="1"/>
    </xf>
    <xf numFmtId="1" fontId="64" fillId="0" borderId="0" xfId="1555" applyNumberFormat="1" applyFont="1" applyAlignment="1">
      <alignment horizontal="center" vertical="center" wrapText="1"/>
    </xf>
    <xf numFmtId="0" fontId="57" fillId="0" borderId="52" xfId="1555" applyFont="1" applyBorder="1" applyAlignment="1">
      <alignment vertical="center" wrapText="1"/>
    </xf>
    <xf numFmtId="0" fontId="59" fillId="0" borderId="19" xfId="1555" applyFont="1" applyBorder="1" applyAlignment="1">
      <alignment horizontal="center" vertical="center" wrapText="1"/>
    </xf>
    <xf numFmtId="0" fontId="57" fillId="0" borderId="83" xfId="1555" applyFont="1" applyBorder="1" applyAlignment="1">
      <alignment vertical="center" wrapText="1"/>
    </xf>
    <xf numFmtId="0" fontId="59" fillId="0" borderId="47" xfId="1555" applyFont="1" applyBorder="1" applyAlignment="1">
      <alignment horizontal="center" vertical="center" wrapText="1"/>
    </xf>
    <xf numFmtId="9" fontId="57" fillId="0" borderId="47" xfId="3" applyFont="1" applyFill="1" applyBorder="1" applyAlignment="1">
      <alignment horizontal="center" vertical="center" wrapText="1"/>
    </xf>
    <xf numFmtId="9" fontId="57" fillId="0" borderId="48" xfId="3" applyFont="1" applyFill="1" applyBorder="1" applyAlignment="1">
      <alignment horizontal="center" vertical="center" wrapText="1"/>
    </xf>
    <xf numFmtId="0" fontId="65" fillId="0" borderId="0" xfId="1555" applyFont="1" applyAlignment="1">
      <alignment vertical="center" wrapText="1"/>
    </xf>
    <xf numFmtId="0" fontId="65" fillId="0" borderId="0" xfId="1555" applyFont="1" applyAlignment="1">
      <alignment horizontal="center" vertical="center" wrapText="1"/>
    </xf>
    <xf numFmtId="9" fontId="65" fillId="0" borderId="0" xfId="3" applyFont="1" applyFill="1" applyBorder="1" applyAlignment="1">
      <alignment horizontal="center" vertical="center" wrapText="1"/>
    </xf>
    <xf numFmtId="2" fontId="65" fillId="0" borderId="0" xfId="1555" applyNumberFormat="1" applyFont="1" applyAlignment="1">
      <alignment horizontal="center" vertical="center" wrapText="1"/>
    </xf>
    <xf numFmtId="1" fontId="65" fillId="0" borderId="0" xfId="1555" applyNumberFormat="1" applyFont="1" applyAlignment="1">
      <alignment horizontal="center" vertical="center" wrapText="1"/>
    </xf>
    <xf numFmtId="0" fontId="66" fillId="0" borderId="0" xfId="1555" applyFont="1" applyAlignment="1">
      <alignment vertical="center" wrapText="1"/>
    </xf>
    <xf numFmtId="9" fontId="57" fillId="0" borderId="0" xfId="3" applyFont="1" applyFill="1" applyBorder="1" applyAlignment="1">
      <alignment horizontal="center" vertical="center" wrapText="1"/>
    </xf>
    <xf numFmtId="0" fontId="32" fillId="0" borderId="84" xfId="1555" applyBorder="1" applyAlignment="1">
      <alignment horizontal="center" vertical="center" wrapText="1"/>
    </xf>
    <xf numFmtId="0" fontId="32" fillId="0" borderId="85" xfId="1555" applyBorder="1" applyAlignment="1">
      <alignment horizontal="center" vertical="center" wrapText="1"/>
    </xf>
    <xf numFmtId="0" fontId="32" fillId="0" borderId="86" xfId="1555" applyBorder="1" applyAlignment="1">
      <alignment horizontal="center" vertical="center" wrapText="1"/>
    </xf>
    <xf numFmtId="2" fontId="32" fillId="0" borderId="0" xfId="1555" applyNumberFormat="1" applyAlignment="1">
      <alignment vertical="center" wrapText="1"/>
    </xf>
    <xf numFmtId="1" fontId="32" fillId="0" borderId="0" xfId="1555" applyNumberFormat="1" applyAlignment="1">
      <alignment vertical="center" wrapText="1"/>
    </xf>
    <xf numFmtId="0" fontId="52" fillId="0" borderId="0" xfId="1555" applyFont="1" applyAlignment="1">
      <alignment vertical="center" wrapText="1"/>
    </xf>
    <xf numFmtId="0" fontId="53" fillId="15" borderId="77" xfId="1555" applyFont="1" applyFill="1" applyBorder="1" applyAlignment="1">
      <alignment horizontal="center" vertical="center" wrapText="1"/>
    </xf>
    <xf numFmtId="0" fontId="53" fillId="15" borderId="78" xfId="1555" applyFont="1" applyFill="1" applyBorder="1" applyAlignment="1">
      <alignment horizontal="center" vertical="center" wrapText="1"/>
    </xf>
    <xf numFmtId="0" fontId="53" fillId="15" borderId="79" xfId="1555" applyFont="1" applyFill="1" applyBorder="1" applyAlignment="1">
      <alignment horizontal="center" vertical="center" wrapText="1"/>
    </xf>
    <xf numFmtId="0" fontId="55" fillId="16" borderId="80" xfId="1555" applyFont="1" applyFill="1" applyBorder="1" applyAlignment="1">
      <alignment vertical="center" wrapText="1"/>
    </xf>
    <xf numFmtId="218" fontId="55" fillId="16" borderId="23" xfId="1555" applyNumberFormat="1" applyFont="1" applyFill="1" applyBorder="1" applyAlignment="1">
      <alignment horizontal="center" vertical="center" wrapText="1"/>
    </xf>
    <xf numFmtId="0" fontId="55" fillId="16" borderId="41" xfId="1555" applyFont="1" applyFill="1" applyBorder="1" applyAlignment="1">
      <alignment horizontal="center" vertical="center" wrapText="1"/>
    </xf>
    <xf numFmtId="1" fontId="57" fillId="16" borderId="23" xfId="1555" applyNumberFormat="1" applyFont="1" applyFill="1" applyBorder="1" applyAlignment="1">
      <alignment horizontal="center" vertical="center" wrapText="1"/>
    </xf>
    <xf numFmtId="1" fontId="57" fillId="16" borderId="41" xfId="1555" applyNumberFormat="1" applyFont="1" applyFill="1" applyBorder="1" applyAlignment="1">
      <alignment horizontal="center" vertical="center" wrapText="1"/>
    </xf>
    <xf numFmtId="0" fontId="57" fillId="16" borderId="23" xfId="1555" applyFont="1" applyFill="1" applyBorder="1" applyAlignment="1">
      <alignment horizontal="center" vertical="center" wrapText="1"/>
    </xf>
    <xf numFmtId="0" fontId="57" fillId="16" borderId="41" xfId="1555" applyFont="1" applyFill="1" applyBorder="1" applyAlignment="1">
      <alignment horizontal="center" vertical="center" wrapText="1"/>
    </xf>
    <xf numFmtId="0" fontId="57" fillId="16" borderId="64" xfId="1555" applyFont="1" applyFill="1" applyBorder="1" applyAlignment="1">
      <alignment vertical="center" wrapText="1"/>
    </xf>
    <xf numFmtId="2" fontId="57" fillId="16" borderId="81" xfId="1555" applyNumberFormat="1" applyFont="1" applyFill="1" applyBorder="1" applyAlignment="1">
      <alignment horizontal="center" vertical="center" wrapText="1"/>
    </xf>
    <xf numFmtId="2" fontId="57" fillId="16" borderId="82" xfId="1555" applyNumberFormat="1" applyFont="1" applyFill="1" applyBorder="1" applyAlignment="1">
      <alignment horizontal="center" vertical="center" wrapText="1"/>
    </xf>
    <xf numFmtId="0" fontId="55" fillId="3" borderId="49" xfId="1555" applyFont="1" applyFill="1" applyBorder="1" applyAlignment="1">
      <alignment vertical="center" wrapText="1"/>
    </xf>
    <xf numFmtId="0" fontId="55" fillId="3" borderId="52" xfId="1555" applyFont="1" applyFill="1" applyBorder="1" applyAlignment="1">
      <alignment vertical="center" wrapText="1"/>
    </xf>
    <xf numFmtId="0" fontId="62" fillId="17" borderId="19" xfId="1555" applyFont="1" applyFill="1" applyBorder="1" applyAlignment="1">
      <alignment horizontal="center" vertical="center" wrapText="1"/>
    </xf>
    <xf numFmtId="0" fontId="62" fillId="17" borderId="39" xfId="1555" applyFont="1" applyFill="1" applyBorder="1" applyAlignment="1">
      <alignment horizontal="center" vertical="center" wrapText="1"/>
    </xf>
    <xf numFmtId="2" fontId="57" fillId="18" borderId="19" xfId="1555" applyNumberFormat="1" applyFont="1" applyFill="1" applyBorder="1" applyAlignment="1">
      <alignment horizontal="center" vertical="center" wrapText="1"/>
    </xf>
    <xf numFmtId="2" fontId="57" fillId="18" borderId="39" xfId="1555" applyNumberFormat="1" applyFont="1" applyFill="1" applyBorder="1" applyAlignment="1">
      <alignment horizontal="center" vertical="center" wrapText="1"/>
    </xf>
    <xf numFmtId="2" fontId="57" fillId="3" borderId="19" xfId="1555" applyNumberFormat="1" applyFont="1" applyFill="1" applyBorder="1" applyAlignment="1">
      <alignment horizontal="center" vertical="center" wrapText="1"/>
    </xf>
    <xf numFmtId="2" fontId="57" fillId="3" borderId="39" xfId="1555" applyNumberFormat="1" applyFont="1" applyFill="1" applyBorder="1" applyAlignment="1">
      <alignment horizontal="center" vertical="center" wrapText="1"/>
    </xf>
    <xf numFmtId="0" fontId="57" fillId="3" borderId="52" xfId="1555" applyFont="1" applyFill="1" applyBorder="1" applyAlignment="1">
      <alignment vertical="center" wrapText="1"/>
    </xf>
    <xf numFmtId="0" fontId="57" fillId="3" borderId="83" xfId="1555" applyFont="1" applyFill="1" applyBorder="1" applyAlignment="1">
      <alignment vertical="center" wrapText="1"/>
    </xf>
    <xf numFmtId="9" fontId="57" fillId="3" borderId="47" xfId="3" applyFont="1" applyFill="1" applyBorder="1" applyAlignment="1">
      <alignment horizontal="center" vertical="center" wrapText="1"/>
    </xf>
    <xf numFmtId="9" fontId="57" fillId="3" borderId="48" xfId="3" applyFont="1" applyFill="1" applyBorder="1" applyAlignment="1">
      <alignment horizontal="center" vertical="center" wrapText="1"/>
    </xf>
    <xf numFmtId="0" fontId="67" fillId="0" borderId="0" xfId="1462" applyFont="1" applyAlignment="1">
      <alignment horizontal="center" vertical="center" wrapText="1"/>
    </xf>
    <xf numFmtId="0" fontId="68" fillId="0" borderId="0" xfId="1462" applyFont="1" applyAlignment="1">
      <alignment wrapText="1"/>
    </xf>
    <xf numFmtId="0" fontId="31" fillId="0" borderId="0" xfId="1462" applyFont="1" applyAlignment="1">
      <alignment vertical="center" wrapText="1"/>
    </xf>
    <xf numFmtId="0" fontId="31" fillId="0" borderId="0" xfId="1462" applyFont="1" applyAlignment="1">
      <alignment horizontal="center" wrapText="1"/>
    </xf>
    <xf numFmtId="0" fontId="31" fillId="0" borderId="0" xfId="1462" applyFont="1" applyAlignment="1">
      <alignment horizontal="center" vertical="center" wrapText="1"/>
    </xf>
    <xf numFmtId="0" fontId="67" fillId="0" borderId="0" xfId="1462" applyFont="1" applyAlignment="1">
      <alignment horizontal="left" wrapText="1"/>
    </xf>
    <xf numFmtId="0" fontId="67" fillId="0" borderId="0" xfId="1462" applyFont="1" applyAlignment="1">
      <alignment horizontal="center" wrapText="1"/>
    </xf>
    <xf numFmtId="3" fontId="31" fillId="0" borderId="0" xfId="1462" applyNumberFormat="1" applyFont="1" applyAlignment="1">
      <alignment horizontal="center" vertical="center" wrapText="1"/>
    </xf>
    <xf numFmtId="189" fontId="31" fillId="0" borderId="0" xfId="735" applyFont="1" applyFill="1" applyAlignment="1">
      <alignment horizontal="center" wrapText="1"/>
    </xf>
    <xf numFmtId="0" fontId="69" fillId="0" borderId="0" xfId="1462" applyFont="1" applyAlignment="1">
      <alignment horizontal="center" wrapText="1"/>
    </xf>
    <xf numFmtId="0" fontId="70" fillId="0" borderId="0" xfId="1462" applyFont="1" applyAlignment="1">
      <alignment horizontal="center" wrapText="1"/>
    </xf>
    <xf numFmtId="0" fontId="70" fillId="0" borderId="0" xfId="1462" applyFont="1" applyAlignment="1">
      <alignment wrapText="1"/>
    </xf>
    <xf numFmtId="0" fontId="67" fillId="0" borderId="0" xfId="1462" applyFont="1" applyAlignment="1">
      <alignment wrapText="1"/>
    </xf>
    <xf numFmtId="0" fontId="71" fillId="0" borderId="0" xfId="1462" applyFont="1" applyAlignment="1">
      <alignment horizontal="left" vertical="center" wrapText="1"/>
    </xf>
    <xf numFmtId="0" fontId="71" fillId="0" borderId="0" xfId="1462" applyFont="1" applyAlignment="1">
      <alignment horizontal="left" vertical="center"/>
    </xf>
    <xf numFmtId="0" fontId="72" fillId="0" borderId="0" xfId="1462" applyFont="1" applyAlignment="1">
      <alignment wrapText="1"/>
    </xf>
    <xf numFmtId="0" fontId="72" fillId="0" borderId="0" xfId="1462" applyFont="1" applyAlignment="1">
      <alignment horizontal="center" wrapText="1"/>
    </xf>
    <xf numFmtId="0" fontId="71" fillId="0" borderId="0" xfId="1462" applyFont="1" applyAlignment="1">
      <alignment horizontal="center" wrapText="1"/>
    </xf>
    <xf numFmtId="0" fontId="71" fillId="0" borderId="0" xfId="1462" applyFont="1" applyAlignment="1">
      <alignment horizontal="center" vertical="center" wrapText="1"/>
    </xf>
    <xf numFmtId="3" fontId="71" fillId="0" borderId="0" xfId="1462" applyNumberFormat="1" applyFont="1" applyAlignment="1">
      <alignment horizontal="center" vertical="center" wrapText="1"/>
    </xf>
    <xf numFmtId="189" fontId="71" fillId="0" borderId="0" xfId="735" applyFont="1" applyFill="1" applyAlignment="1">
      <alignment horizontal="center" wrapText="1"/>
    </xf>
    <xf numFmtId="0" fontId="71" fillId="0" borderId="18" xfId="1462" applyFont="1" applyBorder="1" applyAlignment="1">
      <alignment horizontal="center" vertical="center" wrapText="1"/>
    </xf>
    <xf numFmtId="0" fontId="71" fillId="0" borderId="19" xfId="1462" applyFont="1" applyBorder="1" applyAlignment="1">
      <alignment horizontal="center" vertical="center" wrapText="1"/>
    </xf>
    <xf numFmtId="0" fontId="73" fillId="0" borderId="19" xfId="1462" applyFont="1" applyBorder="1" applyAlignment="1">
      <alignment horizontal="center" vertical="center" wrapText="1"/>
    </xf>
    <xf numFmtId="3" fontId="71" fillId="0" borderId="19" xfId="1462" applyNumberFormat="1" applyFont="1" applyBorder="1" applyAlignment="1">
      <alignment horizontal="center" vertical="center" wrapText="1"/>
    </xf>
    <xf numFmtId="189" fontId="71" fillId="0" borderId="19" xfId="735" applyFont="1" applyFill="1" applyBorder="1" applyAlignment="1">
      <alignment horizontal="center" vertical="center" wrapText="1"/>
    </xf>
    <xf numFmtId="0" fontId="39" fillId="0" borderId="18" xfId="1462" applyFont="1" applyBorder="1" applyAlignment="1">
      <alignment horizontal="center" wrapText="1"/>
    </xf>
    <xf numFmtId="4" fontId="74" fillId="0" borderId="19" xfId="1462" applyNumberFormat="1" applyFont="1" applyBorder="1" applyAlignment="1">
      <alignment horizontal="center" vertical="center" wrapText="1"/>
    </xf>
    <xf numFmtId="0" fontId="31" fillId="0" borderId="18" xfId="1462" applyFont="1" applyBorder="1" applyAlignment="1">
      <alignment horizontal="center" vertical="center" wrapText="1"/>
    </xf>
    <xf numFmtId="0" fontId="71" fillId="0" borderId="19" xfId="1462" applyFont="1" applyBorder="1" applyAlignment="1">
      <alignment horizontal="center" vertical="center"/>
    </xf>
    <xf numFmtId="0" fontId="71" fillId="0" borderId="19" xfId="1462" applyFont="1" applyBorder="1" applyAlignment="1">
      <alignment horizontal="left" vertical="center" wrapText="1"/>
    </xf>
    <xf numFmtId="189" fontId="71" fillId="0" borderId="19" xfId="736" applyNumberFormat="1" applyFont="1" applyFill="1" applyBorder="1" applyAlignment="1">
      <alignment horizontal="center" vertical="center" wrapText="1"/>
    </xf>
    <xf numFmtId="0" fontId="31" fillId="0" borderId="53" xfId="1462" applyFont="1" applyBorder="1" applyAlignment="1">
      <alignment horizontal="center" vertical="center"/>
    </xf>
    <xf numFmtId="0" fontId="31" fillId="0" borderId="53" xfId="1462" applyFont="1" applyBorder="1" applyAlignment="1">
      <alignment horizontal="left" wrapText="1"/>
    </xf>
    <xf numFmtId="0" fontId="67" fillId="0" borderId="53" xfId="1462" applyFont="1" applyBorder="1" applyAlignment="1">
      <alignment horizontal="center" wrapText="1"/>
    </xf>
    <xf numFmtId="0" fontId="31" fillId="0" borderId="53" xfId="1462" applyFont="1" applyBorder="1" applyAlignment="1">
      <alignment horizontal="center" vertical="center" wrapText="1"/>
    </xf>
    <xf numFmtId="3" fontId="31" fillId="0" borderId="53" xfId="1462" applyNumberFormat="1" applyFont="1" applyBorder="1" applyAlignment="1">
      <alignment horizontal="center" vertical="center" wrapText="1"/>
    </xf>
    <xf numFmtId="189" fontId="31" fillId="0" borderId="53" xfId="736" applyNumberFormat="1" applyFont="1" applyFill="1" applyBorder="1" applyAlignment="1">
      <alignment horizontal="center" vertical="center" wrapText="1"/>
    </xf>
    <xf numFmtId="0" fontId="31" fillId="0" borderId="53" xfId="1465" applyFont="1" applyBorder="1" applyAlignment="1">
      <alignment horizontal="center" vertical="center"/>
    </xf>
    <xf numFmtId="0" fontId="67" fillId="0" borderId="53" xfId="1464" applyFont="1" applyBorder="1" applyAlignment="1">
      <alignment horizontal="center" wrapText="1"/>
    </xf>
    <xf numFmtId="0" fontId="31" fillId="0" borderId="53" xfId="1464" applyFont="1" applyBorder="1" applyAlignment="1">
      <alignment horizontal="center" vertical="center" wrapText="1"/>
    </xf>
    <xf numFmtId="3" fontId="31" fillId="0" borderId="53" xfId="1464" applyNumberFormat="1" applyFont="1" applyBorder="1" applyAlignment="1">
      <alignment horizontal="center" vertical="center" wrapText="1"/>
    </xf>
    <xf numFmtId="3" fontId="31" fillId="0" borderId="53" xfId="1465" applyNumberFormat="1" applyFont="1" applyBorder="1" applyAlignment="1">
      <alignment horizontal="center" vertical="center" wrapText="1"/>
    </xf>
    <xf numFmtId="189" fontId="31" fillId="0" borderId="53" xfId="738" applyNumberFormat="1" applyFont="1" applyFill="1" applyBorder="1" applyAlignment="1" applyProtection="1">
      <alignment horizontal="center" vertical="center" wrapText="1"/>
    </xf>
    <xf numFmtId="0" fontId="39" fillId="0" borderId="18" xfId="1462" applyFont="1" applyBorder="1" applyAlignment="1">
      <alignment horizontal="center" vertical="center" wrapText="1"/>
    </xf>
    <xf numFmtId="0" fontId="75" fillId="0" borderId="0" xfId="1462" applyFont="1" applyAlignment="1">
      <alignment horizontal="center" wrapText="1"/>
    </xf>
    <xf numFmtId="0" fontId="76" fillId="0" borderId="0" xfId="1462" applyFont="1" applyAlignment="1">
      <alignment horizontal="center" wrapText="1"/>
    </xf>
    <xf numFmtId="3" fontId="77" fillId="19" borderId="19" xfId="1462" applyNumberFormat="1" applyFont="1" applyFill="1" applyBorder="1" applyAlignment="1">
      <alignment horizontal="center" vertical="center" wrapText="1"/>
    </xf>
    <xf numFmtId="0" fontId="76" fillId="0" borderId="0" xfId="1462" applyFont="1" applyAlignment="1">
      <alignment horizontal="center" vertical="center" wrapText="1"/>
    </xf>
    <xf numFmtId="0" fontId="69" fillId="0" borderId="0" xfId="1462" applyFont="1" applyAlignment="1">
      <alignment horizontal="center" vertical="center" wrapText="1"/>
    </xf>
    <xf numFmtId="0" fontId="70" fillId="0" borderId="0" xfId="1462" applyFont="1" applyAlignment="1">
      <alignment horizontal="center" vertical="center" wrapText="1"/>
    </xf>
    <xf numFmtId="0" fontId="69" fillId="0" borderId="0" xfId="1462" applyFont="1" applyAlignment="1">
      <alignment horizontal="center"/>
    </xf>
    <xf numFmtId="0" fontId="69" fillId="0" borderId="0" xfId="1462" applyFont="1" applyAlignment="1">
      <alignment horizontal="center" vertical="center"/>
    </xf>
    <xf numFmtId="0" fontId="69" fillId="0" borderId="0" xfId="1462" applyFont="1" applyAlignment="1">
      <alignment vertical="center" wrapText="1"/>
    </xf>
    <xf numFmtId="0" fontId="69" fillId="0" borderId="0" xfId="547" applyNumberFormat="1" applyFont="1" applyFill="1" applyBorder="1" applyAlignment="1">
      <alignment horizontal="center" wrapText="1"/>
    </xf>
    <xf numFmtId="0" fontId="31" fillId="0" borderId="53" xfId="1465" applyFont="1" applyBorder="1" applyAlignment="1">
      <alignment horizontal="center" vertical="center" wrapText="1"/>
    </xf>
    <xf numFmtId="0" fontId="31" fillId="2" borderId="53" xfId="1465" applyFont="1" applyFill="1" applyBorder="1" applyAlignment="1">
      <alignment horizontal="left" vertical="center" wrapText="1"/>
    </xf>
    <xf numFmtId="0" fontId="78" fillId="0" borderId="53" xfId="1465" applyFont="1" applyBorder="1" applyAlignment="1">
      <alignment horizontal="left" vertical="center" wrapText="1"/>
    </xf>
    <xf numFmtId="41" fontId="31" fillId="0" borderId="53" xfId="1465" applyNumberFormat="1" applyFont="1" applyBorder="1" applyAlignment="1">
      <alignment horizontal="center" vertical="center" wrapText="1"/>
    </xf>
    <xf numFmtId="43" fontId="79" fillId="0" borderId="0" xfId="1" applyFont="1" applyFill="1" applyAlignment="1">
      <alignment horizontal="left" wrapText="1"/>
    </xf>
    <xf numFmtId="219" fontId="31" fillId="0" borderId="18" xfId="1462" applyNumberFormat="1" applyFont="1" applyBorder="1" applyAlignment="1">
      <alignment horizontal="center" vertical="center" wrapText="1"/>
    </xf>
    <xf numFmtId="189" fontId="39" fillId="0" borderId="53" xfId="738" applyNumberFormat="1" applyFont="1" applyFill="1" applyBorder="1" applyAlignment="1" applyProtection="1">
      <alignment horizontal="center" vertical="center" wrapText="1"/>
    </xf>
    <xf numFmtId="41" fontId="70" fillId="0" borderId="0" xfId="1462" applyNumberFormat="1" applyFont="1" applyAlignment="1">
      <alignment wrapText="1"/>
    </xf>
    <xf numFmtId="41" fontId="70" fillId="0" borderId="0" xfId="547" applyNumberFormat="1" applyFont="1" applyFill="1" applyAlignment="1">
      <alignment wrapText="1"/>
    </xf>
    <xf numFmtId="0" fontId="70" fillId="0" borderId="0" xfId="1462" applyFont="1" applyAlignment="1">
      <alignment vertical="top" wrapText="1"/>
    </xf>
    <xf numFmtId="0" fontId="67" fillId="0" borderId="0" xfId="1462" applyFont="1" applyAlignment="1">
      <alignment vertical="top" wrapText="1"/>
    </xf>
    <xf numFmtId="41" fontId="31" fillId="0" borderId="53" xfId="1464" applyNumberFormat="1" applyFont="1" applyBorder="1" applyAlignment="1">
      <alignment horizontal="center" vertical="center" wrapText="1"/>
    </xf>
    <xf numFmtId="0" fontId="25" fillId="20" borderId="53" xfId="1670" applyFont="1" applyFill="1" applyBorder="1" applyAlignment="1">
      <alignment vertical="center" wrapText="1"/>
    </xf>
    <xf numFmtId="0" fontId="31" fillId="20" borderId="53" xfId="1465" applyFont="1" applyFill="1" applyBorder="1" applyAlignment="1">
      <alignment horizontal="left" vertical="center" wrapText="1"/>
    </xf>
    <xf numFmtId="41" fontId="31" fillId="0" borderId="18" xfId="1462" applyNumberFormat="1" applyFont="1" applyBorder="1" applyAlignment="1">
      <alignment horizontal="center" vertical="center" wrapText="1"/>
    </xf>
    <xf numFmtId="189" fontId="31" fillId="0" borderId="53" xfId="749" applyFont="1" applyFill="1" applyBorder="1" applyAlignment="1" applyProtection="1">
      <alignment horizontal="center" vertical="center" wrapText="1"/>
    </xf>
    <xf numFmtId="0" fontId="32" fillId="0" borderId="53" xfId="1670" applyFont="1" applyBorder="1" applyAlignment="1">
      <alignment horizontal="left" vertical="center" wrapText="1"/>
    </xf>
    <xf numFmtId="17" fontId="31" fillId="0" borderId="18" xfId="1462" applyNumberFormat="1" applyFont="1" applyBorder="1" applyAlignment="1">
      <alignment horizontal="center" vertical="center" wrapText="1"/>
    </xf>
    <xf numFmtId="3" fontId="31" fillId="0" borderId="0" xfId="1465" applyNumberFormat="1" applyFont="1" applyAlignment="1">
      <alignment horizontal="center" vertical="center" wrapText="1"/>
    </xf>
    <xf numFmtId="0" fontId="31" fillId="0" borderId="53" xfId="1465" applyFont="1" applyBorder="1" applyAlignment="1">
      <alignment horizontal="left" wrapText="1"/>
    </xf>
    <xf numFmtId="0" fontId="41" fillId="0" borderId="0" xfId="1666"/>
    <xf numFmtId="3" fontId="78" fillId="0" borderId="53" xfId="1465" applyNumberFormat="1" applyFont="1" applyBorder="1" applyAlignment="1">
      <alignment horizontal="center" vertical="center" wrapText="1"/>
    </xf>
    <xf numFmtId="217" fontId="31" fillId="0" borderId="53" xfId="2565" applyNumberFormat="1" applyFont="1" applyFill="1" applyBorder="1" applyAlignment="1">
      <alignment horizontal="center" vertical="center" wrapText="1"/>
    </xf>
    <xf numFmtId="189" fontId="31" fillId="0" borderId="53" xfId="749" applyFont="1" applyFill="1" applyBorder="1" applyAlignment="1">
      <alignment horizontal="center" vertical="center" wrapText="1"/>
    </xf>
    <xf numFmtId="217" fontId="31" fillId="0" borderId="53" xfId="2565" applyNumberFormat="1" applyFont="1" applyBorder="1" applyAlignment="1">
      <alignment horizontal="center" vertical="center" wrapText="1"/>
    </xf>
    <xf numFmtId="189" fontId="31" fillId="0" borderId="53" xfId="735" applyFont="1" applyFill="1" applyBorder="1" applyAlignment="1">
      <alignment horizontal="center" vertical="center" wrapText="1"/>
    </xf>
    <xf numFmtId="0" fontId="31" fillId="0" borderId="53" xfId="1464" applyFont="1" applyBorder="1" applyAlignment="1">
      <alignment horizontal="center" vertical="center"/>
    </xf>
    <xf numFmtId="0" fontId="31" fillId="0" borderId="53" xfId="1464" applyFont="1" applyBorder="1" applyAlignment="1">
      <alignment horizontal="left" wrapText="1"/>
    </xf>
    <xf numFmtId="0" fontId="34" fillId="0" borderId="53" xfId="1632" applyFont="1" applyBorder="1" applyAlignment="1">
      <alignment vertical="top" wrapText="1"/>
    </xf>
    <xf numFmtId="189" fontId="31" fillId="0" borderId="55" xfId="735" applyFont="1" applyFill="1" applyBorder="1" applyAlignment="1">
      <alignment horizontal="center" vertical="center" wrapText="1"/>
    </xf>
    <xf numFmtId="3" fontId="33" fillId="0" borderId="53" xfId="1632" applyNumberFormat="1" applyFont="1" applyBorder="1" applyAlignment="1">
      <alignment horizontal="center" vertical="center"/>
    </xf>
    <xf numFmtId="41" fontId="31" fillId="0" borderId="0" xfId="547" applyNumberFormat="1" applyFont="1" applyFill="1" applyBorder="1" applyAlignment="1">
      <alignment horizontal="center" wrapText="1"/>
    </xf>
    <xf numFmtId="0" fontId="33" fillId="0" borderId="53" xfId="1632" applyFont="1" applyBorder="1" applyAlignment="1">
      <alignment horizontal="center" vertical="center"/>
    </xf>
    <xf numFmtId="41" fontId="31" fillId="0" borderId="0" xfId="1462" applyNumberFormat="1" applyFont="1" applyAlignment="1">
      <alignment horizontal="center" wrapText="1"/>
    </xf>
    <xf numFmtId="0" fontId="69" fillId="0" borderId="0" xfId="547" applyNumberFormat="1" applyFont="1" applyFill="1" applyAlignment="1">
      <alignment horizontal="center" wrapText="1"/>
    </xf>
    <xf numFmtId="0" fontId="70" fillId="0" borderId="0" xfId="547" applyNumberFormat="1" applyFont="1" applyFill="1" applyAlignment="1">
      <alignment horizontal="center" wrapText="1"/>
    </xf>
    <xf numFmtId="0" fontId="31" fillId="0" borderId="53" xfId="1461" applyFont="1" applyBorder="1" applyAlignment="1">
      <alignment horizontal="left" vertical="center" wrapText="1"/>
    </xf>
    <xf numFmtId="0" fontId="0" fillId="0" borderId="0" xfId="0" applyAlignment="1">
      <alignment vertical="center"/>
    </xf>
    <xf numFmtId="0" fontId="33" fillId="0" borderId="0" xfId="1631" applyFont="1" applyAlignment="1">
      <alignment horizontal="center"/>
    </xf>
    <xf numFmtId="0" fontId="39" fillId="0" borderId="0" xfId="1631" applyFont="1" applyAlignment="1">
      <alignment horizontal="center"/>
    </xf>
    <xf numFmtId="0" fontId="80" fillId="0" borderId="0" xfId="1631" applyFont="1" applyAlignment="1">
      <alignment horizontal="center"/>
    </xf>
    <xf numFmtId="0" fontId="81" fillId="0" borderId="0" xfId="1631" applyFont="1" applyAlignment="1">
      <alignment horizontal="center" vertical="center"/>
    </xf>
    <xf numFmtId="0" fontId="81" fillId="0" borderId="0" xfId="1631" applyFont="1" applyAlignment="1">
      <alignment vertical="center"/>
    </xf>
    <xf numFmtId="0" fontId="82" fillId="0" borderId="0" xfId="1631" applyAlignment="1">
      <alignment horizontal="center" vertical="center"/>
    </xf>
    <xf numFmtId="3" fontId="81" fillId="0" borderId="0" xfId="1631" applyNumberFormat="1" applyFont="1" applyAlignment="1">
      <alignment horizontal="center" vertical="center"/>
    </xf>
    <xf numFmtId="0" fontId="83" fillId="0" borderId="0" xfId="1631" applyFont="1" applyAlignment="1">
      <alignment horizontal="center" vertical="center"/>
    </xf>
    <xf numFmtId="0" fontId="82" fillId="0" borderId="0" xfId="1631" applyAlignment="1">
      <alignment horizontal="center"/>
    </xf>
    <xf numFmtId="43" fontId="71" fillId="0" borderId="0" xfId="1631" applyNumberFormat="1" applyFont="1" applyAlignment="1">
      <alignment horizontal="left" vertical="center"/>
    </xf>
    <xf numFmtId="0" fontId="71" fillId="0" borderId="0" xfId="1631" applyFont="1" applyAlignment="1">
      <alignment vertical="center"/>
    </xf>
    <xf numFmtId="0" fontId="84" fillId="0" borderId="0" xfId="1669" applyFont="1" applyAlignment="1">
      <alignment horizontal="center" vertical="center"/>
    </xf>
    <xf numFmtId="43" fontId="29" fillId="0" borderId="0" xfId="1669" applyNumberFormat="1" applyFont="1"/>
    <xf numFmtId="0" fontId="29" fillId="0" borderId="0" xfId="1631" applyFont="1" applyAlignment="1">
      <alignment horizontal="center" vertical="center"/>
    </xf>
    <xf numFmtId="0" fontId="29" fillId="0" borderId="0" xfId="1631" applyFont="1" applyAlignment="1">
      <alignment horizontal="left" vertical="top" wrapText="1"/>
    </xf>
    <xf numFmtId="3" fontId="71" fillId="0" borderId="0" xfId="1631" applyNumberFormat="1" applyFont="1" applyAlignment="1">
      <alignment horizontal="left" vertical="center"/>
    </xf>
    <xf numFmtId="0" fontId="71" fillId="0" borderId="49" xfId="1631" applyFont="1" applyBorder="1" applyAlignment="1">
      <alignment horizontal="center" vertical="center"/>
    </xf>
    <xf numFmtId="0" fontId="71" fillId="0" borderId="50" xfId="1631" applyFont="1" applyBorder="1" applyAlignment="1">
      <alignment horizontal="center" vertical="center"/>
    </xf>
    <xf numFmtId="0" fontId="29" fillId="0" borderId="51" xfId="1631" applyFont="1" applyBorder="1" applyAlignment="1">
      <alignment horizontal="center" vertical="center"/>
    </xf>
    <xf numFmtId="0" fontId="71" fillId="0" borderId="50" xfId="1631" applyFont="1" applyBorder="1" applyAlignment="1">
      <alignment horizontal="center" vertical="center" wrapText="1"/>
    </xf>
    <xf numFmtId="0" fontId="71" fillId="0" borderId="52" xfId="1631" applyFont="1" applyBorder="1" applyAlignment="1">
      <alignment horizontal="center" vertical="center"/>
    </xf>
    <xf numFmtId="0" fontId="71" fillId="0" borderId="53" xfId="1631" applyFont="1" applyBorder="1" applyAlignment="1">
      <alignment horizontal="center" vertical="center"/>
    </xf>
    <xf numFmtId="0" fontId="29" fillId="0" borderId="19" xfId="1631" applyFont="1" applyBorder="1" applyAlignment="1">
      <alignment horizontal="center" vertical="center"/>
    </xf>
    <xf numFmtId="0" fontId="71" fillId="0" borderId="53" xfId="1631" applyFont="1" applyBorder="1" applyAlignment="1">
      <alignment horizontal="center" vertical="center" wrapText="1"/>
    </xf>
    <xf numFmtId="0" fontId="29" fillId="0" borderId="54" xfId="1669" applyFont="1" applyBorder="1" applyAlignment="1">
      <alignment horizontal="center" vertical="center" wrapText="1"/>
    </xf>
    <xf numFmtId="0" fontId="71" fillId="0" borderId="55" xfId="1631" applyFont="1" applyBorder="1" applyAlignment="1">
      <alignment horizontal="center" vertical="center"/>
    </xf>
    <xf numFmtId="0" fontId="71" fillId="0" borderId="55" xfId="1631" applyFont="1" applyBorder="1" applyAlignment="1">
      <alignment horizontal="center" vertical="center" wrapText="1"/>
    </xf>
    <xf numFmtId="0" fontId="29" fillId="0" borderId="55" xfId="1669" applyFont="1" applyBorder="1" applyAlignment="1">
      <alignment horizontal="center" vertical="center" wrapText="1"/>
    </xf>
    <xf numFmtId="0" fontId="31" fillId="0" borderId="56" xfId="1631" applyFont="1" applyBorder="1" applyAlignment="1">
      <alignment horizontal="center" vertical="center"/>
    </xf>
    <xf numFmtId="0" fontId="31" fillId="0" borderId="53" xfId="1631" applyFont="1" applyBorder="1" applyAlignment="1">
      <alignment horizontal="left" vertical="center" wrapText="1"/>
    </xf>
    <xf numFmtId="0" fontId="31" fillId="0" borderId="53" xfId="1631" applyFont="1" applyBorder="1" applyAlignment="1">
      <alignment horizontal="center" vertical="center" wrapText="1"/>
    </xf>
    <xf numFmtId="3" fontId="33" fillId="0" borderId="53" xfId="1631" applyNumberFormat="1" applyFont="1" applyBorder="1" applyAlignment="1">
      <alignment horizontal="center" vertical="center"/>
    </xf>
    <xf numFmtId="3" fontId="31" fillId="0" borderId="53" xfId="1631" applyNumberFormat="1" applyFont="1" applyBorder="1" applyAlignment="1">
      <alignment horizontal="center" vertical="center"/>
    </xf>
    <xf numFmtId="0" fontId="29" fillId="0" borderId="56" xfId="1669" applyFont="1" applyBorder="1" applyAlignment="1">
      <alignment horizontal="center" vertical="center"/>
    </xf>
    <xf numFmtId="0" fontId="29" fillId="0" borderId="53" xfId="1669" applyFont="1" applyBorder="1" applyAlignment="1">
      <alignment vertical="center" wrapText="1"/>
    </xf>
    <xf numFmtId="0" fontId="33" fillId="0" borderId="53" xfId="1669" applyFont="1" applyBorder="1" applyAlignment="1">
      <alignment horizontal="center" vertical="center"/>
    </xf>
    <xf numFmtId="0" fontId="33" fillId="0" borderId="56" xfId="1669" applyFont="1" applyBorder="1" applyAlignment="1">
      <alignment horizontal="center" vertical="center"/>
    </xf>
    <xf numFmtId="0" fontId="29" fillId="0" borderId="0" xfId="1631" applyFont="1"/>
    <xf numFmtId="0" fontId="29" fillId="0" borderId="57" xfId="1631" applyFont="1" applyBorder="1" applyAlignment="1">
      <alignment horizontal="center" vertical="center"/>
    </xf>
    <xf numFmtId="0" fontId="29" fillId="0" borderId="0" xfId="1631" applyFont="1" applyAlignment="1">
      <alignment horizontal="center"/>
    </xf>
    <xf numFmtId="0" fontId="29" fillId="0" borderId="39" xfId="1631" applyFont="1" applyBorder="1" applyAlignment="1">
      <alignment horizontal="center" vertical="center"/>
    </xf>
    <xf numFmtId="3" fontId="31" fillId="0" borderId="0" xfId="1631" applyNumberFormat="1" applyFont="1" applyAlignment="1">
      <alignment vertical="center"/>
    </xf>
    <xf numFmtId="3" fontId="31" fillId="0" borderId="58" xfId="1631" applyNumberFormat="1" applyFont="1" applyBorder="1" applyAlignment="1">
      <alignment horizontal="center" vertical="center"/>
    </xf>
    <xf numFmtId="0" fontId="39" fillId="0" borderId="0" xfId="1631" applyFont="1" applyAlignment="1">
      <alignment horizontal="center" vertical="center"/>
    </xf>
    <xf numFmtId="3" fontId="39" fillId="0" borderId="0" xfId="1631" applyNumberFormat="1" applyFont="1" applyAlignment="1">
      <alignment horizontal="center" vertical="center"/>
    </xf>
    <xf numFmtId="0" fontId="81" fillId="0" borderId="0" xfId="1631" applyFont="1" applyAlignment="1">
      <alignment horizontal="center"/>
    </xf>
    <xf numFmtId="3" fontId="80" fillId="0" borderId="0" xfId="1631" applyNumberFormat="1" applyFont="1" applyAlignment="1">
      <alignment horizontal="center"/>
    </xf>
    <xf numFmtId="0" fontId="29" fillId="0" borderId="0" xfId="1631" applyFont="1" applyAlignment="1">
      <alignment horizontal="center" vertical="center" wrapText="1"/>
    </xf>
    <xf numFmtId="0" fontId="85" fillId="0" borderId="0" xfId="1631" applyFont="1" applyAlignment="1">
      <alignment horizontal="center" vertical="center" wrapText="1"/>
    </xf>
    <xf numFmtId="3" fontId="31" fillId="0" borderId="0" xfId="1631" applyNumberFormat="1" applyFont="1" applyAlignment="1">
      <alignment horizontal="center" vertical="center"/>
    </xf>
    <xf numFmtId="0" fontId="69" fillId="0" borderId="53" xfId="1669" applyFont="1" applyBorder="1" applyAlignment="1">
      <alignment vertical="center" wrapText="1"/>
    </xf>
    <xf numFmtId="0" fontId="69" fillId="0" borderId="53" xfId="1631" applyFont="1" applyBorder="1" applyAlignment="1">
      <alignment horizontal="center" vertical="center" wrapText="1"/>
    </xf>
    <xf numFmtId="0" fontId="31" fillId="0" borderId="59" xfId="1631" applyFont="1" applyBorder="1" applyAlignment="1">
      <alignment horizontal="center" vertical="center"/>
    </xf>
    <xf numFmtId="0" fontId="31" fillId="0" borderId="60" xfId="1631" applyFont="1" applyBorder="1" applyAlignment="1">
      <alignment horizontal="left" vertical="center"/>
    </xf>
    <xf numFmtId="0" fontId="31" fillId="0" borderId="60" xfId="1631" applyFont="1" applyBorder="1" applyAlignment="1">
      <alignment vertical="center"/>
    </xf>
    <xf numFmtId="0" fontId="33" fillId="0" borderId="60" xfId="1631" applyFont="1" applyBorder="1" applyAlignment="1">
      <alignment horizontal="center" vertical="center"/>
    </xf>
    <xf numFmtId="3" fontId="31" fillId="0" borderId="60" xfId="1631" applyNumberFormat="1" applyFont="1" applyBorder="1" applyAlignment="1">
      <alignment horizontal="center" vertical="center"/>
    </xf>
    <xf numFmtId="0" fontId="82" fillId="0" borderId="1" xfId="1631" applyBorder="1" applyAlignment="1">
      <alignment horizontal="center" vertical="center"/>
    </xf>
    <xf numFmtId="37" fontId="82" fillId="0" borderId="2" xfId="1631" applyNumberFormat="1" applyBorder="1" applyAlignment="1">
      <alignment horizontal="center"/>
    </xf>
    <xf numFmtId="37" fontId="29" fillId="0" borderId="61" xfId="1631" applyNumberFormat="1" applyFont="1" applyBorder="1" applyAlignment="1">
      <alignment horizontal="center"/>
    </xf>
    <xf numFmtId="37" fontId="82" fillId="0" borderId="61" xfId="1631" applyNumberFormat="1" applyBorder="1" applyAlignment="1">
      <alignment horizontal="center"/>
    </xf>
    <xf numFmtId="0" fontId="82" fillId="0" borderId="3" xfId="1631" applyBorder="1" applyAlignment="1">
      <alignment horizontal="center" vertical="center"/>
    </xf>
    <xf numFmtId="37" fontId="82" fillId="0" borderId="0" xfId="1631" applyNumberFormat="1" applyAlignment="1">
      <alignment horizontal="center"/>
    </xf>
    <xf numFmtId="37" fontId="29" fillId="0" borderId="62" xfId="1631" applyNumberFormat="1" applyFont="1" applyBorder="1" applyAlignment="1">
      <alignment horizontal="center"/>
    </xf>
    <xf numFmtId="37" fontId="82" fillId="0" borderId="62" xfId="1631" applyNumberFormat="1" applyBorder="1" applyAlignment="1">
      <alignment horizontal="center"/>
    </xf>
    <xf numFmtId="37" fontId="86" fillId="0" borderId="13" xfId="1631" applyNumberFormat="1" applyFont="1" applyBorder="1" applyAlignment="1">
      <alignment horizontal="center"/>
    </xf>
    <xf numFmtId="37" fontId="86" fillId="0" borderId="63" xfId="1631" applyNumberFormat="1" applyFont="1" applyBorder="1" applyAlignment="1">
      <alignment horizontal="center"/>
    </xf>
    <xf numFmtId="37" fontId="86" fillId="0" borderId="64" xfId="1631" applyNumberFormat="1" applyFont="1" applyBorder="1" applyAlignment="1">
      <alignment horizontal="center"/>
    </xf>
    <xf numFmtId="0" fontId="86" fillId="0" borderId="1" xfId="1631" applyFont="1" applyBorder="1" applyAlignment="1">
      <alignment horizontal="left" vertical="center"/>
    </xf>
    <xf numFmtId="0" fontId="86" fillId="0" borderId="2" xfId="1631" applyFont="1" applyBorder="1" applyAlignment="1">
      <alignment horizontal="left" vertical="center"/>
    </xf>
    <xf numFmtId="0" fontId="86" fillId="0" borderId="3" xfId="1631" applyFont="1" applyBorder="1" applyAlignment="1">
      <alignment horizontal="left" vertical="center"/>
    </xf>
    <xf numFmtId="0" fontId="86" fillId="0" borderId="0" xfId="1631" applyFont="1" applyAlignment="1">
      <alignment horizontal="left" vertical="center"/>
    </xf>
    <xf numFmtId="0" fontId="86" fillId="0" borderId="12" xfId="1631" applyFont="1" applyBorder="1" applyAlignment="1">
      <alignment vertical="center"/>
    </xf>
    <xf numFmtId="0" fontId="82" fillId="0" borderId="13" xfId="1631" applyBorder="1"/>
    <xf numFmtId="0" fontId="82" fillId="0" borderId="13" xfId="1631" applyBorder="1" applyAlignment="1">
      <alignment horizontal="center"/>
    </xf>
    <xf numFmtId="0" fontId="82" fillId="0" borderId="13" xfId="1631" applyBorder="1" applyAlignment="1">
      <alignment horizontal="right"/>
    </xf>
    <xf numFmtId="0" fontId="31" fillId="0" borderId="0" xfId="1631" applyFont="1" applyAlignment="1">
      <alignment horizontal="center" vertical="center"/>
    </xf>
    <xf numFmtId="0" fontId="31" fillId="0" borderId="0" xfId="1631" applyFont="1" applyAlignment="1">
      <alignment horizontal="left" vertical="center"/>
    </xf>
    <xf numFmtId="0" fontId="31" fillId="0" borderId="0" xfId="1631" applyFont="1" applyAlignment="1">
      <alignment vertical="center"/>
    </xf>
    <xf numFmtId="0" fontId="33" fillId="0" borderId="0" xfId="1631" applyFont="1" applyAlignment="1">
      <alignment horizontal="center" vertical="center"/>
    </xf>
    <xf numFmtId="0" fontId="87" fillId="0" borderId="0" xfId="1669" applyFont="1" applyAlignment="1">
      <alignment horizontal="center" vertical="center"/>
    </xf>
    <xf numFmtId="0" fontId="82" fillId="0" borderId="0" xfId="1669" applyAlignment="1">
      <alignment horizontal="right"/>
    </xf>
    <xf numFmtId="3" fontId="31" fillId="0" borderId="65" xfId="1631" applyNumberFormat="1" applyFont="1" applyBorder="1" applyAlignment="1">
      <alignment horizontal="center" vertical="center"/>
    </xf>
    <xf numFmtId="37" fontId="33" fillId="0" borderId="0" xfId="1631" applyNumberFormat="1" applyFont="1" applyAlignment="1">
      <alignment horizontal="center"/>
    </xf>
    <xf numFmtId="0" fontId="86" fillId="0" borderId="8" xfId="1631" applyFont="1" applyBorder="1" applyAlignment="1">
      <alignment horizontal="left" vertical="center"/>
    </xf>
    <xf numFmtId="0" fontId="86" fillId="0" borderId="9" xfId="1631" applyFont="1" applyBorder="1" applyAlignment="1">
      <alignment horizontal="left" vertical="center"/>
    </xf>
    <xf numFmtId="0" fontId="69" fillId="0" borderId="0" xfId="1631" applyFont="1" applyAlignment="1">
      <alignment horizontal="center" vertical="center"/>
    </xf>
    <xf numFmtId="0" fontId="82" fillId="0" borderId="14" xfId="1631" applyBorder="1" applyAlignment="1">
      <alignment horizontal="right"/>
    </xf>
    <xf numFmtId="0" fontId="82" fillId="0" borderId="0" xfId="1669" applyAlignment="1">
      <alignment horizontal="center" vertical="center"/>
    </xf>
    <xf numFmtId="37" fontId="86" fillId="0" borderId="0" xfId="1631" applyNumberFormat="1" applyFont="1" applyAlignment="1">
      <alignment horizontal="center"/>
    </xf>
    <xf numFmtId="0" fontId="69" fillId="0" borderId="56" xfId="1669" applyFont="1" applyBorder="1" applyAlignment="1">
      <alignment horizontal="center" vertical="center"/>
    </xf>
    <xf numFmtId="3" fontId="80" fillId="0" borderId="0" xfId="1631" applyNumberFormat="1" applyFont="1" applyAlignment="1">
      <alignment horizontal="center" vertical="center"/>
    </xf>
    <xf numFmtId="0" fontId="85" fillId="0" borderId="0" xfId="1631" applyFont="1" applyAlignment="1">
      <alignment horizontal="center" vertical="center"/>
    </xf>
    <xf numFmtId="0" fontId="85" fillId="0" borderId="0" xfId="1631" applyFont="1" applyAlignment="1">
      <alignment vertical="center"/>
    </xf>
    <xf numFmtId="0" fontId="80" fillId="0" borderId="0" xfId="1631" applyFont="1" applyAlignment="1">
      <alignment horizontal="center" vertical="center"/>
    </xf>
    <xf numFmtId="0" fontId="80" fillId="0" borderId="0" xfId="1631" applyFont="1" applyAlignment="1">
      <alignment vertical="center"/>
    </xf>
    <xf numFmtId="0" fontId="33" fillId="0" borderId="0" xfId="1632" applyFont="1" applyAlignment="1">
      <alignment horizontal="center"/>
    </xf>
    <xf numFmtId="0" fontId="39" fillId="0" borderId="0" xfId="1632" applyFont="1" applyAlignment="1">
      <alignment horizontal="center"/>
    </xf>
    <xf numFmtId="0" fontId="80" fillId="0" borderId="0" xfId="1632" applyFont="1" applyAlignment="1">
      <alignment horizontal="center"/>
    </xf>
    <xf numFmtId="0" fontId="81" fillId="0" borderId="0" xfId="1632" applyFont="1" applyAlignment="1">
      <alignment horizontal="center" vertical="center"/>
    </xf>
    <xf numFmtId="0" fontId="81" fillId="0" borderId="0" xfId="1632" applyFont="1" applyAlignment="1">
      <alignment vertical="center"/>
    </xf>
    <xf numFmtId="0" fontId="82" fillId="0" borderId="0" xfId="1632" applyAlignment="1">
      <alignment horizontal="center" vertical="center"/>
    </xf>
    <xf numFmtId="3" fontId="81" fillId="0" borderId="0" xfId="1632" applyNumberFormat="1" applyFont="1" applyAlignment="1">
      <alignment horizontal="center" vertical="center"/>
    </xf>
    <xf numFmtId="0" fontId="82" fillId="0" borderId="0" xfId="1632" applyAlignment="1">
      <alignment horizontal="center"/>
    </xf>
    <xf numFmtId="0" fontId="71" fillId="0" borderId="0" xfId="1632" applyFont="1" applyAlignment="1">
      <alignment horizontal="left" vertical="center"/>
    </xf>
    <xf numFmtId="0" fontId="71" fillId="0" borderId="0" xfId="1632" applyFont="1" applyAlignment="1">
      <alignment vertical="center"/>
    </xf>
    <xf numFmtId="0" fontId="81" fillId="0" borderId="0" xfId="1519" applyFont="1"/>
    <xf numFmtId="43" fontId="71" fillId="0" borderId="0" xfId="1632" applyNumberFormat="1" applyFont="1" applyAlignment="1">
      <alignment horizontal="left" vertical="center"/>
    </xf>
    <xf numFmtId="43" fontId="29" fillId="0" borderId="0" xfId="1670" applyNumberFormat="1" applyFont="1" applyAlignment="1">
      <alignment horizontal="left" vertical="center"/>
    </xf>
    <xf numFmtId="0" fontId="84" fillId="0" borderId="0" xfId="1670" applyFont="1" applyAlignment="1">
      <alignment horizontal="center" vertical="center"/>
    </xf>
    <xf numFmtId="0" fontId="71" fillId="21" borderId="19" xfId="1632" applyFont="1" applyFill="1" applyBorder="1" applyAlignment="1">
      <alignment horizontal="center" vertical="center"/>
    </xf>
    <xf numFmtId="0" fontId="29" fillId="21" borderId="19" xfId="1632" applyFont="1" applyFill="1" applyBorder="1" applyAlignment="1">
      <alignment horizontal="center" vertical="center"/>
    </xf>
    <xf numFmtId="0" fontId="71" fillId="21" borderId="19" xfId="1632" applyFont="1" applyFill="1" applyBorder="1" applyAlignment="1">
      <alignment horizontal="center" vertical="center" wrapText="1"/>
    </xf>
    <xf numFmtId="3" fontId="71" fillId="21" borderId="19" xfId="1632" applyNumberFormat="1" applyFont="1" applyFill="1" applyBorder="1" applyAlignment="1">
      <alignment horizontal="center" vertical="center"/>
    </xf>
    <xf numFmtId="0" fontId="31" fillId="0" borderId="54" xfId="1632" applyFont="1" applyBorder="1" applyAlignment="1">
      <alignment horizontal="center" vertical="center"/>
    </xf>
    <xf numFmtId="0" fontId="31" fillId="0" borderId="54" xfId="1632" applyFont="1" applyBorder="1" applyAlignment="1">
      <alignment horizontal="left" vertical="center" wrapText="1"/>
    </xf>
    <xf numFmtId="0" fontId="31" fillId="0" borderId="54" xfId="1632" applyFont="1" applyBorder="1" applyAlignment="1">
      <alignment horizontal="center" vertical="center" wrapText="1"/>
    </xf>
    <xf numFmtId="0" fontId="33" fillId="0" borderId="54" xfId="1632" applyFont="1" applyBorder="1" applyAlignment="1">
      <alignment horizontal="center" vertical="center"/>
    </xf>
    <xf numFmtId="0" fontId="33" fillId="0" borderId="54" xfId="1670" applyFont="1" applyBorder="1" applyAlignment="1">
      <alignment horizontal="center" vertical="center"/>
    </xf>
    <xf numFmtId="3" fontId="33" fillId="0" borderId="54" xfId="1632" applyNumberFormat="1" applyFont="1" applyBorder="1" applyAlignment="1">
      <alignment horizontal="center" vertical="center"/>
    </xf>
    <xf numFmtId="3" fontId="31" fillId="0" borderId="54" xfId="1632" applyNumberFormat="1" applyFont="1" applyBorder="1" applyAlignment="1">
      <alignment horizontal="center" vertical="center"/>
    </xf>
    <xf numFmtId="0" fontId="29" fillId="0" borderId="53" xfId="1670" applyFont="1" applyBorder="1" applyAlignment="1">
      <alignment horizontal="center" vertical="center"/>
    </xf>
    <xf numFmtId="0" fontId="29" fillId="0" borderId="53" xfId="1670" applyFont="1" applyBorder="1" applyAlignment="1">
      <alignment vertical="center" wrapText="1"/>
    </xf>
    <xf numFmtId="0" fontId="31" fillId="0" borderId="53" xfId="1632" applyFont="1" applyBorder="1" applyAlignment="1">
      <alignment horizontal="center" vertical="center" wrapText="1"/>
    </xf>
    <xf numFmtId="0" fontId="33" fillId="0" borderId="53" xfId="1670" applyFont="1" applyBorder="1" applyAlignment="1">
      <alignment horizontal="center" vertical="center"/>
    </xf>
    <xf numFmtId="3" fontId="31" fillId="0" borderId="53" xfId="1632" applyNumberFormat="1" applyFont="1" applyBorder="1" applyAlignment="1">
      <alignment horizontal="center" vertical="center"/>
    </xf>
    <xf numFmtId="3" fontId="33" fillId="0" borderId="53" xfId="1670" applyNumberFormat="1" applyFont="1" applyBorder="1" applyAlignment="1">
      <alignment horizontal="center" vertical="center"/>
    </xf>
    <xf numFmtId="3" fontId="71" fillId="21" borderId="20" xfId="1632" applyNumberFormat="1" applyFont="1" applyFill="1" applyBorder="1" applyAlignment="1">
      <alignment horizontal="center" vertical="center"/>
    </xf>
    <xf numFmtId="3" fontId="71" fillId="21" borderId="87" xfId="1632" applyNumberFormat="1" applyFont="1" applyFill="1" applyBorder="1" applyAlignment="1">
      <alignment horizontal="center" vertical="center"/>
    </xf>
    <xf numFmtId="3" fontId="71" fillId="21" borderId="18" xfId="1632" applyNumberFormat="1" applyFont="1" applyFill="1" applyBorder="1" applyAlignment="1">
      <alignment horizontal="center" vertical="center"/>
    </xf>
    <xf numFmtId="3" fontId="71" fillId="21" borderId="33" xfId="1632" applyNumberFormat="1" applyFont="1" applyFill="1" applyBorder="1" applyAlignment="1">
      <alignment horizontal="center" vertical="center"/>
    </xf>
    <xf numFmtId="3" fontId="71" fillId="21" borderId="16" xfId="1632" applyNumberFormat="1" applyFont="1" applyFill="1" applyBorder="1" applyAlignment="1">
      <alignment horizontal="center" vertical="center"/>
    </xf>
    <xf numFmtId="3" fontId="71" fillId="21" borderId="88" xfId="1632" applyNumberFormat="1" applyFont="1" applyFill="1" applyBorder="1" applyAlignment="1">
      <alignment horizontal="center" vertical="center"/>
    </xf>
    <xf numFmtId="0" fontId="81" fillId="0" borderId="55" xfId="1632" applyFont="1" applyBorder="1" applyAlignment="1">
      <alignment horizontal="center" vertical="center"/>
    </xf>
    <xf numFmtId="0" fontId="81" fillId="0" borderId="55" xfId="1632" applyFont="1" applyBorder="1" applyAlignment="1">
      <alignment vertical="center"/>
    </xf>
    <xf numFmtId="0" fontId="82" fillId="0" borderId="55" xfId="1632" applyBorder="1" applyAlignment="1">
      <alignment horizontal="center" vertical="center"/>
    </xf>
    <xf numFmtId="3" fontId="81" fillId="0" borderId="55" xfId="1632" applyNumberFormat="1" applyFont="1" applyBorder="1" applyAlignment="1">
      <alignment horizontal="center" vertical="center"/>
    </xf>
    <xf numFmtId="0" fontId="28" fillId="0" borderId="0" xfId="1631" applyFont="1" applyAlignment="1" quotePrefix="1">
      <alignment horizontal="left" vertical="top" wrapText="1"/>
    </xf>
    <xf numFmtId="0" fontId="11" fillId="2" borderId="0" xfId="1461" applyFont="1" applyFill="1" applyAlignment="1" quotePrefix="1">
      <alignment horizontal="center"/>
    </xf>
  </cellXfs>
  <cellStyles count="268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gt;? MK/l" xfId="49"/>
    <cellStyle name="20% - Accent1 10" xfId="50"/>
    <cellStyle name="20% - Accent1 11" xfId="51"/>
    <cellStyle name="20% - Accent1 12" xfId="52"/>
    <cellStyle name="20% - Accent1 13" xfId="53"/>
    <cellStyle name="20% - Accent1 14" xfId="54"/>
    <cellStyle name="20% - Accent1 15" xfId="55"/>
    <cellStyle name="20% - Accent1 16" xfId="56"/>
    <cellStyle name="20% - Accent1 2" xfId="57"/>
    <cellStyle name="20% - Accent1 2 2" xfId="58"/>
    <cellStyle name="20% - Accent1 2 3" xfId="59"/>
    <cellStyle name="20% - Accent1 3" xfId="60"/>
    <cellStyle name="20% - Accent1 4" xfId="61"/>
    <cellStyle name="20% - Accent1 5" xfId="62"/>
    <cellStyle name="20% - Accent1 6" xfId="63"/>
    <cellStyle name="20% - Accent1 7" xfId="64"/>
    <cellStyle name="20% - Accent1 8" xfId="65"/>
    <cellStyle name="20% - Accent1 9" xfId="66"/>
    <cellStyle name="20% - Accent2 10" xfId="67"/>
    <cellStyle name="20% - Accent2 11" xfId="68"/>
    <cellStyle name="20% - Accent2 12" xfId="69"/>
    <cellStyle name="20% - Accent2 13" xfId="70"/>
    <cellStyle name="20% - Accent2 14" xfId="71"/>
    <cellStyle name="20% - Accent2 15" xfId="72"/>
    <cellStyle name="20% - Accent2 16" xfId="73"/>
    <cellStyle name="20% - Accent2 2" xfId="74"/>
    <cellStyle name="20% - Accent2 2 2" xfId="75"/>
    <cellStyle name="20% - Accent2 2 3" xfId="76"/>
    <cellStyle name="20% - Accent2 3" xfId="77"/>
    <cellStyle name="20% - Accent2 4" xfId="78"/>
    <cellStyle name="20% - Accent2 5" xfId="79"/>
    <cellStyle name="20% - Accent2 6" xfId="80"/>
    <cellStyle name="20% - Accent2 7" xfId="81"/>
    <cellStyle name="20% - Accent2 8" xfId="82"/>
    <cellStyle name="20% - Accent2 9" xfId="83"/>
    <cellStyle name="20% - Accent3 10" xfId="84"/>
    <cellStyle name="20% - Accent3 11" xfId="85"/>
    <cellStyle name="20% - Accent3 12" xfId="86"/>
    <cellStyle name="20% - Accent3 13" xfId="87"/>
    <cellStyle name="20% - Accent3 14" xfId="88"/>
    <cellStyle name="20% - Accent3 15" xfId="89"/>
    <cellStyle name="20% - Accent3 16" xfId="90"/>
    <cellStyle name="20% - Accent3 2" xfId="91"/>
    <cellStyle name="20% - Accent3 2 2" xfId="92"/>
    <cellStyle name="20% - Accent3 2 3" xfId="93"/>
    <cellStyle name="20% - Accent3 3" xfId="94"/>
    <cellStyle name="20% - Accent3 4" xfId="95"/>
    <cellStyle name="20% - Accent3 5" xfId="96"/>
    <cellStyle name="20% - Accent3 6" xfId="97"/>
    <cellStyle name="20% - Accent3 7" xfId="98"/>
    <cellStyle name="20% - Accent3 8" xfId="99"/>
    <cellStyle name="20% - Accent3 9" xfId="100"/>
    <cellStyle name="20% - Accent4 10" xfId="101"/>
    <cellStyle name="20% - Accent4 11" xfId="102"/>
    <cellStyle name="20% - Accent4 12" xfId="103"/>
    <cellStyle name="20% - Accent4 13" xfId="104"/>
    <cellStyle name="20% - Accent4 14" xfId="105"/>
    <cellStyle name="20% - Accent4 15" xfId="106"/>
    <cellStyle name="20% - Accent4 16" xfId="107"/>
    <cellStyle name="20% - Accent4 2" xfId="108"/>
    <cellStyle name="20% - Accent4 2 2" xfId="109"/>
    <cellStyle name="20% - Accent4 2 3" xfId="110"/>
    <cellStyle name="20% - Accent4 3" xfId="111"/>
    <cellStyle name="20% - Accent4 4" xfId="112"/>
    <cellStyle name="20% - Accent4 5" xfId="113"/>
    <cellStyle name="20% - Accent4 6" xfId="114"/>
    <cellStyle name="20% - Accent4 7" xfId="115"/>
    <cellStyle name="20% - Accent4 8" xfId="116"/>
    <cellStyle name="20% - Accent4 9" xfId="117"/>
    <cellStyle name="20% - Accent5 10" xfId="118"/>
    <cellStyle name="20% - Accent5 11" xfId="119"/>
    <cellStyle name="20% - Accent5 12" xfId="120"/>
    <cellStyle name="20% - Accent5 13" xfId="121"/>
    <cellStyle name="20% - Accent5 14" xfId="122"/>
    <cellStyle name="20% - Accent5 15" xfId="123"/>
    <cellStyle name="20% - Accent5 16" xfId="124"/>
    <cellStyle name="20% - Accent5 2" xfId="125"/>
    <cellStyle name="20% - Accent5 2 2" xfId="126"/>
    <cellStyle name="20% - Accent5 2 3" xfId="127"/>
    <cellStyle name="20% - Accent5 3" xfId="128"/>
    <cellStyle name="20% - Accent5 4" xfId="129"/>
    <cellStyle name="20% - Accent5 5" xfId="130"/>
    <cellStyle name="20% - Accent5 6" xfId="131"/>
    <cellStyle name="20% - Accent5 7" xfId="132"/>
    <cellStyle name="20% - Accent5 8" xfId="133"/>
    <cellStyle name="20% - Accent5 9" xfId="134"/>
    <cellStyle name="20% - Accent6 10" xfId="135"/>
    <cellStyle name="20% - Accent6 11" xfId="136"/>
    <cellStyle name="20% - Accent6 12" xfId="137"/>
    <cellStyle name="20% - Accent6 13" xfId="138"/>
    <cellStyle name="20% - Accent6 14" xfId="139"/>
    <cellStyle name="20% - Accent6 15" xfId="140"/>
    <cellStyle name="20% - Accent6 16" xfId="141"/>
    <cellStyle name="20% - Accent6 2" xfId="142"/>
    <cellStyle name="20% - Accent6 2 2" xfId="143"/>
    <cellStyle name="20% - Accent6 2 3" xfId="144"/>
    <cellStyle name="20% - Accent6 3" xfId="145"/>
    <cellStyle name="20% - Accent6 4" xfId="146"/>
    <cellStyle name="20% - Accent6 5" xfId="147"/>
    <cellStyle name="20% - Accent6 6" xfId="148"/>
    <cellStyle name="20% - Accent6 7" xfId="149"/>
    <cellStyle name="20% - Accent6 8" xfId="150"/>
    <cellStyle name="20% - Accent6 9" xfId="151"/>
    <cellStyle name="40% - Accent1 10" xfId="152"/>
    <cellStyle name="40% - Accent1 11" xfId="153"/>
    <cellStyle name="40% - Accent1 12" xfId="154"/>
    <cellStyle name="40% - Accent1 13" xfId="155"/>
    <cellStyle name="40% - Accent1 14" xfId="156"/>
    <cellStyle name="40% - Accent1 15" xfId="157"/>
    <cellStyle name="40% - Accent1 16" xfId="158"/>
    <cellStyle name="40% - Accent1 2" xfId="159"/>
    <cellStyle name="40% - Accent1 2 2" xfId="160"/>
    <cellStyle name="40% - Accent1 2 3" xfId="161"/>
    <cellStyle name="40% - Accent1 3" xfId="162"/>
    <cellStyle name="40% - Accent1 4" xfId="163"/>
    <cellStyle name="40% - Accent1 5" xfId="164"/>
    <cellStyle name="40% - Accent1 6" xfId="165"/>
    <cellStyle name="40% - Accent1 7" xfId="166"/>
    <cellStyle name="40% - Accent1 8" xfId="167"/>
    <cellStyle name="40% - Accent1 9" xfId="168"/>
    <cellStyle name="40% - Accent2 10" xfId="169"/>
    <cellStyle name="40% - Accent2 11" xfId="170"/>
    <cellStyle name="40% - Accent2 12" xfId="171"/>
    <cellStyle name="40% - Accent2 13" xfId="172"/>
    <cellStyle name="40% - Accent2 14" xfId="173"/>
    <cellStyle name="40% - Accent2 15" xfId="174"/>
    <cellStyle name="40% - Accent2 16" xfId="175"/>
    <cellStyle name="40% - Accent2 2" xfId="176"/>
    <cellStyle name="40% - Accent2 2 2" xfId="177"/>
    <cellStyle name="40% - Accent2 2 3" xfId="178"/>
    <cellStyle name="40% - Accent2 3" xfId="179"/>
    <cellStyle name="40% - Accent2 4" xfId="180"/>
    <cellStyle name="40% - Accent2 5" xfId="181"/>
    <cellStyle name="40% - Accent2 6" xfId="182"/>
    <cellStyle name="40% - Accent2 7" xfId="183"/>
    <cellStyle name="40% - Accent2 8" xfId="184"/>
    <cellStyle name="40% - Accent2 9" xfId="185"/>
    <cellStyle name="40% - Accent3 10" xfId="186"/>
    <cellStyle name="40% - Accent3 11" xfId="187"/>
    <cellStyle name="40% - Accent3 12" xfId="188"/>
    <cellStyle name="40% - Accent3 13" xfId="189"/>
    <cellStyle name="40% - Accent3 14" xfId="190"/>
    <cellStyle name="40% - Accent3 15" xfId="191"/>
    <cellStyle name="40% - Accent3 16" xfId="192"/>
    <cellStyle name="40% - Accent3 2" xfId="193"/>
    <cellStyle name="40% - Accent3 2 2" xfId="194"/>
    <cellStyle name="40% - Accent3 2 3" xfId="195"/>
    <cellStyle name="40% - Accent3 3" xfId="196"/>
    <cellStyle name="40% - Accent3 4" xfId="197"/>
    <cellStyle name="40% - Accent3 5" xfId="198"/>
    <cellStyle name="40% - Accent3 6" xfId="199"/>
    <cellStyle name="40% - Accent3 7" xfId="200"/>
    <cellStyle name="40% - Accent3 8" xfId="201"/>
    <cellStyle name="40% - Accent3 9" xfId="202"/>
    <cellStyle name="40% - Accent4 10" xfId="203"/>
    <cellStyle name="40% - Accent4 11" xfId="204"/>
    <cellStyle name="40% - Accent4 12" xfId="205"/>
    <cellStyle name="40% - Accent4 13" xfId="206"/>
    <cellStyle name="40% - Accent4 14" xfId="207"/>
    <cellStyle name="40% - Accent4 15" xfId="208"/>
    <cellStyle name="40% - Accent4 16" xfId="209"/>
    <cellStyle name="40% - Accent4 2" xfId="210"/>
    <cellStyle name="40% - Accent4 2 2" xfId="211"/>
    <cellStyle name="40% - Accent4 2 3" xfId="212"/>
    <cellStyle name="40% - Accent4 3" xfId="213"/>
    <cellStyle name="40% - Accent4 4" xfId="214"/>
    <cellStyle name="40% - Accent4 5" xfId="215"/>
    <cellStyle name="40% - Accent4 6" xfId="216"/>
    <cellStyle name="40% - Accent4 7" xfId="217"/>
    <cellStyle name="40% - Accent4 8" xfId="218"/>
    <cellStyle name="40% - Accent4 9" xfId="219"/>
    <cellStyle name="40% - Accent5 10" xfId="220"/>
    <cellStyle name="40% - Accent5 11" xfId="221"/>
    <cellStyle name="40% - Accent5 12" xfId="222"/>
    <cellStyle name="40% - Accent5 13" xfId="223"/>
    <cellStyle name="40% - Accent5 14" xfId="224"/>
    <cellStyle name="40% - Accent5 15" xfId="225"/>
    <cellStyle name="40% - Accent5 16" xfId="226"/>
    <cellStyle name="40% - Accent5 2" xfId="227"/>
    <cellStyle name="40% - Accent5 2 2" xfId="228"/>
    <cellStyle name="40% - Accent5 2 3" xfId="229"/>
    <cellStyle name="40% - Accent5 3" xfId="230"/>
    <cellStyle name="40% - Accent5 4" xfId="231"/>
    <cellStyle name="40% - Accent5 5" xfId="232"/>
    <cellStyle name="40% - Accent5 6" xfId="233"/>
    <cellStyle name="40% - Accent5 7" xfId="234"/>
    <cellStyle name="40% - Accent5 8" xfId="235"/>
    <cellStyle name="40% - Accent5 9" xfId="236"/>
    <cellStyle name="40% - Accent6 10" xfId="237"/>
    <cellStyle name="40% - Accent6 11" xfId="238"/>
    <cellStyle name="40% - Accent6 12" xfId="239"/>
    <cellStyle name="40% - Accent6 13" xfId="240"/>
    <cellStyle name="40% - Accent6 14" xfId="241"/>
    <cellStyle name="40% - Accent6 15" xfId="242"/>
    <cellStyle name="40% - Accent6 16" xfId="243"/>
    <cellStyle name="40% - Accent6 2" xfId="244"/>
    <cellStyle name="40% - Accent6 2 2" xfId="245"/>
    <cellStyle name="40% - Accent6 2 3" xfId="246"/>
    <cellStyle name="40% - Accent6 3" xfId="247"/>
    <cellStyle name="40% - Accent6 4" xfId="248"/>
    <cellStyle name="40% - Accent6 5" xfId="249"/>
    <cellStyle name="40% - Accent6 6" xfId="250"/>
    <cellStyle name="40% - Accent6 7" xfId="251"/>
    <cellStyle name="40% - Accent6 8" xfId="252"/>
    <cellStyle name="40% - Accent6 9" xfId="253"/>
    <cellStyle name="60% - Accent1 10" xfId="254"/>
    <cellStyle name="60% - Accent1 11" xfId="255"/>
    <cellStyle name="60% - Accent1 12" xfId="256"/>
    <cellStyle name="60% - Accent1 13" xfId="257"/>
    <cellStyle name="60% - Accent1 14" xfId="258"/>
    <cellStyle name="60% - Accent1 15" xfId="259"/>
    <cellStyle name="60% - Accent1 16" xfId="260"/>
    <cellStyle name="60% - Accent1 2" xfId="261"/>
    <cellStyle name="60% - Accent1 2 2" xfId="262"/>
    <cellStyle name="60% - Accent1 2 3" xfId="263"/>
    <cellStyle name="60% - Accent1 3" xfId="264"/>
    <cellStyle name="60% - Accent1 4" xfId="265"/>
    <cellStyle name="60% - Accent1 5" xfId="266"/>
    <cellStyle name="60% - Accent1 6" xfId="267"/>
    <cellStyle name="60% - Accent1 7" xfId="268"/>
    <cellStyle name="60% - Accent1 8" xfId="269"/>
    <cellStyle name="60% - Accent1 9" xfId="270"/>
    <cellStyle name="60% - Accent2 10" xfId="271"/>
    <cellStyle name="60% - Accent2 11" xfId="272"/>
    <cellStyle name="60% - Accent2 12" xfId="273"/>
    <cellStyle name="60% - Accent2 13" xfId="274"/>
    <cellStyle name="60% - Accent2 14" xfId="275"/>
    <cellStyle name="60% - Accent2 15" xfId="276"/>
    <cellStyle name="60% - Accent2 16" xfId="277"/>
    <cellStyle name="60% - Accent2 2" xfId="278"/>
    <cellStyle name="60% - Accent2 2 2" xfId="279"/>
    <cellStyle name="60% - Accent2 2 3" xfId="280"/>
    <cellStyle name="60% - Accent2 3" xfId="281"/>
    <cellStyle name="60% - Accent2 4" xfId="282"/>
    <cellStyle name="60% - Accent2 5" xfId="283"/>
    <cellStyle name="60% - Accent2 6" xfId="284"/>
    <cellStyle name="60% - Accent2 7" xfId="285"/>
    <cellStyle name="60% - Accent2 8" xfId="286"/>
    <cellStyle name="60% - Accent2 9" xfId="287"/>
    <cellStyle name="60% - Accent3 10" xfId="288"/>
    <cellStyle name="60% - Accent3 11" xfId="289"/>
    <cellStyle name="60% - Accent3 12" xfId="290"/>
    <cellStyle name="60% - Accent3 13" xfId="291"/>
    <cellStyle name="60% - Accent3 14" xfId="292"/>
    <cellStyle name="60% - Accent3 15" xfId="293"/>
    <cellStyle name="60% - Accent3 16" xfId="294"/>
    <cellStyle name="60% - Accent3 2" xfId="295"/>
    <cellStyle name="60% - Accent3 2 2" xfId="296"/>
    <cellStyle name="60% - Accent3 2 3" xfId="297"/>
    <cellStyle name="60% - Accent3 3" xfId="298"/>
    <cellStyle name="60% - Accent3 4" xfId="299"/>
    <cellStyle name="60% - Accent3 5" xfId="300"/>
    <cellStyle name="60% - Accent3 6" xfId="301"/>
    <cellStyle name="60% - Accent3 7" xfId="302"/>
    <cellStyle name="60% - Accent3 8" xfId="303"/>
    <cellStyle name="60% - Accent3 9" xfId="304"/>
    <cellStyle name="60% - Accent4 10" xfId="305"/>
    <cellStyle name="60% - Accent4 11" xfId="306"/>
    <cellStyle name="60% - Accent4 12" xfId="307"/>
    <cellStyle name="60% - Accent4 13" xfId="308"/>
    <cellStyle name="60% - Accent4 14" xfId="309"/>
    <cellStyle name="60% - Accent4 15" xfId="310"/>
    <cellStyle name="60% - Accent4 16" xfId="311"/>
    <cellStyle name="60% - Accent4 2" xfId="312"/>
    <cellStyle name="60% - Accent4 2 2" xfId="313"/>
    <cellStyle name="60% - Accent4 2 3" xfId="314"/>
    <cellStyle name="60% - Accent4 3" xfId="315"/>
    <cellStyle name="60% - Accent4 4" xfId="316"/>
    <cellStyle name="60% - Accent4 5" xfId="317"/>
    <cellStyle name="60% - Accent4 6" xfId="318"/>
    <cellStyle name="60% - Accent4 7" xfId="319"/>
    <cellStyle name="60% - Accent4 8" xfId="320"/>
    <cellStyle name="60% - Accent4 9" xfId="321"/>
    <cellStyle name="60% - Accent5 10" xfId="322"/>
    <cellStyle name="60% - Accent5 11" xfId="323"/>
    <cellStyle name="60% - Accent5 12" xfId="324"/>
    <cellStyle name="60% - Accent5 13" xfId="325"/>
    <cellStyle name="60% - Accent5 14" xfId="326"/>
    <cellStyle name="60% - Accent5 15" xfId="327"/>
    <cellStyle name="60% - Accent5 16" xfId="328"/>
    <cellStyle name="60% - Accent5 2" xfId="329"/>
    <cellStyle name="60% - Accent5 2 2" xfId="330"/>
    <cellStyle name="60% - Accent5 2 3" xfId="331"/>
    <cellStyle name="60% - Accent5 3" xfId="332"/>
    <cellStyle name="60% - Accent5 4" xfId="333"/>
    <cellStyle name="60% - Accent5 5" xfId="334"/>
    <cellStyle name="60% - Accent5 6" xfId="335"/>
    <cellStyle name="60% - Accent5 7" xfId="336"/>
    <cellStyle name="60% - Accent5 8" xfId="337"/>
    <cellStyle name="60% - Accent5 9" xfId="338"/>
    <cellStyle name="60% - Accent6 10" xfId="339"/>
    <cellStyle name="60% - Accent6 11" xfId="340"/>
    <cellStyle name="60% - Accent6 12" xfId="341"/>
    <cellStyle name="60% - Accent6 13" xfId="342"/>
    <cellStyle name="60% - Accent6 14" xfId="343"/>
    <cellStyle name="60% - Accent6 15" xfId="344"/>
    <cellStyle name="60% - Accent6 16" xfId="345"/>
    <cellStyle name="60% - Accent6 2" xfId="346"/>
    <cellStyle name="60% - Accent6 2 2" xfId="347"/>
    <cellStyle name="60% - Accent6 2 3" xfId="348"/>
    <cellStyle name="60% - Accent6 3" xfId="349"/>
    <cellStyle name="60% - Accent6 4" xfId="350"/>
    <cellStyle name="60% - Accent6 5" xfId="351"/>
    <cellStyle name="60% - Accent6 6" xfId="352"/>
    <cellStyle name="60% - Accent6 7" xfId="353"/>
    <cellStyle name="60% - Accent6 8" xfId="354"/>
    <cellStyle name="60% - Accent6 9" xfId="355"/>
    <cellStyle name="Accent1 10" xfId="356"/>
    <cellStyle name="Accent1 11" xfId="357"/>
    <cellStyle name="Accent1 12" xfId="358"/>
    <cellStyle name="Accent1 13" xfId="359"/>
    <cellStyle name="Accent1 14" xfId="360"/>
    <cellStyle name="Accent1 15" xfId="361"/>
    <cellStyle name="Accent1 16" xfId="362"/>
    <cellStyle name="Accent1 2" xfId="363"/>
    <cellStyle name="Accent1 2 2" xfId="364"/>
    <cellStyle name="Accent1 2 3" xfId="365"/>
    <cellStyle name="Accent1 3" xfId="366"/>
    <cellStyle name="Accent1 4" xfId="367"/>
    <cellStyle name="Accent1 5" xfId="368"/>
    <cellStyle name="Accent1 6" xfId="369"/>
    <cellStyle name="Accent1 7" xfId="370"/>
    <cellStyle name="Accent1 8" xfId="371"/>
    <cellStyle name="Accent1 9" xfId="372"/>
    <cellStyle name="Accent2 10" xfId="373"/>
    <cellStyle name="Accent2 11" xfId="374"/>
    <cellStyle name="Accent2 12" xfId="375"/>
    <cellStyle name="Accent2 13" xfId="376"/>
    <cellStyle name="Accent2 14" xfId="377"/>
    <cellStyle name="Accent2 15" xfId="378"/>
    <cellStyle name="Accent2 16" xfId="379"/>
    <cellStyle name="Accent2 2" xfId="380"/>
    <cellStyle name="Accent2 2 2" xfId="381"/>
    <cellStyle name="Accent2 2 3" xfId="382"/>
    <cellStyle name="Accent2 3" xfId="383"/>
    <cellStyle name="Accent2 4" xfId="384"/>
    <cellStyle name="Accent2 5" xfId="385"/>
    <cellStyle name="Accent2 6" xfId="386"/>
    <cellStyle name="Accent2 7" xfId="387"/>
    <cellStyle name="Accent2 8" xfId="388"/>
    <cellStyle name="Accent2 9" xfId="389"/>
    <cellStyle name="Accent3 10" xfId="390"/>
    <cellStyle name="Accent3 11" xfId="391"/>
    <cellStyle name="Accent3 12" xfId="392"/>
    <cellStyle name="Accent3 13" xfId="393"/>
    <cellStyle name="Accent3 14" xfId="394"/>
    <cellStyle name="Accent3 15" xfId="395"/>
    <cellStyle name="Accent3 16" xfId="396"/>
    <cellStyle name="Accent3 2" xfId="397"/>
    <cellStyle name="Accent3 2 2" xfId="398"/>
    <cellStyle name="Accent3 2 3" xfId="399"/>
    <cellStyle name="Accent3 3" xfId="400"/>
    <cellStyle name="Accent3 4" xfId="401"/>
    <cellStyle name="Accent3 5" xfId="402"/>
    <cellStyle name="Accent3 6" xfId="403"/>
    <cellStyle name="Accent3 7" xfId="404"/>
    <cellStyle name="Accent3 8" xfId="405"/>
    <cellStyle name="Accent3 9" xfId="406"/>
    <cellStyle name="Accent4 10" xfId="407"/>
    <cellStyle name="Accent4 11" xfId="408"/>
    <cellStyle name="Accent4 12" xfId="409"/>
    <cellStyle name="Accent4 13" xfId="410"/>
    <cellStyle name="Accent4 14" xfId="411"/>
    <cellStyle name="Accent4 15" xfId="412"/>
    <cellStyle name="Accent4 16" xfId="413"/>
    <cellStyle name="Accent4 2" xfId="414"/>
    <cellStyle name="Accent4 2 2" xfId="415"/>
    <cellStyle name="Accent4 2 3" xfId="416"/>
    <cellStyle name="Accent4 3" xfId="417"/>
    <cellStyle name="Accent4 4" xfId="418"/>
    <cellStyle name="Accent4 5" xfId="419"/>
    <cellStyle name="Accent4 6" xfId="420"/>
    <cellStyle name="Accent4 7" xfId="421"/>
    <cellStyle name="Accent4 8" xfId="422"/>
    <cellStyle name="Accent4 9" xfId="423"/>
    <cellStyle name="Accent5 10" xfId="424"/>
    <cellStyle name="Accent5 11" xfId="425"/>
    <cellStyle name="Accent5 12" xfId="426"/>
    <cellStyle name="Accent5 13" xfId="427"/>
    <cellStyle name="Accent5 14" xfId="428"/>
    <cellStyle name="Accent5 15" xfId="429"/>
    <cellStyle name="Accent5 16" xfId="430"/>
    <cellStyle name="Accent5 2" xfId="431"/>
    <cellStyle name="Accent5 2 2" xfId="432"/>
    <cellStyle name="Accent5 2 3" xfId="433"/>
    <cellStyle name="Accent5 3" xfId="434"/>
    <cellStyle name="Accent5 4" xfId="435"/>
    <cellStyle name="Accent5 5" xfId="436"/>
    <cellStyle name="Accent5 6" xfId="437"/>
    <cellStyle name="Accent5 7" xfId="438"/>
    <cellStyle name="Accent5 8" xfId="439"/>
    <cellStyle name="Accent5 9" xfId="440"/>
    <cellStyle name="Accent6 10" xfId="441"/>
    <cellStyle name="Accent6 11" xfId="442"/>
    <cellStyle name="Accent6 12" xfId="443"/>
    <cellStyle name="Accent6 13" xfId="444"/>
    <cellStyle name="Accent6 14" xfId="445"/>
    <cellStyle name="Accent6 15" xfId="446"/>
    <cellStyle name="Accent6 16" xfId="447"/>
    <cellStyle name="Accent6 2" xfId="448"/>
    <cellStyle name="Accent6 2 2" xfId="449"/>
    <cellStyle name="Accent6 2 3" xfId="450"/>
    <cellStyle name="Accent6 3" xfId="451"/>
    <cellStyle name="Accent6 4" xfId="452"/>
    <cellStyle name="Accent6 5" xfId="453"/>
    <cellStyle name="Accent6 6" xfId="454"/>
    <cellStyle name="Accent6 7" xfId="455"/>
    <cellStyle name="Accent6 8" xfId="456"/>
    <cellStyle name="Accent6 9" xfId="457"/>
    <cellStyle name="Bad 10" xfId="458"/>
    <cellStyle name="Bad 11" xfId="459"/>
    <cellStyle name="Bad 12" xfId="460"/>
    <cellStyle name="Bad 13" xfId="461"/>
    <cellStyle name="Bad 14" xfId="462"/>
    <cellStyle name="Bad 15" xfId="463"/>
    <cellStyle name="Bad 16" xfId="464"/>
    <cellStyle name="Bad 2" xfId="465"/>
    <cellStyle name="Bad 2 2" xfId="466"/>
    <cellStyle name="Bad 2 3" xfId="467"/>
    <cellStyle name="Bad 3" xfId="468"/>
    <cellStyle name="Bad 4" xfId="469"/>
    <cellStyle name="Bad 5" xfId="470"/>
    <cellStyle name="Bad 6" xfId="471"/>
    <cellStyle name="Bad 7" xfId="472"/>
    <cellStyle name="Bad 8" xfId="473"/>
    <cellStyle name="Bad 9" xfId="474"/>
    <cellStyle name="Calc Currency (0)" xfId="475"/>
    <cellStyle name="Calc Currency (2)" xfId="476"/>
    <cellStyle name="Calc Currency (2) 2" xfId="477"/>
    <cellStyle name="Calc Percent (0)" xfId="478"/>
    <cellStyle name="Calc Percent (0) 2" xfId="479"/>
    <cellStyle name="Calc Percent (1)" xfId="480"/>
    <cellStyle name="Calc Percent (1) 2" xfId="481"/>
    <cellStyle name="Calc Percent (2)" xfId="482"/>
    <cellStyle name="Calc Percent (2) 2" xfId="483"/>
    <cellStyle name="Calc Units (0)" xfId="484"/>
    <cellStyle name="Calc Units (0) 2" xfId="485"/>
    <cellStyle name="Calc Units (1)" xfId="486"/>
    <cellStyle name="Calc Units (1) 2" xfId="487"/>
    <cellStyle name="Calc Units (2)" xfId="488"/>
    <cellStyle name="Calc Units (2) 2" xfId="489"/>
    <cellStyle name="Calculation 10" xfId="490"/>
    <cellStyle name="Calculation 10 2" xfId="491"/>
    <cellStyle name="Calculation 11" xfId="492"/>
    <cellStyle name="Calculation 11 2" xfId="493"/>
    <cellStyle name="Calculation 12" xfId="494"/>
    <cellStyle name="Calculation 12 2" xfId="495"/>
    <cellStyle name="Calculation 13" xfId="496"/>
    <cellStyle name="Calculation 13 2" xfId="497"/>
    <cellStyle name="Calculation 14" xfId="498"/>
    <cellStyle name="Calculation 14 2" xfId="499"/>
    <cellStyle name="Calculation 15" xfId="500"/>
    <cellStyle name="Calculation 15 2" xfId="501"/>
    <cellStyle name="Calculation 16" xfId="502"/>
    <cellStyle name="Calculation 16 2" xfId="503"/>
    <cellStyle name="Calculation 2" xfId="504"/>
    <cellStyle name="Calculation 2 2" xfId="505"/>
    <cellStyle name="Calculation 2 2 2" xfId="506"/>
    <cellStyle name="Calculation 2 3" xfId="507"/>
    <cellStyle name="Calculation 2 3 2" xfId="508"/>
    <cellStyle name="Calculation 2 4" xfId="509"/>
    <cellStyle name="Calculation 3" xfId="510"/>
    <cellStyle name="Calculation 3 2" xfId="511"/>
    <cellStyle name="Calculation 4" xfId="512"/>
    <cellStyle name="Calculation 4 2" xfId="513"/>
    <cellStyle name="Calculation 5" xfId="514"/>
    <cellStyle name="Calculation 5 2" xfId="515"/>
    <cellStyle name="Calculation 6" xfId="516"/>
    <cellStyle name="Calculation 6 2" xfId="517"/>
    <cellStyle name="Calculation 7" xfId="518"/>
    <cellStyle name="Calculation 7 2" xfId="519"/>
    <cellStyle name="Calculation 8" xfId="520"/>
    <cellStyle name="Calculation 8 2" xfId="521"/>
    <cellStyle name="Calculation 9" xfId="522"/>
    <cellStyle name="Calculation 9 2" xfId="523"/>
    <cellStyle name="Check Cell 10" xfId="524"/>
    <cellStyle name="Check Cell 11" xfId="525"/>
    <cellStyle name="Check Cell 12" xfId="526"/>
    <cellStyle name="Check Cell 13" xfId="527"/>
    <cellStyle name="Check Cell 14" xfId="528"/>
    <cellStyle name="Check Cell 15" xfId="529"/>
    <cellStyle name="Check Cell 16" xfId="530"/>
    <cellStyle name="Check Cell 2" xfId="531"/>
    <cellStyle name="Check Cell 2 2" xfId="532"/>
    <cellStyle name="Check Cell 2 3" xfId="533"/>
    <cellStyle name="Check Cell 3" xfId="534"/>
    <cellStyle name="Check Cell 3 2" xfId="535"/>
    <cellStyle name="Check Cell 4" xfId="536"/>
    <cellStyle name="Check Cell 4 2" xfId="537"/>
    <cellStyle name="Check Cell 5" xfId="538"/>
    <cellStyle name="Check Cell 5 2" xfId="539"/>
    <cellStyle name="Check Cell 6" xfId="540"/>
    <cellStyle name="Check Cell 7" xfId="541"/>
    <cellStyle name="Check Cell 8" xfId="542"/>
    <cellStyle name="Check Cell 9" xfId="543"/>
    <cellStyle name="Comma  - Style1" xfId="544"/>
    <cellStyle name="Comma  - Style2" xfId="545"/>
    <cellStyle name="Comma  - Style3" xfId="546"/>
    <cellStyle name="Comma [0] 10" xfId="547"/>
    <cellStyle name="Comma [0] 10 2" xfId="548"/>
    <cellStyle name="Comma [0] 10 2 2" xfId="549"/>
    <cellStyle name="Comma [0] 10 2 2 2" xfId="550"/>
    <cellStyle name="Comma [0] 10 3" xfId="551"/>
    <cellStyle name="Comma [0] 10 4" xfId="552"/>
    <cellStyle name="Comma [0] 11" xfId="553"/>
    <cellStyle name="Comma [0] 11 2" xfId="554"/>
    <cellStyle name="Comma [0] 11 2 2" xfId="555"/>
    <cellStyle name="Comma [0] 11 3" xfId="556"/>
    <cellStyle name="Comma [0] 12" xfId="557"/>
    <cellStyle name="Comma [0] 12 2" xfId="558"/>
    <cellStyle name="Comma [0] 12 2 2" xfId="559"/>
    <cellStyle name="Comma [0] 12 3" xfId="560"/>
    <cellStyle name="Comma [0] 12 3 2" xfId="561"/>
    <cellStyle name="Comma [0] 13" xfId="562"/>
    <cellStyle name="Comma [0] 13 2" xfId="563"/>
    <cellStyle name="Comma [0] 14" xfId="564"/>
    <cellStyle name="Comma [0] 14 2" xfId="565"/>
    <cellStyle name="Comma [0] 14 2 2" xfId="566"/>
    <cellStyle name="Comma [0] 14 3" xfId="567"/>
    <cellStyle name="Comma [0] 15" xfId="568"/>
    <cellStyle name="Comma [0] 15 2" xfId="569"/>
    <cellStyle name="Comma [0] 15 2 2" xfId="570"/>
    <cellStyle name="Comma [0] 15_Book2" xfId="571"/>
    <cellStyle name="Comma [0] 16" xfId="572"/>
    <cellStyle name="Comma [0] 17" xfId="573"/>
    <cellStyle name="Comma [0] 17 2" xfId="574"/>
    <cellStyle name="Comma [0] 18" xfId="575"/>
    <cellStyle name="Comma [0] 18 2" xfId="576"/>
    <cellStyle name="Comma [0] 18 2 2" xfId="577"/>
    <cellStyle name="Comma [0] 18 3" xfId="578"/>
    <cellStyle name="Comma [0] 19" xfId="579"/>
    <cellStyle name="Comma [0] 19 2" xfId="580"/>
    <cellStyle name="Comma [0] 19 2 2" xfId="581"/>
    <cellStyle name="Comma [0] 19 3" xfId="582"/>
    <cellStyle name="Comma [0] 2" xfId="583"/>
    <cellStyle name="Comma [0] 2 10" xfId="584"/>
    <cellStyle name="Comma [0] 2 10 2" xfId="585"/>
    <cellStyle name="Comma [0] 2 10 3" xfId="586"/>
    <cellStyle name="Comma [0] 2 11" xfId="587"/>
    <cellStyle name="Comma [0] 2 12" xfId="588"/>
    <cellStyle name="Comma [0] 2 2" xfId="589"/>
    <cellStyle name="Comma [0] 2 2 2" xfId="590"/>
    <cellStyle name="Comma [0] 2 2 2 2" xfId="591"/>
    <cellStyle name="Comma [0] 2 2 2 2 2" xfId="592"/>
    <cellStyle name="Comma [0] 2 2 2 2 2 2" xfId="593"/>
    <cellStyle name="Comma [0] 2 2 2 2 2 2 2" xfId="594"/>
    <cellStyle name="Comma [0] 2 2 2 2 2 2 2 2" xfId="595"/>
    <cellStyle name="Comma [0] 2 2 2 2 2 2 2 2 2" xfId="596"/>
    <cellStyle name="Comma [0] 2 2 2 2 2 2 2 3" xfId="597"/>
    <cellStyle name="Comma [0] 2 2 2 2 2 2 2 3 2" xfId="598"/>
    <cellStyle name="Comma [0] 2 2 2 2 2 2 3" xfId="599"/>
    <cellStyle name="Comma [0] 2 2 2 2 2 2 4" xfId="600"/>
    <cellStyle name="Comma [0] 2 2 2 2 2 3" xfId="601"/>
    <cellStyle name="Comma [0] 2 2 2 2 2 3 2" xfId="602"/>
    <cellStyle name="Comma [0] 2 2 2 2 2 4" xfId="603"/>
    <cellStyle name="Comma [0] 2 2 2 2 2 4 2" xfId="604"/>
    <cellStyle name="Comma [0] 2 2 2 2 3" xfId="605"/>
    <cellStyle name="Comma [0] 2 2 2 2 4" xfId="606"/>
    <cellStyle name="Comma [0] 2 2 2 2 5" xfId="607"/>
    <cellStyle name="Comma [0] 2 2 2 3" xfId="608"/>
    <cellStyle name="Comma [0] 2 2 2 3 2" xfId="609"/>
    <cellStyle name="Comma [0] 2 2 2 4" xfId="610"/>
    <cellStyle name="Comma [0] 2 2 2 4 2" xfId="611"/>
    <cellStyle name="Comma [0] 2 2 2 5" xfId="612"/>
    <cellStyle name="Comma [0] 2 2 2 5 2" xfId="613"/>
    <cellStyle name="Comma [0] 2 2 2 6" xfId="614"/>
    <cellStyle name="Comma [0] 2 2 3" xfId="615"/>
    <cellStyle name="Comma [0] 2 2 4" xfId="616"/>
    <cellStyle name="Comma [0] 2 2 5" xfId="617"/>
    <cellStyle name="Comma [0] 2 2 6" xfId="618"/>
    <cellStyle name="Comma [0] 2 2 6 2" xfId="619"/>
    <cellStyle name="Comma [0] 2 3" xfId="620"/>
    <cellStyle name="Comma [0] 2 3 2" xfId="621"/>
    <cellStyle name="Comma [0] 2 3 2 2" xfId="622"/>
    <cellStyle name="Comma [0] 2 3 2 2 2" xfId="623"/>
    <cellStyle name="Comma [0] 2 3 2 2 3" xfId="624"/>
    <cellStyle name="Comma [0] 2 3 2 2 4" xfId="625"/>
    <cellStyle name="Comma [0] 2 3 2 3" xfId="626"/>
    <cellStyle name="Comma [0] 2 3 2 4" xfId="627"/>
    <cellStyle name="Comma [0] 2 3 2 5" xfId="628"/>
    <cellStyle name="Comma [0] 2 3 2 6" xfId="629"/>
    <cellStyle name="Comma [0] 2 3 3" xfId="630"/>
    <cellStyle name="Comma [0] 2 3 4" xfId="631"/>
    <cellStyle name="Comma [0] 2 3 5" xfId="632"/>
    <cellStyle name="Comma [0] 2 3 6" xfId="633"/>
    <cellStyle name="Comma [0] 2 3 7" xfId="634"/>
    <cellStyle name="Comma [0] 2 3 8" xfId="635"/>
    <cellStyle name="Comma [0] 2 4" xfId="636"/>
    <cellStyle name="Comma [0] 2 4 2" xfId="637"/>
    <cellStyle name="Comma [0] 2 4 3" xfId="638"/>
    <cellStyle name="Comma [0] 2 4 4" xfId="639"/>
    <cellStyle name="Comma [0] 2 4 5" xfId="640"/>
    <cellStyle name="Comma [0] 2 4 5 2" xfId="641"/>
    <cellStyle name="Comma [0] 2 4 6" xfId="642"/>
    <cellStyle name="Comma [0] 2 5" xfId="643"/>
    <cellStyle name="Comma [0] 2 5 2" xfId="644"/>
    <cellStyle name="Comma [0] 2 5 3" xfId="645"/>
    <cellStyle name="Comma [0] 2 5 4" xfId="646"/>
    <cellStyle name="Comma [0] 2 6" xfId="647"/>
    <cellStyle name="Comma [0] 2 6 2" xfId="648"/>
    <cellStyle name="Comma [0] 2 6 2 2" xfId="649"/>
    <cellStyle name="Comma [0] 2 6 2 2 2" xfId="650"/>
    <cellStyle name="Comma [0] 2 6 2 2 2 2" xfId="651"/>
    <cellStyle name="Comma [0] 2 6 2 2 2 2 2" xfId="652"/>
    <cellStyle name="Comma [0] 2 6 2 2 2 2 3" xfId="653"/>
    <cellStyle name="Comma [0] 2 6 2 2 2 2 4" xfId="654"/>
    <cellStyle name="Comma [0] 2 6 2 2 2 2 5" xfId="655"/>
    <cellStyle name="Comma [0] 2 6 2 2 2 3" xfId="656"/>
    <cellStyle name="Comma [0] 2 6 2 2 2 4" xfId="657"/>
    <cellStyle name="Comma [0] 2 6 2 2 2 5" xfId="658"/>
    <cellStyle name="Comma [0] 2 6 2 2 3" xfId="659"/>
    <cellStyle name="Comma [0] 2 6 2 2 4" xfId="660"/>
    <cellStyle name="Comma [0] 2 6 2 2 5" xfId="661"/>
    <cellStyle name="Comma [0] 2 6 2 3" xfId="662"/>
    <cellStyle name="Comma [0] 2 6 2 4" xfId="663"/>
    <cellStyle name="Comma [0] 2 6 2 5" xfId="664"/>
    <cellStyle name="Comma [0] 2 6 3" xfId="665"/>
    <cellStyle name="Comma [0] 2 6 4" xfId="666"/>
    <cellStyle name="Comma [0] 2 6 5" xfId="667"/>
    <cellStyle name="Comma [0] 2 7" xfId="668"/>
    <cellStyle name="Comma [0] 2 7 2" xfId="669"/>
    <cellStyle name="Comma [0] 2 8" xfId="670"/>
    <cellStyle name="Comma [0] 2 9" xfId="671"/>
    <cellStyle name="Comma [0] 20" xfId="672"/>
    <cellStyle name="Comma [0] 20 2" xfId="673"/>
    <cellStyle name="Comma [0] 21" xfId="674"/>
    <cellStyle name="Comma [0] 21 2" xfId="675"/>
    <cellStyle name="Comma [0] 22" xfId="676"/>
    <cellStyle name="Comma [0] 23" xfId="677"/>
    <cellStyle name="Comma [0] 24" xfId="678"/>
    <cellStyle name="Comma [0] 24 2" xfId="679"/>
    <cellStyle name="Comma [0] 24 2 2" xfId="680"/>
    <cellStyle name="Comma [0] 24 3" xfId="681"/>
    <cellStyle name="Comma [0] 25" xfId="682"/>
    <cellStyle name="Comma [0] 26" xfId="683"/>
    <cellStyle name="Comma [0] 27" xfId="684"/>
    <cellStyle name="Comma [0] 27 2" xfId="685"/>
    <cellStyle name="Comma [0] 3" xfId="686"/>
    <cellStyle name="Comma [0] 3 2" xfId="687"/>
    <cellStyle name="Comma [0] 3 2 2" xfId="688"/>
    <cellStyle name="Comma [0] 3 2 3" xfId="689"/>
    <cellStyle name="Comma [0] 3 3" xfId="690"/>
    <cellStyle name="Comma [0] 32" xfId="691"/>
    <cellStyle name="Comma [0] 32 2" xfId="692"/>
    <cellStyle name="Comma [0] 35" xfId="693"/>
    <cellStyle name="Comma [0] 4" xfId="694"/>
    <cellStyle name="Comma [0] 4 2" xfId="695"/>
    <cellStyle name="Comma [0] 4 2 2" xfId="696"/>
    <cellStyle name="Comma [0] 4 3" xfId="697"/>
    <cellStyle name="Comma [0] 4 3 2" xfId="698"/>
    <cellStyle name="Comma [0] 4 4" xfId="699"/>
    <cellStyle name="Comma [0] 4 4 2" xfId="700"/>
    <cellStyle name="Comma [0] 4 5" xfId="701"/>
    <cellStyle name="Comma [0] 4 6" xfId="702"/>
    <cellStyle name="Comma [0] 5" xfId="703"/>
    <cellStyle name="Comma [0] 5 2" xfId="704"/>
    <cellStyle name="Comma [0] 5 3" xfId="705"/>
    <cellStyle name="Comma [0] 6" xfId="706"/>
    <cellStyle name="Comma [0] 6 2" xfId="707"/>
    <cellStyle name="Comma [0] 6 3" xfId="708"/>
    <cellStyle name="Comma [0] 6 3 2" xfId="709"/>
    <cellStyle name="Comma [0] 7" xfId="710"/>
    <cellStyle name="Comma [0] 7 2" xfId="711"/>
    <cellStyle name="Comma [0] 7 2 2" xfId="712"/>
    <cellStyle name="Comma [0] 7 3" xfId="713"/>
    <cellStyle name="Comma [0] 8" xfId="714"/>
    <cellStyle name="Comma [0] 8 2" xfId="715"/>
    <cellStyle name="Comma [0] 8 2 2" xfId="716"/>
    <cellStyle name="Comma [0] 8 3" xfId="717"/>
    <cellStyle name="Comma [0] 8 3 2" xfId="718"/>
    <cellStyle name="Comma [0] 8 4" xfId="719"/>
    <cellStyle name="Comma [0] 9" xfId="720"/>
    <cellStyle name="Comma [0] 9 2" xfId="721"/>
    <cellStyle name="Comma [0] 9 2 2" xfId="722"/>
    <cellStyle name="Comma [0] 9 3" xfId="723"/>
    <cellStyle name="Comma [0] 9 3 2" xfId="724"/>
    <cellStyle name="Comma [0] 90" xfId="725"/>
    <cellStyle name="Comma [0] 90 2" xfId="726"/>
    <cellStyle name="Comma [0] 91" xfId="727"/>
    <cellStyle name="Comma [0] 91 2" xfId="728"/>
    <cellStyle name="Comma [0] 93" xfId="729"/>
    <cellStyle name="Comma [0] 93 2" xfId="730"/>
    <cellStyle name="Comma [0] 94" xfId="731"/>
    <cellStyle name="Comma [0] 94 2" xfId="732"/>
    <cellStyle name="Comma [00]" xfId="733"/>
    <cellStyle name="Comma [00] 2" xfId="734"/>
    <cellStyle name="Comma 10" xfId="735"/>
    <cellStyle name="Comma 10 2" xfId="736"/>
    <cellStyle name="Comma 10 2 2" xfId="737"/>
    <cellStyle name="Comma 10 2 2 2" xfId="738"/>
    <cellStyle name="Comma 10 2 3" xfId="739"/>
    <cellStyle name="Comma 10 3" xfId="740"/>
    <cellStyle name="Comma 10 3 2" xfId="741"/>
    <cellStyle name="Comma 10 4" xfId="742"/>
    <cellStyle name="Comma 10 4 2" xfId="743"/>
    <cellStyle name="Comma 10 5" xfId="744"/>
    <cellStyle name="Comma 10 5 2" xfId="745"/>
    <cellStyle name="Comma 10 6" xfId="746"/>
    <cellStyle name="Comma 10 6 2" xfId="747"/>
    <cellStyle name="Comma 10 7" xfId="748"/>
    <cellStyle name="Comma 10 8" xfId="749"/>
    <cellStyle name="Comma 11" xfId="750"/>
    <cellStyle name="Comma 11 2" xfId="751"/>
    <cellStyle name="Comma 12" xfId="752"/>
    <cellStyle name="Comma 12 2" xfId="753"/>
    <cellStyle name="Comma 12 2 2" xfId="754"/>
    <cellStyle name="Comma 12 3" xfId="755"/>
    <cellStyle name="Comma 12 3 2" xfId="756"/>
    <cellStyle name="Comma 12 4" xfId="757"/>
    <cellStyle name="Comma 12 4 2" xfId="758"/>
    <cellStyle name="Comma 12 5" xfId="759"/>
    <cellStyle name="Comma 12 5 2" xfId="760"/>
    <cellStyle name="Comma 12 6" xfId="761"/>
    <cellStyle name="Comma 12 6 2" xfId="762"/>
    <cellStyle name="Comma 12 7" xfId="763"/>
    <cellStyle name="Comma 13" xfId="764"/>
    <cellStyle name="Comma 13 2" xfId="765"/>
    <cellStyle name="Comma 13 2 2" xfId="766"/>
    <cellStyle name="Comma 13 3" xfId="767"/>
    <cellStyle name="Comma 14" xfId="768"/>
    <cellStyle name="Comma 14 2" xfId="769"/>
    <cellStyle name="Comma 14 2 2" xfId="770"/>
    <cellStyle name="Comma 14 2 2 2" xfId="771"/>
    <cellStyle name="Comma 14 2 3" xfId="772"/>
    <cellStyle name="Comma 14 3" xfId="773"/>
    <cellStyle name="Comma 15" xfId="774"/>
    <cellStyle name="Comma 15 2" xfId="775"/>
    <cellStyle name="Comma 15 2 2" xfId="776"/>
    <cellStyle name="Comma 15 3" xfId="777"/>
    <cellStyle name="Comma 15 3 2" xfId="778"/>
    <cellStyle name="Comma 15 4" xfId="779"/>
    <cellStyle name="Comma 15 4 2" xfId="780"/>
    <cellStyle name="Comma 15 5" xfId="781"/>
    <cellStyle name="Comma 16" xfId="782"/>
    <cellStyle name="Comma 16 2" xfId="783"/>
    <cellStyle name="Comma 17" xfId="784"/>
    <cellStyle name="Comma 17 2" xfId="785"/>
    <cellStyle name="Comma 17 2 2" xfId="786"/>
    <cellStyle name="Comma 18" xfId="787"/>
    <cellStyle name="Comma 18 2" xfId="788"/>
    <cellStyle name="Comma 18 2 2" xfId="789"/>
    <cellStyle name="Comma 18 3" xfId="790"/>
    <cellStyle name="Comma 19" xfId="791"/>
    <cellStyle name="Comma 19 2" xfId="792"/>
    <cellStyle name="Comma 19 3" xfId="793"/>
    <cellStyle name="Comma 19 4" xfId="794"/>
    <cellStyle name="Comma 19 5" xfId="795"/>
    <cellStyle name="Comma 2" xfId="796"/>
    <cellStyle name="Comma 2 10" xfId="797"/>
    <cellStyle name="Comma 2 10 2" xfId="798"/>
    <cellStyle name="Comma 2 11" xfId="799"/>
    <cellStyle name="Comma 2 11 2" xfId="800"/>
    <cellStyle name="Comma 2 12" xfId="801"/>
    <cellStyle name="Comma 2 12 2" xfId="802"/>
    <cellStyle name="Comma 2 13" xfId="803"/>
    <cellStyle name="Comma 2 13 2" xfId="804"/>
    <cellStyle name="Comma 2 14" xfId="805"/>
    <cellStyle name="Comma 2 14 2" xfId="806"/>
    <cellStyle name="Comma 2 15" xfId="807"/>
    <cellStyle name="Comma 2 15 2" xfId="808"/>
    <cellStyle name="Comma 2 16" xfId="809"/>
    <cellStyle name="Comma 2 16 2" xfId="810"/>
    <cellStyle name="Comma 2 17" xfId="811"/>
    <cellStyle name="Comma 2 17 2" xfId="812"/>
    <cellStyle name="Comma 2 18" xfId="813"/>
    <cellStyle name="Comma 2 18 2" xfId="814"/>
    <cellStyle name="Comma 2 19" xfId="815"/>
    <cellStyle name="Comma 2 19 2" xfId="816"/>
    <cellStyle name="Comma 2 2" xfId="817"/>
    <cellStyle name="Comma 2 2 2" xfId="818"/>
    <cellStyle name="Comma 2 2 2 2" xfId="819"/>
    <cellStyle name="Comma 2 2 2 2 2" xfId="820"/>
    <cellStyle name="Comma 2 2 2 2 2 2" xfId="821"/>
    <cellStyle name="Comma 2 2 2 2 2 2 2" xfId="822"/>
    <cellStyle name="Comma 2 2 2 2 2 2 2 2" xfId="823"/>
    <cellStyle name="Comma 2 2 2 2 2 2 2 2 2" xfId="824"/>
    <cellStyle name="Comma 2 2 2 2 2 2 2 3" xfId="825"/>
    <cellStyle name="Comma 2 2 2 2 2 2 2 3 2" xfId="826"/>
    <cellStyle name="Comma 2 2 2 2 2 2 3" xfId="827"/>
    <cellStyle name="Comma 2 2 2 2 2 2 4" xfId="828"/>
    <cellStyle name="Comma 2 2 2 2 2 3" xfId="829"/>
    <cellStyle name="Comma 2 2 2 2 2 3 2" xfId="830"/>
    <cellStyle name="Comma 2 2 2 2 2 4" xfId="831"/>
    <cellStyle name="Comma 2 2 2 2 2 4 2" xfId="832"/>
    <cellStyle name="Comma 2 2 2 2 3" xfId="833"/>
    <cellStyle name="Comma 2 2 2 2 4" xfId="834"/>
    <cellStyle name="Comma 2 2 2 2 5" xfId="835"/>
    <cellStyle name="Comma 2 2 2 3" xfId="836"/>
    <cellStyle name="Comma 2 2 2 3 2" xfId="837"/>
    <cellStyle name="Comma 2 2 2 4" xfId="838"/>
    <cellStyle name="Comma 2 2 2 4 2" xfId="839"/>
    <cellStyle name="Comma 2 2 2 5" xfId="840"/>
    <cellStyle name="Comma 2 2 2 5 2" xfId="841"/>
    <cellStyle name="Comma 2 2 3" xfId="842"/>
    <cellStyle name="Comma 2 2 3 2" xfId="843"/>
    <cellStyle name="Comma 2 2 4" xfId="844"/>
    <cellStyle name="Comma 2 2 5" xfId="845"/>
    <cellStyle name="Comma 2 2 6" xfId="846"/>
    <cellStyle name="Comma 2 2 7" xfId="847"/>
    <cellStyle name="Comma 2 20" xfId="848"/>
    <cellStyle name="Comma 2 20 2" xfId="849"/>
    <cellStyle name="Comma 2 21" xfId="850"/>
    <cellStyle name="Comma 2 21 2" xfId="851"/>
    <cellStyle name="Comma 2 22" xfId="852"/>
    <cellStyle name="Comma 2 22 2" xfId="853"/>
    <cellStyle name="Comma 2 23" xfId="854"/>
    <cellStyle name="Comma 2 23 2" xfId="855"/>
    <cellStyle name="Comma 2 24" xfId="856"/>
    <cellStyle name="Comma 2 24 2" xfId="857"/>
    <cellStyle name="Comma 2 25" xfId="858"/>
    <cellStyle name="Comma 2 25 2" xfId="859"/>
    <cellStyle name="Comma 2 26" xfId="860"/>
    <cellStyle name="Comma 2 26 2" xfId="861"/>
    <cellStyle name="Comma 2 27" xfId="862"/>
    <cellStyle name="Comma 2 27 2" xfId="863"/>
    <cellStyle name="Comma 2 28" xfId="864"/>
    <cellStyle name="Comma 2 28 2" xfId="865"/>
    <cellStyle name="Comma 2 29" xfId="866"/>
    <cellStyle name="Comma 2 29 2" xfId="867"/>
    <cellStyle name="Comma 2 3" xfId="868"/>
    <cellStyle name="Comma 2 3 2" xfId="869"/>
    <cellStyle name="Comma 2 30" xfId="870"/>
    <cellStyle name="Comma 2 30 2" xfId="871"/>
    <cellStyle name="Comma 2 31" xfId="872"/>
    <cellStyle name="Comma 2 31 2" xfId="873"/>
    <cellStyle name="Comma 2 32" xfId="874"/>
    <cellStyle name="Comma 2 32 2" xfId="875"/>
    <cellStyle name="Comma 2 33" xfId="876"/>
    <cellStyle name="Comma 2 33 2" xfId="877"/>
    <cellStyle name="Comma 2 34" xfId="878"/>
    <cellStyle name="Comma 2 34 2" xfId="879"/>
    <cellStyle name="Comma 2 35" xfId="880"/>
    <cellStyle name="Comma 2 35 2" xfId="881"/>
    <cellStyle name="Comma 2 36" xfId="882"/>
    <cellStyle name="Comma 2 36 2" xfId="883"/>
    <cellStyle name="Comma 2 37" xfId="884"/>
    <cellStyle name="Comma 2 37 2" xfId="885"/>
    <cellStyle name="Comma 2 38" xfId="886"/>
    <cellStyle name="Comma 2 38 2" xfId="887"/>
    <cellStyle name="Comma 2 39" xfId="888"/>
    <cellStyle name="Comma 2 39 2" xfId="889"/>
    <cellStyle name="Comma 2 4" xfId="890"/>
    <cellStyle name="Comma 2 4 2" xfId="891"/>
    <cellStyle name="Comma 2 4 3" xfId="892"/>
    <cellStyle name="Comma 2 4 4" xfId="893"/>
    <cellStyle name="Comma 2 40" xfId="894"/>
    <cellStyle name="Comma 2 40 2" xfId="895"/>
    <cellStyle name="Comma 2 41" xfId="896"/>
    <cellStyle name="Comma 2 41 2" xfId="897"/>
    <cellStyle name="Comma 2 42" xfId="898"/>
    <cellStyle name="Comma 2 42 2" xfId="899"/>
    <cellStyle name="Comma 2 43" xfId="900"/>
    <cellStyle name="Comma 2 43 2" xfId="901"/>
    <cellStyle name="Comma 2 44" xfId="902"/>
    <cellStyle name="Comma 2 44 2" xfId="903"/>
    <cellStyle name="Comma 2 45" xfId="904"/>
    <cellStyle name="Comma 2 45 2" xfId="905"/>
    <cellStyle name="Comma 2 46" xfId="906"/>
    <cellStyle name="Comma 2 46 2" xfId="907"/>
    <cellStyle name="Comma 2 47" xfId="908"/>
    <cellStyle name="Comma 2 47 2" xfId="909"/>
    <cellStyle name="Comma 2 48" xfId="910"/>
    <cellStyle name="Comma 2 48 2" xfId="911"/>
    <cellStyle name="Comma 2 49" xfId="912"/>
    <cellStyle name="Comma 2 49 2" xfId="913"/>
    <cellStyle name="Comma 2 5" xfId="914"/>
    <cellStyle name="Comma 2 5 2" xfId="915"/>
    <cellStyle name="Comma 2 50" xfId="916"/>
    <cellStyle name="Comma 2 50 2" xfId="917"/>
    <cellStyle name="Comma 2 51" xfId="918"/>
    <cellStyle name="Comma 2 51 2" xfId="919"/>
    <cellStyle name="Comma 2 52" xfId="920"/>
    <cellStyle name="Comma 2 52 2" xfId="921"/>
    <cellStyle name="Comma 2 53" xfId="922"/>
    <cellStyle name="Comma 2 53 2" xfId="923"/>
    <cellStyle name="Comma 2 54" xfId="924"/>
    <cellStyle name="Comma 2 54 2" xfId="925"/>
    <cellStyle name="Comma 2 55" xfId="926"/>
    <cellStyle name="Comma 2 55 2" xfId="927"/>
    <cellStyle name="Comma 2 56" xfId="928"/>
    <cellStyle name="Comma 2 56 2" xfId="929"/>
    <cellStyle name="Comma 2 57" xfId="930"/>
    <cellStyle name="Comma 2 57 2" xfId="931"/>
    <cellStyle name="Comma 2 58" xfId="932"/>
    <cellStyle name="Comma 2 58 2" xfId="933"/>
    <cellStyle name="Comma 2 58 2 2" xfId="934"/>
    <cellStyle name="Comma 2 58 3" xfId="935"/>
    <cellStyle name="Comma 2 58 3 2" xfId="936"/>
    <cellStyle name="Comma 2 58 4" xfId="937"/>
    <cellStyle name="Comma 2 58 4 2" xfId="938"/>
    <cellStyle name="Comma 2 58 5" xfId="939"/>
    <cellStyle name="Comma 2 59" xfId="940"/>
    <cellStyle name="Comma 2 59 2" xfId="941"/>
    <cellStyle name="Comma 2 6" xfId="942"/>
    <cellStyle name="Comma 2 6 2" xfId="943"/>
    <cellStyle name="Comma 2 60" xfId="944"/>
    <cellStyle name="Comma 2 60 2" xfId="945"/>
    <cellStyle name="Comma 2 7" xfId="946"/>
    <cellStyle name="Comma 2 7 2" xfId="947"/>
    <cellStyle name="Comma 2 7 2 2" xfId="948"/>
    <cellStyle name="Comma 2 7 2 2 2" xfId="949"/>
    <cellStyle name="Comma 2 7 2 3" xfId="950"/>
    <cellStyle name="Comma 2 7 2 3 2" xfId="951"/>
    <cellStyle name="Comma 2 7 2 4" xfId="952"/>
    <cellStyle name="Comma 2 7 2 4 2" xfId="953"/>
    <cellStyle name="Comma 2 7 2 5" xfId="954"/>
    <cellStyle name="Comma 2 7 3" xfId="955"/>
    <cellStyle name="Comma 2 7 3 2" xfId="956"/>
    <cellStyle name="Comma 2 7 4" xfId="957"/>
    <cellStyle name="Comma 2 7 4 2" xfId="958"/>
    <cellStyle name="Comma 2 7 5" xfId="959"/>
    <cellStyle name="Comma 2 7 5 2" xfId="960"/>
    <cellStyle name="Comma 2 7 6" xfId="961"/>
    <cellStyle name="Comma 2 7 6 2" xfId="962"/>
    <cellStyle name="Comma 2 7 7" xfId="963"/>
    <cellStyle name="Comma 2 7 7 2" xfId="964"/>
    <cellStyle name="Comma 2 7 8" xfId="965"/>
    <cellStyle name="Comma 2 7_RABAS_RABAS LT" xfId="966"/>
    <cellStyle name="Comma 2 8" xfId="967"/>
    <cellStyle name="Comma 2 8 2" xfId="968"/>
    <cellStyle name="Comma 2 9" xfId="969"/>
    <cellStyle name="Comma 2 9 2" xfId="970"/>
    <cellStyle name="Comma 20" xfId="971"/>
    <cellStyle name="Comma 20 2" xfId="972"/>
    <cellStyle name="Comma 20 2 2" xfId="973"/>
    <cellStyle name="Comma 20 3" xfId="974"/>
    <cellStyle name="Comma 21" xfId="975"/>
    <cellStyle name="Comma 21 2" xfId="976"/>
    <cellStyle name="Comma 21 2 2" xfId="977"/>
    <cellStyle name="Comma 21 3" xfId="978"/>
    <cellStyle name="Comma 22" xfId="979"/>
    <cellStyle name="Comma 22 2" xfId="980"/>
    <cellStyle name="Comma 22 2 2" xfId="981"/>
    <cellStyle name="Comma 22 3" xfId="982"/>
    <cellStyle name="Comma 23" xfId="983"/>
    <cellStyle name="Comma 23 2" xfId="984"/>
    <cellStyle name="Comma 24" xfId="985"/>
    <cellStyle name="Comma 24 2" xfId="986"/>
    <cellStyle name="Comma 25" xfId="987"/>
    <cellStyle name="Comma 25 2" xfId="988"/>
    <cellStyle name="Comma 26" xfId="989"/>
    <cellStyle name="Comma 26 2" xfId="990"/>
    <cellStyle name="Comma 27" xfId="991"/>
    <cellStyle name="Comma 28" xfId="992"/>
    <cellStyle name="Comma 28 2" xfId="993"/>
    <cellStyle name="Comma 29" xfId="994"/>
    <cellStyle name="Comma 29 2" xfId="995"/>
    <cellStyle name="Comma 3" xfId="996"/>
    <cellStyle name="Comma 3 10" xfId="997"/>
    <cellStyle name="Comma 3 2" xfId="998"/>
    <cellStyle name="Comma 3 2 2" xfId="999"/>
    <cellStyle name="Comma 3 2 2 2" xfId="1000"/>
    <cellStyle name="Comma 3 2 2 2 2" xfId="1001"/>
    <cellStyle name="Comma 3 2 2 2 3" xfId="1002"/>
    <cellStyle name="Comma 3 2 2 2 4" xfId="1003"/>
    <cellStyle name="Comma 3 2 2 3" xfId="1004"/>
    <cellStyle name="Comma 3 2 2 4" xfId="1005"/>
    <cellStyle name="Comma 3 2 2 5" xfId="1006"/>
    <cellStyle name="Comma 3 2 3" xfId="1007"/>
    <cellStyle name="Comma 3 2 4" xfId="1008"/>
    <cellStyle name="Comma 3 2 5" xfId="1009"/>
    <cellStyle name="Comma 3 2 6" xfId="1010"/>
    <cellStyle name="Comma 3 3" xfId="1011"/>
    <cellStyle name="Comma 3 3 2" xfId="1012"/>
    <cellStyle name="Comma 3 3 3" xfId="1013"/>
    <cellStyle name="Comma 3 3 4" xfId="1014"/>
    <cellStyle name="Comma 3 4" xfId="1015"/>
    <cellStyle name="Comma 3 4 2" xfId="1016"/>
    <cellStyle name="Comma 3 4 3" xfId="1017"/>
    <cellStyle name="Comma 3 4 4" xfId="1018"/>
    <cellStyle name="Comma 3 5" xfId="1019"/>
    <cellStyle name="Comma 3 5 2" xfId="1020"/>
    <cellStyle name="Comma 3 5 2 2" xfId="1021"/>
    <cellStyle name="Comma 3 5 2 2 2" xfId="1022"/>
    <cellStyle name="Comma 3 5 2 2 2 2" xfId="1023"/>
    <cellStyle name="Comma 3 5 2 2 2 2 2" xfId="1024"/>
    <cellStyle name="Comma 3 5 2 2 2 2 3" xfId="1025"/>
    <cellStyle name="Comma 3 5 2 2 2 2 4" xfId="1026"/>
    <cellStyle name="Comma 3 5 2 2 2 2 5" xfId="1027"/>
    <cellStyle name="Comma 3 5 2 2 2 3" xfId="1028"/>
    <cellStyle name="Comma 3 5 2 2 2 4" xfId="1029"/>
    <cellStyle name="Comma 3 5 2 2 2 5" xfId="1030"/>
    <cellStyle name="Comma 3 5 2 2 3" xfId="1031"/>
    <cellStyle name="Comma 3 5 2 2 4" xfId="1032"/>
    <cellStyle name="Comma 3 5 2 2 5" xfId="1033"/>
    <cellStyle name="Comma 3 5 2 3" xfId="1034"/>
    <cellStyle name="Comma 3 5 2 4" xfId="1035"/>
    <cellStyle name="Comma 3 5 2 5" xfId="1036"/>
    <cellStyle name="Comma 3 5 3" xfId="1037"/>
    <cellStyle name="Comma 3 5 3 2" xfId="1038"/>
    <cellStyle name="Comma 3 5 3 3" xfId="1039"/>
    <cellStyle name="Comma 3 5 3 4" xfId="1040"/>
    <cellStyle name="Comma 3 5 4" xfId="1041"/>
    <cellStyle name="Comma 3 5 5" xfId="1042"/>
    <cellStyle name="Comma 3 5 6" xfId="1043"/>
    <cellStyle name="Comma 3 6" xfId="1044"/>
    <cellStyle name="Comma 3 7" xfId="1045"/>
    <cellStyle name="Comma 3 8" xfId="1046"/>
    <cellStyle name="Comma 3 9" xfId="1047"/>
    <cellStyle name="Comma 3 9 2" xfId="1048"/>
    <cellStyle name="Comma 3_(PRK 111601-111604) 20130401 Joint AAU - GJN 4 - BNL 5 - KTN 7" xfId="1049"/>
    <cellStyle name="Comma 30" xfId="1050"/>
    <cellStyle name="Comma 30 2" xfId="1051"/>
    <cellStyle name="Comma 31" xfId="1052"/>
    <cellStyle name="Comma 31 2" xfId="1053"/>
    <cellStyle name="Comma 32" xfId="1054"/>
    <cellStyle name="Comma 32 2" xfId="1055"/>
    <cellStyle name="Comma 33" xfId="1056"/>
    <cellStyle name="Comma 33 2" xfId="1057"/>
    <cellStyle name="Comma 33 2 2" xfId="1058"/>
    <cellStyle name="Comma 33 3" xfId="1059"/>
    <cellStyle name="Comma 34" xfId="1060"/>
    <cellStyle name="Comma 34 2" xfId="1061"/>
    <cellStyle name="Comma 35" xfId="1062"/>
    <cellStyle name="Comma 36" xfId="1063"/>
    <cellStyle name="Comma 37" xfId="1064"/>
    <cellStyle name="Comma 37 2" xfId="1065"/>
    <cellStyle name="Comma 38" xfId="1066"/>
    <cellStyle name="Comma 38 2" xfId="1067"/>
    <cellStyle name="Comma 39" xfId="1068"/>
    <cellStyle name="Comma 4" xfId="1069"/>
    <cellStyle name="Comma 4 2" xfId="1070"/>
    <cellStyle name="Comma 4 2 2" xfId="1071"/>
    <cellStyle name="Comma 4 3" xfId="1072"/>
    <cellStyle name="Comma 4 4" xfId="1073"/>
    <cellStyle name="Comma 4 5" xfId="1074"/>
    <cellStyle name="Comma 40" xfId="1075"/>
    <cellStyle name="Comma 42" xfId="1076"/>
    <cellStyle name="Comma 42 2" xfId="1077"/>
    <cellStyle name="Comma 45" xfId="1078"/>
    <cellStyle name="Comma 45 2" xfId="1079"/>
    <cellStyle name="Comma 46" xfId="1080"/>
    <cellStyle name="Comma 46 2" xfId="1081"/>
    <cellStyle name="Comma 47" xfId="1082"/>
    <cellStyle name="Comma 47 2" xfId="1083"/>
    <cellStyle name="Comma 48" xfId="1084"/>
    <cellStyle name="Comma 48 2" xfId="1085"/>
    <cellStyle name="Comma 49" xfId="1086"/>
    <cellStyle name="Comma 49 2" xfId="1087"/>
    <cellStyle name="Comma 5" xfId="1088"/>
    <cellStyle name="Comma 5 2" xfId="1089"/>
    <cellStyle name="Comma 5 2 2" xfId="1090"/>
    <cellStyle name="Comma 5 3" xfId="1091"/>
    <cellStyle name="Comma 50" xfId="1092"/>
    <cellStyle name="Comma 50 2" xfId="1093"/>
    <cellStyle name="Comma 51" xfId="1094"/>
    <cellStyle name="Comma 51 2" xfId="1095"/>
    <cellStyle name="Comma 52" xfId="1096"/>
    <cellStyle name="Comma 52 2" xfId="1097"/>
    <cellStyle name="Comma 58" xfId="1098"/>
    <cellStyle name="Comma 58 2" xfId="1099"/>
    <cellStyle name="Comma 59" xfId="1100"/>
    <cellStyle name="Comma 59 2" xfId="1101"/>
    <cellStyle name="Comma 6" xfId="1102"/>
    <cellStyle name="Comma 6 2" xfId="1103"/>
    <cellStyle name="Comma 6 2 2" xfId="1104"/>
    <cellStyle name="Comma 62" xfId="1105"/>
    <cellStyle name="Comma 62 2" xfId="1106"/>
    <cellStyle name="Comma 63" xfId="1107"/>
    <cellStyle name="Comma 63 2" xfId="1108"/>
    <cellStyle name="Comma 66" xfId="1109"/>
    <cellStyle name="Comma 67" xfId="1110"/>
    <cellStyle name="Comma 67 2" xfId="1111"/>
    <cellStyle name="Comma 7" xfId="1112"/>
    <cellStyle name="Comma 7 2" xfId="1113"/>
    <cellStyle name="Comma 7 2 2" xfId="1114"/>
    <cellStyle name="Comma 7 3" xfId="1115"/>
    <cellStyle name="Comma 7 3 2" xfId="1116"/>
    <cellStyle name="Comma 72" xfId="1117"/>
    <cellStyle name="Comma 74" xfId="1118"/>
    <cellStyle name="Comma 74 2" xfId="1119"/>
    <cellStyle name="Comma 75" xfId="1120"/>
    <cellStyle name="Comma 75 2" xfId="1121"/>
    <cellStyle name="Comma 8" xfId="1122"/>
    <cellStyle name="Comma 8 2" xfId="1123"/>
    <cellStyle name="Comma 8 2 2" xfId="1124"/>
    <cellStyle name="Comma 8 2 2 2" xfId="1125"/>
    <cellStyle name="Comma 8 2 3" xfId="1126"/>
    <cellStyle name="Comma 8 3" xfId="1127"/>
    <cellStyle name="Comma 82" xfId="1128"/>
    <cellStyle name="Comma 82 2" xfId="1129"/>
    <cellStyle name="Comma 83" xfId="1130"/>
    <cellStyle name="Comma 83 2" xfId="1131"/>
    <cellStyle name="Comma 85" xfId="1132"/>
    <cellStyle name="Comma 85 2" xfId="1133"/>
    <cellStyle name="Comma 86" xfId="1134"/>
    <cellStyle name="Comma 86 2" xfId="1135"/>
    <cellStyle name="Comma 89" xfId="1136"/>
    <cellStyle name="Comma 9" xfId="1137"/>
    <cellStyle name="Comma 9 2" xfId="1138"/>
    <cellStyle name="Comma 9 3" xfId="1139"/>
    <cellStyle name="Comma 9 4" xfId="1140"/>
    <cellStyle name="Comma 98" xfId="1141"/>
    <cellStyle name="Comma0" xfId="1142"/>
    <cellStyle name="Copied" xfId="1143"/>
    <cellStyle name="Curren - Style7" xfId="1144"/>
    <cellStyle name="Curren - Style8" xfId="1145"/>
    <cellStyle name="Currency (0.00)" xfId="1146"/>
    <cellStyle name="Currency (0.00) 2" xfId="1147"/>
    <cellStyle name="Currency [0] 2" xfId="1148"/>
    <cellStyle name="Currency [0] 3" xfId="1149"/>
    <cellStyle name="Currency [00]" xfId="1150"/>
    <cellStyle name="Currency [00] 2" xfId="1151"/>
    <cellStyle name="Currency 10" xfId="1152"/>
    <cellStyle name="Currency 11" xfId="1153"/>
    <cellStyle name="Currency 12" xfId="1154"/>
    <cellStyle name="Currency 13" xfId="1155"/>
    <cellStyle name="Currency 14" xfId="1156"/>
    <cellStyle name="Currency 15" xfId="1157"/>
    <cellStyle name="Currency 16" xfId="1158"/>
    <cellStyle name="Currency 17" xfId="1159"/>
    <cellStyle name="Currency 18" xfId="1160"/>
    <cellStyle name="Currency 19" xfId="1161"/>
    <cellStyle name="Currency 2" xfId="1162"/>
    <cellStyle name="Currency 2 2" xfId="1163"/>
    <cellStyle name="Currency 20" xfId="1164"/>
    <cellStyle name="Currency 21" xfId="1165"/>
    <cellStyle name="Currency 22" xfId="1166"/>
    <cellStyle name="Currency 23" xfId="1167"/>
    <cellStyle name="Currency 24" xfId="1168"/>
    <cellStyle name="Currency 25" xfId="1169"/>
    <cellStyle name="Currency 3" xfId="1170"/>
    <cellStyle name="Currency 4" xfId="1171"/>
    <cellStyle name="Currency 5" xfId="1172"/>
    <cellStyle name="Currency 6" xfId="1173"/>
    <cellStyle name="Currency 7" xfId="1174"/>
    <cellStyle name="Currency 8" xfId="1175"/>
    <cellStyle name="Currency 9" xfId="1176"/>
    <cellStyle name="Currency0" xfId="1177"/>
    <cellStyle name="Date" xfId="1178"/>
    <cellStyle name="Date Short" xfId="1179"/>
    <cellStyle name="Date_Data Aset Jaringan APJ Yogyakarta 2009" xfId="1180"/>
    <cellStyle name="Define your own named style" xfId="1181"/>
    <cellStyle name="Draw lines around data in range" xfId="1182"/>
    <cellStyle name="Draw lines around data in range 2" xfId="1183"/>
    <cellStyle name="Draw shadow and lines within range" xfId="1184"/>
    <cellStyle name="Draw shadow and lines within range 2" xfId="1185"/>
    <cellStyle name="Enlarge title text, yellow on blue" xfId="1186"/>
    <cellStyle name="Enter Currency (0)" xfId="1187"/>
    <cellStyle name="Enter Currency (0) 2" xfId="1188"/>
    <cellStyle name="Enter Currency (2)" xfId="1189"/>
    <cellStyle name="Enter Currency (2) 2" xfId="1190"/>
    <cellStyle name="Enter Units (0)" xfId="1191"/>
    <cellStyle name="Enter Units (0) 2" xfId="1192"/>
    <cellStyle name="Enter Units (1)" xfId="1193"/>
    <cellStyle name="Enter Units (1) 2" xfId="1194"/>
    <cellStyle name="Enter Units (2)" xfId="1195"/>
    <cellStyle name="Enter Units (2) 2" xfId="1196"/>
    <cellStyle name="Entered" xfId="1197"/>
    <cellStyle name="Explanatory Text 10" xfId="1198"/>
    <cellStyle name="Explanatory Text 11" xfId="1199"/>
    <cellStyle name="Explanatory Text 12" xfId="1200"/>
    <cellStyle name="Explanatory Text 13" xfId="1201"/>
    <cellStyle name="Explanatory Text 14" xfId="1202"/>
    <cellStyle name="Explanatory Text 15" xfId="1203"/>
    <cellStyle name="Explanatory Text 16" xfId="1204"/>
    <cellStyle name="Explanatory Text 17" xfId="1205"/>
    <cellStyle name="Explanatory Text 2" xfId="1206"/>
    <cellStyle name="Explanatory Text 2 2" xfId="1207"/>
    <cellStyle name="Explanatory Text 2 3" xfId="1208"/>
    <cellStyle name="Explanatory Text 3" xfId="1209"/>
    <cellStyle name="Explanatory Text 4" xfId="1210"/>
    <cellStyle name="Explanatory Text 5" xfId="1211"/>
    <cellStyle name="Explanatory Text 6" xfId="1212"/>
    <cellStyle name="Explanatory Text 7" xfId="1213"/>
    <cellStyle name="Explanatory Text 8" xfId="1214"/>
    <cellStyle name="Explanatory Text 9" xfId="1215"/>
    <cellStyle name="F2" xfId="1216"/>
    <cellStyle name="F3" xfId="1217"/>
    <cellStyle name="F4" xfId="1218"/>
    <cellStyle name="F5" xfId="1219"/>
    <cellStyle name="F6" xfId="1220"/>
    <cellStyle name="F7" xfId="1221"/>
    <cellStyle name="F8" xfId="1222"/>
    <cellStyle name="Fixed" xfId="1223"/>
    <cellStyle name="Format a column of totals" xfId="1224"/>
    <cellStyle name="Format a column of totals 2" xfId="1225"/>
    <cellStyle name="Format a column of totals 2 2" xfId="1226"/>
    <cellStyle name="Format a column of totals 3" xfId="1227"/>
    <cellStyle name="Format a row of totals" xfId="1228"/>
    <cellStyle name="Format a row of totals 2" xfId="1229"/>
    <cellStyle name="Format text as bold, black on yellow" xfId="1230"/>
    <cellStyle name="Format text as bold, black on yellow 2" xfId="1231"/>
    <cellStyle name="Good 10" xfId="1232"/>
    <cellStyle name="Good 11" xfId="1233"/>
    <cellStyle name="Good 12" xfId="1234"/>
    <cellStyle name="Good 13" xfId="1235"/>
    <cellStyle name="Good 14" xfId="1236"/>
    <cellStyle name="Good 15" xfId="1237"/>
    <cellStyle name="Good 16" xfId="1238"/>
    <cellStyle name="Good 2" xfId="1239"/>
    <cellStyle name="Good 2 2" xfId="1240"/>
    <cellStyle name="Good 2 3" xfId="1241"/>
    <cellStyle name="Good 3" xfId="1242"/>
    <cellStyle name="Good 4" xfId="1243"/>
    <cellStyle name="Good 5" xfId="1244"/>
    <cellStyle name="Good 6" xfId="1245"/>
    <cellStyle name="Good 7" xfId="1246"/>
    <cellStyle name="Good 8" xfId="1247"/>
    <cellStyle name="Good 9" xfId="1248"/>
    <cellStyle name="GrandTotal" xfId="1249"/>
    <cellStyle name="Grey" xfId="1250"/>
    <cellStyle name="Header1" xfId="1251"/>
    <cellStyle name="Header2" xfId="1252"/>
    <cellStyle name="Header2 2" xfId="1253"/>
    <cellStyle name="Heading 1 10" xfId="1254"/>
    <cellStyle name="Heading 1 10 2" xfId="1255"/>
    <cellStyle name="Heading 1 11" xfId="1256"/>
    <cellStyle name="Heading 1 11 2" xfId="1257"/>
    <cellStyle name="Heading 1 12" xfId="1258"/>
    <cellStyle name="Heading 1 12 2" xfId="1259"/>
    <cellStyle name="Heading 1 13" xfId="1260"/>
    <cellStyle name="Heading 1 13 2" xfId="1261"/>
    <cellStyle name="Heading 1 14" xfId="1262"/>
    <cellStyle name="Heading 1 14 2" xfId="1263"/>
    <cellStyle name="Heading 1 15" xfId="1264"/>
    <cellStyle name="Heading 1 15 2" xfId="1265"/>
    <cellStyle name="Heading 1 16" xfId="1266"/>
    <cellStyle name="Heading 1 16 2" xfId="1267"/>
    <cellStyle name="Heading 1 2" xfId="1268"/>
    <cellStyle name="Heading 1 2 2" xfId="1269"/>
    <cellStyle name="Heading 1 2 2 2" xfId="1270"/>
    <cellStyle name="Heading 1 2 3" xfId="1271"/>
    <cellStyle name="Heading 1 2 3 2" xfId="1272"/>
    <cellStyle name="Heading 1 2 4" xfId="1273"/>
    <cellStyle name="Heading 1 3" xfId="1274"/>
    <cellStyle name="Heading 1 3 2" xfId="1275"/>
    <cellStyle name="Heading 1 4" xfId="1276"/>
    <cellStyle name="Heading 1 4 2" xfId="1277"/>
    <cellStyle name="Heading 1 5" xfId="1278"/>
    <cellStyle name="Heading 1 5 2" xfId="1279"/>
    <cellStyle name="Heading 1 6" xfId="1280"/>
    <cellStyle name="Heading 1 6 2" xfId="1281"/>
    <cellStyle name="Heading 1 7" xfId="1282"/>
    <cellStyle name="Heading 1 7 2" xfId="1283"/>
    <cellStyle name="Heading 1 8" xfId="1284"/>
    <cellStyle name="Heading 1 8 2" xfId="1285"/>
    <cellStyle name="Heading 1 9" xfId="1286"/>
    <cellStyle name="Heading 1 9 2" xfId="1287"/>
    <cellStyle name="Heading 2 10" xfId="1288"/>
    <cellStyle name="Heading 2 10 2" xfId="1289"/>
    <cellStyle name="Heading 2 11" xfId="1290"/>
    <cellStyle name="Heading 2 11 2" xfId="1291"/>
    <cellStyle name="Heading 2 12" xfId="1292"/>
    <cellStyle name="Heading 2 12 2" xfId="1293"/>
    <cellStyle name="Heading 2 13" xfId="1294"/>
    <cellStyle name="Heading 2 13 2" xfId="1295"/>
    <cellStyle name="Heading 2 14" xfId="1296"/>
    <cellStyle name="Heading 2 14 2" xfId="1297"/>
    <cellStyle name="Heading 2 15" xfId="1298"/>
    <cellStyle name="Heading 2 15 2" xfId="1299"/>
    <cellStyle name="Heading 2 16" xfId="1300"/>
    <cellStyle name="Heading 2 16 2" xfId="1301"/>
    <cellStyle name="Heading 2 2" xfId="1302"/>
    <cellStyle name="Heading 2 2 2" xfId="1303"/>
    <cellStyle name="Heading 2 2 2 2" xfId="1304"/>
    <cellStyle name="Heading 2 2 3" xfId="1305"/>
    <cellStyle name="Heading 2 2 3 2" xfId="1306"/>
    <cellStyle name="Heading 2 2 4" xfId="1307"/>
    <cellStyle name="Heading 2 3" xfId="1308"/>
    <cellStyle name="Heading 2 3 2" xfId="1309"/>
    <cellStyle name="Heading 2 4" xfId="1310"/>
    <cellStyle name="Heading 2 4 2" xfId="1311"/>
    <cellStyle name="Heading 2 5" xfId="1312"/>
    <cellStyle name="Heading 2 5 2" xfId="1313"/>
    <cellStyle name="Heading 2 6" xfId="1314"/>
    <cellStyle name="Heading 2 6 2" xfId="1315"/>
    <cellStyle name="Heading 2 7" xfId="1316"/>
    <cellStyle name="Heading 2 7 2" xfId="1317"/>
    <cellStyle name="Heading 2 8" xfId="1318"/>
    <cellStyle name="Heading 2 8 2" xfId="1319"/>
    <cellStyle name="Heading 2 9" xfId="1320"/>
    <cellStyle name="Heading 2 9 2" xfId="1321"/>
    <cellStyle name="Heading 3 10" xfId="1322"/>
    <cellStyle name="Heading 3 11" xfId="1323"/>
    <cellStyle name="Heading 3 12" xfId="1324"/>
    <cellStyle name="Heading 3 13" xfId="1325"/>
    <cellStyle name="Heading 3 14" xfId="1326"/>
    <cellStyle name="Heading 3 15" xfId="1327"/>
    <cellStyle name="Heading 3 16" xfId="1328"/>
    <cellStyle name="Heading 3 2" xfId="1329"/>
    <cellStyle name="Heading 3 2 2" xfId="1330"/>
    <cellStyle name="Heading 3 2 3" xfId="1331"/>
    <cellStyle name="Heading 3 3" xfId="1332"/>
    <cellStyle name="Heading 3 4" xfId="1333"/>
    <cellStyle name="Heading 3 5" xfId="1334"/>
    <cellStyle name="Heading 3 6" xfId="1335"/>
    <cellStyle name="Heading 3 7" xfId="1336"/>
    <cellStyle name="Heading 3 8" xfId="1337"/>
    <cellStyle name="Heading 3 9" xfId="1338"/>
    <cellStyle name="Heading 4 10" xfId="1339"/>
    <cellStyle name="Heading 4 11" xfId="1340"/>
    <cellStyle name="Heading 4 12" xfId="1341"/>
    <cellStyle name="Heading 4 13" xfId="1342"/>
    <cellStyle name="Heading 4 14" xfId="1343"/>
    <cellStyle name="Heading 4 15" xfId="1344"/>
    <cellStyle name="Heading 4 16" xfId="1345"/>
    <cellStyle name="Heading 4 2" xfId="1346"/>
    <cellStyle name="Heading 4 2 2" xfId="1347"/>
    <cellStyle name="Heading 4 2 3" xfId="1348"/>
    <cellStyle name="Heading 4 3" xfId="1349"/>
    <cellStyle name="Heading 4 4" xfId="1350"/>
    <cellStyle name="Heading 4 5" xfId="1351"/>
    <cellStyle name="Heading 4 6" xfId="1352"/>
    <cellStyle name="Heading 4 7" xfId="1353"/>
    <cellStyle name="Heading 4 8" xfId="1354"/>
    <cellStyle name="Heading 4 9" xfId="1355"/>
    <cellStyle name="Heading1" xfId="1356"/>
    <cellStyle name="Heading2" xfId="1357"/>
    <cellStyle name="Hyperlink 2" xfId="1358"/>
    <cellStyle name="Hyperlink 3" xfId="1359"/>
    <cellStyle name="Hyperlink 4" xfId="1360"/>
    <cellStyle name="Input [yellow]" xfId="1361"/>
    <cellStyle name="Input [yellow] 2" xfId="1362"/>
    <cellStyle name="Input 10" xfId="1363"/>
    <cellStyle name="Input 10 2" xfId="1364"/>
    <cellStyle name="Input 11" xfId="1365"/>
    <cellStyle name="Input 11 2" xfId="1366"/>
    <cellStyle name="Input 12" xfId="1367"/>
    <cellStyle name="Input 12 2" xfId="1368"/>
    <cellStyle name="Input 13" xfId="1369"/>
    <cellStyle name="Input 13 2" xfId="1370"/>
    <cellStyle name="Input 14" xfId="1371"/>
    <cellStyle name="Input 14 2" xfId="1372"/>
    <cellStyle name="Input 15" xfId="1373"/>
    <cellStyle name="Input 15 2" xfId="1374"/>
    <cellStyle name="Input 16" xfId="1375"/>
    <cellStyle name="Input 16 2" xfId="1376"/>
    <cellStyle name="Input 17" xfId="1377"/>
    <cellStyle name="Input 17 2" xfId="1378"/>
    <cellStyle name="Input 18" xfId="1379"/>
    <cellStyle name="Input 18 2" xfId="1380"/>
    <cellStyle name="Input 19" xfId="1381"/>
    <cellStyle name="Input 19 2" xfId="1382"/>
    <cellStyle name="Input 2" xfId="1383"/>
    <cellStyle name="Input 2 2" xfId="1384"/>
    <cellStyle name="Input 2 2 2" xfId="1385"/>
    <cellStyle name="Input 2 3" xfId="1386"/>
    <cellStyle name="Input 2 3 2" xfId="1387"/>
    <cellStyle name="Input 2 4" xfId="1388"/>
    <cellStyle name="Input 20" xfId="1389"/>
    <cellStyle name="Input 20 2" xfId="1390"/>
    <cellStyle name="Input 21" xfId="1391"/>
    <cellStyle name="Input 21 2" xfId="1392"/>
    <cellStyle name="Input 3" xfId="1393"/>
    <cellStyle name="Input 3 2" xfId="1394"/>
    <cellStyle name="Input 3 2 2" xfId="1395"/>
    <cellStyle name="Input 3 3" xfId="1396"/>
    <cellStyle name="Input 4" xfId="1397"/>
    <cellStyle name="Input 4 2" xfId="1398"/>
    <cellStyle name="Input 4 2 2" xfId="1399"/>
    <cellStyle name="Input 4 3" xfId="1400"/>
    <cellStyle name="Input 5" xfId="1401"/>
    <cellStyle name="Input 5 2" xfId="1402"/>
    <cellStyle name="Input 6" xfId="1403"/>
    <cellStyle name="Input 6 2" xfId="1404"/>
    <cellStyle name="Input 7" xfId="1405"/>
    <cellStyle name="Input 7 2" xfId="1406"/>
    <cellStyle name="Input 8" xfId="1407"/>
    <cellStyle name="Input 8 2" xfId="1408"/>
    <cellStyle name="Input 9" xfId="1409"/>
    <cellStyle name="Input 9 2" xfId="1410"/>
    <cellStyle name="Link Currency (0)" xfId="1411"/>
    <cellStyle name="Link Currency (0) 2" xfId="1412"/>
    <cellStyle name="Link Currency (2)" xfId="1413"/>
    <cellStyle name="Link Currency (2) 2" xfId="1414"/>
    <cellStyle name="Link Units (0)" xfId="1415"/>
    <cellStyle name="Link Units (0) 2" xfId="1416"/>
    <cellStyle name="Link Units (1)" xfId="1417"/>
    <cellStyle name="Link Units (1) 2" xfId="1418"/>
    <cellStyle name="Link Units (2)" xfId="1419"/>
    <cellStyle name="Link Units (2) 2" xfId="1420"/>
    <cellStyle name="Linked Cell 10" xfId="1421"/>
    <cellStyle name="Linked Cell 11" xfId="1422"/>
    <cellStyle name="Linked Cell 12" xfId="1423"/>
    <cellStyle name="Linked Cell 13" xfId="1424"/>
    <cellStyle name="Linked Cell 14" xfId="1425"/>
    <cellStyle name="Linked Cell 15" xfId="1426"/>
    <cellStyle name="Linked Cell 16" xfId="1427"/>
    <cellStyle name="Linked Cell 2" xfId="1428"/>
    <cellStyle name="Linked Cell 2 2" xfId="1429"/>
    <cellStyle name="Linked Cell 2 3" xfId="1430"/>
    <cellStyle name="Linked Cell 3" xfId="1431"/>
    <cellStyle name="Linked Cell 3 2" xfId="1432"/>
    <cellStyle name="Linked Cell 4" xfId="1433"/>
    <cellStyle name="Linked Cell 4 2" xfId="1434"/>
    <cellStyle name="Linked Cell 5" xfId="1435"/>
    <cellStyle name="Linked Cell 5 2" xfId="1436"/>
    <cellStyle name="Linked Cell 6" xfId="1437"/>
    <cellStyle name="Linked Cell 7" xfId="1438"/>
    <cellStyle name="Linked Cell 8" xfId="1439"/>
    <cellStyle name="Linked Cell 9" xfId="1440"/>
    <cellStyle name="Milliers [0]_Modèle" xfId="1441"/>
    <cellStyle name="Neutral 10" xfId="1442"/>
    <cellStyle name="Neutral 11" xfId="1443"/>
    <cellStyle name="Neutral 12" xfId="1444"/>
    <cellStyle name="Neutral 13" xfId="1445"/>
    <cellStyle name="Neutral 14" xfId="1446"/>
    <cellStyle name="Neutral 15" xfId="1447"/>
    <cellStyle name="Neutral 16" xfId="1448"/>
    <cellStyle name="Neutral 2" xfId="1449"/>
    <cellStyle name="Neutral 2 2" xfId="1450"/>
    <cellStyle name="Neutral 2 3" xfId="1451"/>
    <cellStyle name="Neutral 3" xfId="1452"/>
    <cellStyle name="Neutral 4" xfId="1453"/>
    <cellStyle name="Neutral 5" xfId="1454"/>
    <cellStyle name="Neutral 6" xfId="1455"/>
    <cellStyle name="Neutral 7" xfId="1456"/>
    <cellStyle name="Neutral 8" xfId="1457"/>
    <cellStyle name="Neutral 9" xfId="1458"/>
    <cellStyle name="no dec" xfId="1459"/>
    <cellStyle name="Normal - Style1" xfId="1460"/>
    <cellStyle name="Normal - Style1 10" xfId="1461"/>
    <cellStyle name="Normal - Style1 2" xfId="1462"/>
    <cellStyle name="Normal - Style1 2 2" xfId="1463"/>
    <cellStyle name="Normal - Style1 2 2 2" xfId="1464"/>
    <cellStyle name="Normal - Style1 2 3" xfId="1465"/>
    <cellStyle name="Normal - Style1 2 4" xfId="1466"/>
    <cellStyle name="Normal - Style1 3" xfId="1467"/>
    <cellStyle name="Normal - Style1 3 2" xfId="1468"/>
    <cellStyle name="Normal - Style1 4" xfId="1469"/>
    <cellStyle name="Normal - Style1 4 2" xfId="1470"/>
    <cellStyle name="Normal - Style1 5" xfId="1471"/>
    <cellStyle name="Normal - Style1 5 2" xfId="1472"/>
    <cellStyle name="Normal - Style1 6" xfId="1473"/>
    <cellStyle name="Normal - Style1_4_Pembangunan JTM Baru Penyulang CPU 5" xfId="1474"/>
    <cellStyle name="Normal - Style2" xfId="1475"/>
    <cellStyle name="Normal - Style3" xfId="1476"/>
    <cellStyle name="Normal - Style6" xfId="1477"/>
    <cellStyle name="Normal 10" xfId="1478"/>
    <cellStyle name="Normal 10 2" xfId="1479"/>
    <cellStyle name="Normal 10 2 2" xfId="1480"/>
    <cellStyle name="Normal 10 2 2 2" xfId="1481"/>
    <cellStyle name="Normal 10 3" xfId="1482"/>
    <cellStyle name="Normal 10_4_Pembangunan JTM Baru Penyulang CPU 5" xfId="1483"/>
    <cellStyle name="Normal 100" xfId="1484"/>
    <cellStyle name="Normal 100 2" xfId="1485"/>
    <cellStyle name="Normal 101" xfId="1486"/>
    <cellStyle name="Normal 101 2" xfId="1487"/>
    <cellStyle name="Normal 101 2 2" xfId="1488"/>
    <cellStyle name="Normal 101_FORMAT SKK luncuran" xfId="1489"/>
    <cellStyle name="Normal 102" xfId="1490"/>
    <cellStyle name="Normal 103" xfId="1491"/>
    <cellStyle name="Normal 104" xfId="1492"/>
    <cellStyle name="Normal 105" xfId="1493"/>
    <cellStyle name="Normal 106" xfId="1494"/>
    <cellStyle name="Normal 107" xfId="1495"/>
    <cellStyle name="Normal 108" xfId="1496"/>
    <cellStyle name="Normal 109" xfId="1497"/>
    <cellStyle name="Normal 11" xfId="1498"/>
    <cellStyle name="Normal 11 2" xfId="1499"/>
    <cellStyle name="Normal 11 2 2" xfId="1500"/>
    <cellStyle name="Normal 11 3" xfId="1501"/>
    <cellStyle name="Normal 11 3 2" xfId="1502"/>
    <cellStyle name="Normal 11 4" xfId="1503"/>
    <cellStyle name="Normal 11 4 2" xfId="1504"/>
    <cellStyle name="Normal 11 5" xfId="1505"/>
    <cellStyle name="Normal 11 5 2" xfId="1506"/>
    <cellStyle name="Normal 11 6" xfId="1507"/>
    <cellStyle name="Normal 11 6 2" xfId="1508"/>
    <cellStyle name="Normal 11_Book3" xfId="1509"/>
    <cellStyle name="Normal 110" xfId="1510"/>
    <cellStyle name="Normal 111" xfId="1511"/>
    <cellStyle name="Normal 112" xfId="1512"/>
    <cellStyle name="Normal 113" xfId="1513"/>
    <cellStyle name="Normal 114" xfId="1514"/>
    <cellStyle name="Normal 115" xfId="1515"/>
    <cellStyle name="Normal 116" xfId="1516"/>
    <cellStyle name="Normal 117" xfId="1517"/>
    <cellStyle name="Normal 117 2" xfId="1518"/>
    <cellStyle name="Normal 117 2 2" xfId="1519"/>
    <cellStyle name="Normal 118" xfId="1520"/>
    <cellStyle name="Normal 119" xfId="1521"/>
    <cellStyle name="Normal 12" xfId="1522"/>
    <cellStyle name="Normal 12 2" xfId="1523"/>
    <cellStyle name="Normal 12 2 2" xfId="1524"/>
    <cellStyle name="Normal 12 3" xfId="1525"/>
    <cellStyle name="Normal 12_Book3" xfId="1526"/>
    <cellStyle name="Normal 120" xfId="1527"/>
    <cellStyle name="Normal 121" xfId="1528"/>
    <cellStyle name="Normal 122" xfId="1529"/>
    <cellStyle name="Normal 123" xfId="1530"/>
    <cellStyle name="Normal 124" xfId="1531"/>
    <cellStyle name="Normal 125" xfId="1532"/>
    <cellStyle name="Normal 126" xfId="1533"/>
    <cellStyle name="Normal 126 2" xfId="1534"/>
    <cellStyle name="Normal 127" xfId="1535"/>
    <cellStyle name="Normal 128" xfId="1536"/>
    <cellStyle name="Normal 129" xfId="1537"/>
    <cellStyle name="Normal 13" xfId="1538"/>
    <cellStyle name="Normal 13 2" xfId="1539"/>
    <cellStyle name="Normal 13 2 2" xfId="1540"/>
    <cellStyle name="Normal 13 3" xfId="1541"/>
    <cellStyle name="Normal 13 3 2" xfId="1542"/>
    <cellStyle name="Normal 13 4" xfId="1543"/>
    <cellStyle name="Normal 13_Book3" xfId="1544"/>
    <cellStyle name="Normal 130" xfId="1545"/>
    <cellStyle name="Normal 131" xfId="1546"/>
    <cellStyle name="Normal 132" xfId="1547"/>
    <cellStyle name="Normal 133" xfId="1548"/>
    <cellStyle name="Normal 134" xfId="1549"/>
    <cellStyle name="Normal 134 2" xfId="1550"/>
    <cellStyle name="Normal 135" xfId="1551"/>
    <cellStyle name="Normal 136" xfId="1552"/>
    <cellStyle name="Normal 137" xfId="1553"/>
    <cellStyle name="Normal 137 2" xfId="1554"/>
    <cellStyle name="Normal 137 2 2" xfId="1555"/>
    <cellStyle name="Normal 137 3" xfId="1556"/>
    <cellStyle name="Normal 14" xfId="1557"/>
    <cellStyle name="Normal 14 2" xfId="1558"/>
    <cellStyle name="Normal 14 2 2" xfId="1559"/>
    <cellStyle name="Normal 14 2 2 2" xfId="1560"/>
    <cellStyle name="Normal 14 2 2 2 2" xfId="1561"/>
    <cellStyle name="Normal 14 2 2 2 2 2" xfId="1562"/>
    <cellStyle name="Normal 14 2 2 2 2 2 2" xfId="1563"/>
    <cellStyle name="Normal 14 2 2 2 2 2 2 2" xfId="1564"/>
    <cellStyle name="Normal 14 2 2 2 2 2_4_Pembangunan JTM Baru Penyulang CPU 5" xfId="1565"/>
    <cellStyle name="Normal 14 2 2 2 2 3" xfId="1566"/>
    <cellStyle name="Normal 14 2 2 2 3" xfId="1567"/>
    <cellStyle name="Normal 14 2 2 2 3 2" xfId="1568"/>
    <cellStyle name="Normal 14 2 2 2_4_Pembangunan JTM Baru Penyulang CPU 5" xfId="1569"/>
    <cellStyle name="Normal 14 2 2 3" xfId="1570"/>
    <cellStyle name="Normal 14 2 2 3 2" xfId="1571"/>
    <cellStyle name="Normal 14 2 2 3 2 2" xfId="1572"/>
    <cellStyle name="Normal 14 2 2 3_4_Pembangunan JTM Baru Penyulang CPU 5" xfId="1573"/>
    <cellStyle name="Normal 14 2 2 4" xfId="1574"/>
    <cellStyle name="Normal 14 2 3" xfId="1575"/>
    <cellStyle name="Normal 14 2 3 2" xfId="1576"/>
    <cellStyle name="Normal 14 2 3 2 2" xfId="1577"/>
    <cellStyle name="Normal 14 2 3 2 2 2" xfId="1578"/>
    <cellStyle name="Normal 14 2 3 2_4_Pembangunan JTM Baru Penyulang CPU 5" xfId="1579"/>
    <cellStyle name="Normal 14 2 3 3" xfId="1580"/>
    <cellStyle name="Normal 14 2 4" xfId="1581"/>
    <cellStyle name="Normal 14 2 4 2" xfId="1582"/>
    <cellStyle name="Normal 14 3" xfId="1583"/>
    <cellStyle name="Normal 14 4" xfId="1584"/>
    <cellStyle name="Normal 14 5" xfId="1585"/>
    <cellStyle name="Normal 15" xfId="1586"/>
    <cellStyle name="Normal 15 2" xfId="1587"/>
    <cellStyle name="Normal 16" xfId="1588"/>
    <cellStyle name="Normal 16 2" xfId="1589"/>
    <cellStyle name="Normal 16 3" xfId="1590"/>
    <cellStyle name="Normal 16 3 2" xfId="1591"/>
    <cellStyle name="Normal 16 4" xfId="1592"/>
    <cellStyle name="Normal 16 4 2" xfId="1593"/>
    <cellStyle name="Normal 16 5" xfId="1594"/>
    <cellStyle name="Normal 16_4_Pembangunan JTM Baru Penyulang CPU 5" xfId="1595"/>
    <cellStyle name="Normal 17" xfId="1596"/>
    <cellStyle name="Normal 17 2" xfId="1597"/>
    <cellStyle name="Normal 17 3" xfId="1598"/>
    <cellStyle name="Normal 17 3 2" xfId="1599"/>
    <cellStyle name="Normal 17 4" xfId="1600"/>
    <cellStyle name="Normal 17 4 2" xfId="1601"/>
    <cellStyle name="Normal 17 5" xfId="1602"/>
    <cellStyle name="Normal 17 5 2" xfId="1603"/>
    <cellStyle name="Normal 17 6" xfId="1604"/>
    <cellStyle name="Normal 17 7" xfId="1605"/>
    <cellStyle name="Normal 17_B2-Ds. Pakis Putih" xfId="1606"/>
    <cellStyle name="Normal 18" xfId="1607"/>
    <cellStyle name="Normal 18 2" xfId="1608"/>
    <cellStyle name="Normal 18 2 2" xfId="1609"/>
    <cellStyle name="Normal 18 3" xfId="1610"/>
    <cellStyle name="Normal 18 3 2" xfId="1611"/>
    <cellStyle name="Normal 18 4" xfId="1612"/>
    <cellStyle name="Normal 18_4_Pembangunan JTM Baru Penyulang CPU 5" xfId="1613"/>
    <cellStyle name="Normal 19" xfId="1614"/>
    <cellStyle name="Normal 2" xfId="1615"/>
    <cellStyle name="Normal 2 10" xfId="1616"/>
    <cellStyle name="Normal 2 10 2" xfId="1617"/>
    <cellStyle name="Normal 2 10 2 2" xfId="1618"/>
    <cellStyle name="Normal 2 100" xfId="1619"/>
    <cellStyle name="Normal 2 100 2" xfId="1620"/>
    <cellStyle name="Normal 2 101" xfId="1621"/>
    <cellStyle name="Normal 2 101 2" xfId="1622"/>
    <cellStyle name="Normal 2 102" xfId="1623"/>
    <cellStyle name="Normal 2 102 2" xfId="1624"/>
    <cellStyle name="Normal 2 103" xfId="1625"/>
    <cellStyle name="Normal 2 103 2" xfId="1626"/>
    <cellStyle name="Normal 2 104" xfId="1627"/>
    <cellStyle name="Normal 2 105" xfId="1628"/>
    <cellStyle name="Normal 2 106" xfId="1629"/>
    <cellStyle name="Normal 2 107" xfId="1630"/>
    <cellStyle name="Normal 2 108" xfId="1631"/>
    <cellStyle name="Normal 2 108 2" xfId="1632"/>
    <cellStyle name="Normal 2 11" xfId="1633"/>
    <cellStyle name="Normal 2 11 2" xfId="1634"/>
    <cellStyle name="Normal 2 11 3" xfId="1635"/>
    <cellStyle name="Normal 2 11 4" xfId="1636"/>
    <cellStyle name="Normal 2 12" xfId="1637"/>
    <cellStyle name="Normal 2 12 2" xfId="1638"/>
    <cellStyle name="Normal 2 12_SR DERET_ASLI" xfId="1639"/>
    <cellStyle name="Normal 2 13" xfId="1640"/>
    <cellStyle name="Normal 2 14" xfId="1641"/>
    <cellStyle name="Normal 2 15" xfId="1642"/>
    <cellStyle name="Normal 2 16" xfId="1643"/>
    <cellStyle name="Normal 2 16 2" xfId="1644"/>
    <cellStyle name="Normal 2 17" xfId="1645"/>
    <cellStyle name="Normal 2 17 2" xfId="1646"/>
    <cellStyle name="Normal 2 18" xfId="1647"/>
    <cellStyle name="Normal 2 18 2" xfId="1648"/>
    <cellStyle name="Normal 2 19" xfId="1649"/>
    <cellStyle name="Normal 2 19 2" xfId="1650"/>
    <cellStyle name="Normal 2 2" xfId="1651"/>
    <cellStyle name="Normal 2 2 10" xfId="1652"/>
    <cellStyle name="Normal 2 2 11" xfId="1653"/>
    <cellStyle name="Normal 2 2 12" xfId="1654"/>
    <cellStyle name="Normal 2 2 13" xfId="1655"/>
    <cellStyle name="Normal 2 2 14" xfId="1656"/>
    <cellStyle name="Normal 2 2 15" xfId="1657"/>
    <cellStyle name="Normal 2 2 16" xfId="1658"/>
    <cellStyle name="Normal 2 2 17" xfId="1659"/>
    <cellStyle name="Normal 2 2 17 2" xfId="1660"/>
    <cellStyle name="Normal 2 2 18" xfId="1661"/>
    <cellStyle name="Normal 2 2 19" xfId="1662"/>
    <cellStyle name="Normal 2 2 2" xfId="1663"/>
    <cellStyle name="Normal 2 2 2 2" xfId="1664"/>
    <cellStyle name="Normal 2 2 2 2 2" xfId="1665"/>
    <cellStyle name="Normal 2 2 2 2 2 2" xfId="1666"/>
    <cellStyle name="Normal 2 2 2 2 3" xfId="1667"/>
    <cellStyle name="Normal 2 2 2 2 3 2" xfId="1668"/>
    <cellStyle name="Normal 2 2 2 2 3 3" xfId="1669"/>
    <cellStyle name="Normal 2 2 2 2 3 3 2" xfId="1670"/>
    <cellStyle name="Normal 2 2 2 2 4" xfId="1671"/>
    <cellStyle name="Normal 2 2 2 3" xfId="1672"/>
    <cellStyle name="Normal 2 2 2 4" xfId="1673"/>
    <cellStyle name="Normal 2 2 2 5" xfId="1674"/>
    <cellStyle name="Normal 2 2 2_4_Pembangunan JTM Baru Penyulang CPU 5" xfId="1675"/>
    <cellStyle name="Normal 2 2 3" xfId="1676"/>
    <cellStyle name="Normal 2 2 3 2" xfId="1677"/>
    <cellStyle name="Normal 2 2 3 2 2" xfId="1678"/>
    <cellStyle name="Normal 2 2 3 2 2 2" xfId="1679"/>
    <cellStyle name="Normal 2 2 3 2 2 3" xfId="1680"/>
    <cellStyle name="Normal 2 2 3 2 2 4" xfId="1681"/>
    <cellStyle name="Normal 2 2 3 2 2 5" xfId="1682"/>
    <cellStyle name="Normal 2 2 3 2 2 6" xfId="1683"/>
    <cellStyle name="Normal 2 2 3 2 2 7" xfId="1684"/>
    <cellStyle name="Normal 2 2 3 2 2 8" xfId="1685"/>
    <cellStyle name="Normal 2 2 3 2 2_Book2" xfId="1686"/>
    <cellStyle name="Normal 2 2 3 2 3" xfId="1687"/>
    <cellStyle name="Normal 2 2 3 2 3 2" xfId="1688"/>
    <cellStyle name="Normal 2 2 3 3" xfId="1689"/>
    <cellStyle name="Normal 2 2 4" xfId="1690"/>
    <cellStyle name="Normal 2 2 5" xfId="1691"/>
    <cellStyle name="Normal 2 2 6" xfId="1692"/>
    <cellStyle name="Normal 2 2 7" xfId="1693"/>
    <cellStyle name="Normal 2 2 8" xfId="1694"/>
    <cellStyle name="Normal 2 2 9" xfId="1695"/>
    <cellStyle name="Normal 2 2_1.2.2.1 SLM Pembangunan FEEDER BARU MDI 9 dan 10 2052011" xfId="1696"/>
    <cellStyle name="Normal 2 20" xfId="1697"/>
    <cellStyle name="Normal 2 20 2" xfId="1698"/>
    <cellStyle name="Normal 2 21" xfId="1699"/>
    <cellStyle name="Normal 2 21 2" xfId="1700"/>
    <cellStyle name="Normal 2 22" xfId="1701"/>
    <cellStyle name="Normal 2 22 2" xfId="1702"/>
    <cellStyle name="Normal 2 23" xfId="1703"/>
    <cellStyle name="Normal 2 23 2" xfId="1704"/>
    <cellStyle name="Normal 2 24" xfId="1705"/>
    <cellStyle name="Normal 2 25" xfId="1706"/>
    <cellStyle name="Normal 2 25 2" xfId="1707"/>
    <cellStyle name="Normal 2 26" xfId="1708"/>
    <cellStyle name="Normal 2 26 2" xfId="1709"/>
    <cellStyle name="Normal 2 27" xfId="1710"/>
    <cellStyle name="Normal 2 27 2" xfId="1711"/>
    <cellStyle name="Normal 2 28" xfId="1712"/>
    <cellStyle name="Normal 2 28 2" xfId="1713"/>
    <cellStyle name="Normal 2 29" xfId="1714"/>
    <cellStyle name="Normal 2 29 2" xfId="1715"/>
    <cellStyle name="Normal 2 3" xfId="1716"/>
    <cellStyle name="Normal 2 3 2" xfId="1717"/>
    <cellStyle name="Normal 2 3 2 2" xfId="1718"/>
    <cellStyle name="Normal 2 3 2 3" xfId="1719"/>
    <cellStyle name="Normal 2 3 3" xfId="1720"/>
    <cellStyle name="Normal 2 3 3 2" xfId="1721"/>
    <cellStyle name="Normal 2 3 4" xfId="1722"/>
    <cellStyle name="Normal 2 3 5" xfId="1723"/>
    <cellStyle name="Normal 2 3_1001 -Batur Jaya I.3-555KVA" xfId="1724"/>
    <cellStyle name="Normal 2 30" xfId="1725"/>
    <cellStyle name="Normal 2 30 2" xfId="1726"/>
    <cellStyle name="Normal 2 31" xfId="1727"/>
    <cellStyle name="Normal 2 31 2" xfId="1728"/>
    <cellStyle name="Normal 2 32" xfId="1729"/>
    <cellStyle name="Normal 2 32 2" xfId="1730"/>
    <cellStyle name="Normal 2 33" xfId="1731"/>
    <cellStyle name="Normal 2 33 2" xfId="1732"/>
    <cellStyle name="Normal 2 34" xfId="1733"/>
    <cellStyle name="Normal 2 34 2" xfId="1734"/>
    <cellStyle name="Normal 2 35" xfId="1735"/>
    <cellStyle name="Normal 2 35 2" xfId="1736"/>
    <cellStyle name="Normal 2 36" xfId="1737"/>
    <cellStyle name="Normal 2 36 2" xfId="1738"/>
    <cellStyle name="Normal 2 37" xfId="1739"/>
    <cellStyle name="Normal 2 37 2" xfId="1740"/>
    <cellStyle name="Normal 2 38" xfId="1741"/>
    <cellStyle name="Normal 2 39" xfId="1742"/>
    <cellStyle name="Normal 2 4" xfId="1743"/>
    <cellStyle name="Normal 2 4 2" xfId="1744"/>
    <cellStyle name="Normal 2 4 2 2" xfId="1745"/>
    <cellStyle name="Normal 2 4 3" xfId="1746"/>
    <cellStyle name="Normal 2 4 3 2" xfId="1747"/>
    <cellStyle name="Normal 2 4 4" xfId="1748"/>
    <cellStyle name="Normal 2 40" xfId="1749"/>
    <cellStyle name="Normal 2 41" xfId="1750"/>
    <cellStyle name="Normal 2 41 2" xfId="1751"/>
    <cellStyle name="Normal 2 42" xfId="1752"/>
    <cellStyle name="Normal 2 42 2" xfId="1753"/>
    <cellStyle name="Normal 2 43" xfId="1754"/>
    <cellStyle name="Normal 2 43 2" xfId="1755"/>
    <cellStyle name="Normal 2 44" xfId="1756"/>
    <cellStyle name="Normal 2 44 2" xfId="1757"/>
    <cellStyle name="Normal 2 45" xfId="1758"/>
    <cellStyle name="Normal 2 45 2" xfId="1759"/>
    <cellStyle name="Normal 2 46" xfId="1760"/>
    <cellStyle name="Normal 2 46 2" xfId="1761"/>
    <cellStyle name="Normal 2 47" xfId="1762"/>
    <cellStyle name="Normal 2 47 2" xfId="1763"/>
    <cellStyle name="Normal 2 48" xfId="1764"/>
    <cellStyle name="Normal 2 48 2" xfId="1765"/>
    <cellStyle name="Normal 2 49" xfId="1766"/>
    <cellStyle name="Normal 2 49 2" xfId="1767"/>
    <cellStyle name="Normal 2 5" xfId="1768"/>
    <cellStyle name="Normal 2 5 2" xfId="1769"/>
    <cellStyle name="Normal 2 5 2 2" xfId="1770"/>
    <cellStyle name="Normal 2 5 3" xfId="1771"/>
    <cellStyle name="Normal 2 50" xfId="1772"/>
    <cellStyle name="Normal 2 50 2" xfId="1773"/>
    <cellStyle name="Normal 2 51" xfId="1774"/>
    <cellStyle name="Normal 2 51 2" xfId="1775"/>
    <cellStyle name="Normal 2 52" xfId="1776"/>
    <cellStyle name="Normal 2 52 2" xfId="1777"/>
    <cellStyle name="Normal 2 53" xfId="1778"/>
    <cellStyle name="Normal 2 53 2" xfId="1779"/>
    <cellStyle name="Normal 2 54" xfId="1780"/>
    <cellStyle name="Normal 2 54 2" xfId="1781"/>
    <cellStyle name="Normal 2 55" xfId="1782"/>
    <cellStyle name="Normal 2 55 2" xfId="1783"/>
    <cellStyle name="Normal 2 56" xfId="1784"/>
    <cellStyle name="Normal 2 56 2" xfId="1785"/>
    <cellStyle name="Normal 2 57" xfId="1786"/>
    <cellStyle name="Normal 2 57 2" xfId="1787"/>
    <cellStyle name="Normal 2 58" xfId="1788"/>
    <cellStyle name="Normal 2 58 2" xfId="1789"/>
    <cellStyle name="Normal 2 59" xfId="1790"/>
    <cellStyle name="Normal 2 59 2" xfId="1791"/>
    <cellStyle name="Normal 2 6" xfId="1792"/>
    <cellStyle name="Normal 2 6 2" xfId="1793"/>
    <cellStyle name="Normal 2 60" xfId="1794"/>
    <cellStyle name="Normal 2 60 2" xfId="1795"/>
    <cellStyle name="Normal 2 61" xfId="1796"/>
    <cellStyle name="Normal 2 61 2" xfId="1797"/>
    <cellStyle name="Normal 2 62" xfId="1798"/>
    <cellStyle name="Normal 2 62 2" xfId="1799"/>
    <cellStyle name="Normal 2 63" xfId="1800"/>
    <cellStyle name="Normal 2 63 2" xfId="1801"/>
    <cellStyle name="Normal 2 64" xfId="1802"/>
    <cellStyle name="Normal 2 64 2" xfId="1803"/>
    <cellStyle name="Normal 2 65" xfId="1804"/>
    <cellStyle name="Normal 2 65 2" xfId="1805"/>
    <cellStyle name="Normal 2 66" xfId="1806"/>
    <cellStyle name="Normal 2 66 2" xfId="1807"/>
    <cellStyle name="Normal 2 67" xfId="1808"/>
    <cellStyle name="Normal 2 67 2" xfId="1809"/>
    <cellStyle name="Normal 2 68" xfId="1810"/>
    <cellStyle name="Normal 2 68 2" xfId="1811"/>
    <cellStyle name="Normal 2 69" xfId="1812"/>
    <cellStyle name="Normal 2 69 2" xfId="1813"/>
    <cellStyle name="Normal 2 7" xfId="1814"/>
    <cellStyle name="Normal 2 70" xfId="1815"/>
    <cellStyle name="Normal 2 70 2" xfId="1816"/>
    <cellStyle name="Normal 2 71" xfId="1817"/>
    <cellStyle name="Normal 2 71 2" xfId="1818"/>
    <cellStyle name="Normal 2 72" xfId="1819"/>
    <cellStyle name="Normal 2 72 2" xfId="1820"/>
    <cellStyle name="Normal 2 73" xfId="1821"/>
    <cellStyle name="Normal 2 73 2" xfId="1822"/>
    <cellStyle name="Normal 2 74" xfId="1823"/>
    <cellStyle name="Normal 2 74 2" xfId="1824"/>
    <cellStyle name="Normal 2 75" xfId="1825"/>
    <cellStyle name="Normal 2 75 2" xfId="1826"/>
    <cellStyle name="Normal 2 76" xfId="1827"/>
    <cellStyle name="Normal 2 76 2" xfId="1828"/>
    <cellStyle name="Normal 2 77" xfId="1829"/>
    <cellStyle name="Normal 2 77 2" xfId="1830"/>
    <cellStyle name="Normal 2 78" xfId="1831"/>
    <cellStyle name="Normal 2 78 2" xfId="1832"/>
    <cellStyle name="Normal 2 79" xfId="1833"/>
    <cellStyle name="Normal 2 79 2" xfId="1834"/>
    <cellStyle name="Normal 2 8" xfId="1835"/>
    <cellStyle name="Normal 2 8 2" xfId="1836"/>
    <cellStyle name="Normal 2 8 3" xfId="1837"/>
    <cellStyle name="Normal 2 8 4" xfId="1838"/>
    <cellStyle name="Normal 2 8 5" xfId="1839"/>
    <cellStyle name="Normal 2 8 6" xfId="1840"/>
    <cellStyle name="Normal 2 8 7" xfId="1841"/>
    <cellStyle name="Normal 2 8 8" xfId="1842"/>
    <cellStyle name="Normal 2 8 9" xfId="1843"/>
    <cellStyle name="Normal 2 8_lap ALL" xfId="1844"/>
    <cellStyle name="Normal 2 80" xfId="1845"/>
    <cellStyle name="Normal 2 80 2" xfId="1846"/>
    <cellStyle name="Normal 2 81" xfId="1847"/>
    <cellStyle name="Normal 2 81 2" xfId="1848"/>
    <cellStyle name="Normal 2 82" xfId="1849"/>
    <cellStyle name="Normal 2 82 2" xfId="1850"/>
    <cellStyle name="Normal 2 83" xfId="1851"/>
    <cellStyle name="Normal 2 83 2" xfId="1852"/>
    <cellStyle name="Normal 2 84" xfId="1853"/>
    <cellStyle name="Normal 2 84 2" xfId="1854"/>
    <cellStyle name="Normal 2 85" xfId="1855"/>
    <cellStyle name="Normal 2 85 2" xfId="1856"/>
    <cellStyle name="Normal 2 86" xfId="1857"/>
    <cellStyle name="Normal 2 86 2" xfId="1858"/>
    <cellStyle name="Normal 2 87" xfId="1859"/>
    <cellStyle name="Normal 2 87 2" xfId="1860"/>
    <cellStyle name="Normal 2 88" xfId="1861"/>
    <cellStyle name="Normal 2 88 2" xfId="1862"/>
    <cellStyle name="Normal 2 89" xfId="1863"/>
    <cellStyle name="Normal 2 89 2" xfId="1864"/>
    <cellStyle name="Normal 2 9" xfId="1865"/>
    <cellStyle name="Normal 2 90" xfId="1866"/>
    <cellStyle name="Normal 2 90 2" xfId="1867"/>
    <cellStyle name="Normal 2 91" xfId="1868"/>
    <cellStyle name="Normal 2 91 2" xfId="1869"/>
    <cellStyle name="Normal 2 92" xfId="1870"/>
    <cellStyle name="Normal 2 92 2" xfId="1871"/>
    <cellStyle name="Normal 2 93" xfId="1872"/>
    <cellStyle name="Normal 2 93 2" xfId="1873"/>
    <cellStyle name="Normal 2 94" xfId="1874"/>
    <cellStyle name="Normal 2 94 2" xfId="1875"/>
    <cellStyle name="Normal 2 95" xfId="1876"/>
    <cellStyle name="Normal 2 95 2" xfId="1877"/>
    <cellStyle name="Normal 2 96" xfId="1878"/>
    <cellStyle name="Normal 2 96 2" xfId="1879"/>
    <cellStyle name="Normal 2 97" xfId="1880"/>
    <cellStyle name="Normal 2 97 2" xfId="1881"/>
    <cellStyle name="Normal 2 98" xfId="1882"/>
    <cellStyle name="Normal 2 98 2" xfId="1883"/>
    <cellStyle name="Normal 2 99" xfId="1884"/>
    <cellStyle name="Normal 2 99 2" xfId="1885"/>
    <cellStyle name="Normal 2_(PRK 111601-111604) 20130401 Joint AAU - GJN 4 - BNL 5 - KTN 7" xfId="1886"/>
    <cellStyle name="Normal 20" xfId="1887"/>
    <cellStyle name="Normal 20 2" xfId="1888"/>
    <cellStyle name="Normal 20 2 2" xfId="1889"/>
    <cellStyle name="Normal 20 2 3" xfId="1890"/>
    <cellStyle name="Normal 20 2 4" xfId="1891"/>
    <cellStyle name="Normal 20 3" xfId="1892"/>
    <cellStyle name="Normal 20 3 2" xfId="1893"/>
    <cellStyle name="Normal 20 4" xfId="1894"/>
    <cellStyle name="Normal 20 5" xfId="1895"/>
    <cellStyle name="Normal 20 6" xfId="1896"/>
    <cellStyle name="Normal 20_RAB_LOK_SPK_Tw_II_2010-2" xfId="1897"/>
    <cellStyle name="Normal 21" xfId="1898"/>
    <cellStyle name="Normal 21 2" xfId="1899"/>
    <cellStyle name="Normal 21 2 2" xfId="1900"/>
    <cellStyle name="Normal 21_DATA DINGO &amp; IMG _OK" xfId="1901"/>
    <cellStyle name="Normal 22" xfId="1902"/>
    <cellStyle name="Normal 23" xfId="1903"/>
    <cellStyle name="Normal 24" xfId="1904"/>
    <cellStyle name="Normal 24 2" xfId="1905"/>
    <cellStyle name="Normal 24 2 2" xfId="1906"/>
    <cellStyle name="Normal 25" xfId="1907"/>
    <cellStyle name="Normal 25 2" xfId="1908"/>
    <cellStyle name="Normal 26" xfId="1909"/>
    <cellStyle name="Normal 27" xfId="1910"/>
    <cellStyle name="Normal 27 2" xfId="1911"/>
    <cellStyle name="Normal 27 2 2" xfId="1912"/>
    <cellStyle name="Normal 27 3" xfId="1913"/>
    <cellStyle name="Normal 28" xfId="1914"/>
    <cellStyle name="Normal 28 2" xfId="1915"/>
    <cellStyle name="Normal 28 2 2" xfId="1916"/>
    <cellStyle name="Normal 28_Book2" xfId="1917"/>
    <cellStyle name="Normal 29" xfId="1918"/>
    <cellStyle name="Normal 3" xfId="1919"/>
    <cellStyle name="Normal 3 2" xfId="1920"/>
    <cellStyle name="Normal 3 2 2" xfId="1921"/>
    <cellStyle name="Normal 3 2 2 2" xfId="1922"/>
    <cellStyle name="Normal 3 2_4_Pembangunan JTM Baru Penyulang CPU 5" xfId="1923"/>
    <cellStyle name="Normal 3 3" xfId="1924"/>
    <cellStyle name="Normal 3 3 2" xfId="1925"/>
    <cellStyle name="Normal 3 4" xfId="1926"/>
    <cellStyle name="Normal 3 4 2" xfId="1927"/>
    <cellStyle name="Normal 3 4 3" xfId="1928"/>
    <cellStyle name="Normal 3 48" xfId="1929"/>
    <cellStyle name="Normal 3 5" xfId="1930"/>
    <cellStyle name="Normal 3 5 2" xfId="1931"/>
    <cellStyle name="Normal 3 6" xfId="1932"/>
    <cellStyle name="Normal 3 7" xfId="1933"/>
    <cellStyle name="Normal 3 8" xfId="1934"/>
    <cellStyle name="Normal 3_1.2.1 SLM Pembangunan FEEDER BARU MDI 9 dan 10 2052011" xfId="1935"/>
    <cellStyle name="Normal 30" xfId="1936"/>
    <cellStyle name="Normal 30 2" xfId="1937"/>
    <cellStyle name="Normal 31" xfId="1938"/>
    <cellStyle name="Normal 31 2" xfId="1939"/>
    <cellStyle name="Normal 32" xfId="1940"/>
    <cellStyle name="Normal 32 2" xfId="1941"/>
    <cellStyle name="Normal 33" xfId="1942"/>
    <cellStyle name="Normal 34" xfId="1943"/>
    <cellStyle name="Normal 35" xfId="1944"/>
    <cellStyle name="Normal 35 2" xfId="1945"/>
    <cellStyle name="Normal 36" xfId="1946"/>
    <cellStyle name="Normal 36 2" xfId="1947"/>
    <cellStyle name="Normal 37" xfId="1948"/>
    <cellStyle name="Normal 37 2" xfId="1949"/>
    <cellStyle name="Normal 38" xfId="1950"/>
    <cellStyle name="Normal 38 2" xfId="1951"/>
    <cellStyle name="Normal 39" xfId="1952"/>
    <cellStyle name="Normal 39 2" xfId="1953"/>
    <cellStyle name="Normal 4" xfId="1954"/>
    <cellStyle name="Normal 4 2" xfId="1955"/>
    <cellStyle name="Normal 4 2 2" xfId="1956"/>
    <cellStyle name="Normal 4 3" xfId="1957"/>
    <cellStyle name="Normal 4 4" xfId="1958"/>
    <cellStyle name="Normal 4_4_Pembangunan JTM Baru Penyulang CPU 5" xfId="1959"/>
    <cellStyle name="Normal 40" xfId="1960"/>
    <cellStyle name="Normal 40 2" xfId="1961"/>
    <cellStyle name="Normal 41" xfId="1962"/>
    <cellStyle name="Normal 41 2" xfId="1963"/>
    <cellStyle name="Normal 42" xfId="1964"/>
    <cellStyle name="Normal 42 2" xfId="1965"/>
    <cellStyle name="Normal 43" xfId="1966"/>
    <cellStyle name="Normal 44" xfId="1967"/>
    <cellStyle name="Normal 44 2" xfId="1968"/>
    <cellStyle name="Normal 45" xfId="1969"/>
    <cellStyle name="Normal 45 2" xfId="1970"/>
    <cellStyle name="Normal 46" xfId="1971"/>
    <cellStyle name="Normal 46 2" xfId="1972"/>
    <cellStyle name="Normal 47" xfId="1973"/>
    <cellStyle name="Normal 47 2" xfId="1974"/>
    <cellStyle name="Normal 48" xfId="1975"/>
    <cellStyle name="Normal 48 2" xfId="1976"/>
    <cellStyle name="Normal 49" xfId="1977"/>
    <cellStyle name="Normal 49 2" xfId="1978"/>
    <cellStyle name="Normal 5" xfId="1979"/>
    <cellStyle name="Normal 5 2" xfId="1980"/>
    <cellStyle name="Normal 5 2 2" xfId="1981"/>
    <cellStyle name="Normal 5 3" xfId="1982"/>
    <cellStyle name="Normal 5 4" xfId="1983"/>
    <cellStyle name="Normal 5 5" xfId="1984"/>
    <cellStyle name="Normal 5 6" xfId="1985"/>
    <cellStyle name="Normal 5 7" xfId="1986"/>
    <cellStyle name="Normal 5 8" xfId="1987"/>
    <cellStyle name="Normal 5 9" xfId="1988"/>
    <cellStyle name="Normal 5_1.2.2.1 SLM Pembangunan FEEDER BARU MDI 9 dan 10 2052011" xfId="1989"/>
    <cellStyle name="Normal 50" xfId="1990"/>
    <cellStyle name="Normal 50 2" xfId="1991"/>
    <cellStyle name="Normal 51" xfId="1992"/>
    <cellStyle name="Normal 52" xfId="1993"/>
    <cellStyle name="Normal 52 2" xfId="1994"/>
    <cellStyle name="Normal 53" xfId="1995"/>
    <cellStyle name="Normal 53 2" xfId="1996"/>
    <cellStyle name="Normal 54" xfId="1997"/>
    <cellStyle name="Normal 54 2" xfId="1998"/>
    <cellStyle name="Normal 55" xfId="1999"/>
    <cellStyle name="Normal 56" xfId="2000"/>
    <cellStyle name="Normal 56 2" xfId="2001"/>
    <cellStyle name="Normal 57" xfId="2002"/>
    <cellStyle name="Normal 58" xfId="2003"/>
    <cellStyle name="Normal 59" xfId="2004"/>
    <cellStyle name="Normal 6" xfId="2005"/>
    <cellStyle name="Normal 6 2" xfId="2006"/>
    <cellStyle name="Normal 6 2 2" xfId="2007"/>
    <cellStyle name="Normal 6 3" xfId="2008"/>
    <cellStyle name="Normal 6 3 2" xfId="2009"/>
    <cellStyle name="Normal 6 4" xfId="2010"/>
    <cellStyle name="Normal 6_1.2.2.1 SLM Pembangunan FEEDER BARU MDI 9 dan 10 2052011" xfId="2011"/>
    <cellStyle name="Normal 60" xfId="2012"/>
    <cellStyle name="Normal 61" xfId="2013"/>
    <cellStyle name="Normal 62" xfId="2014"/>
    <cellStyle name="Normal 63" xfId="2015"/>
    <cellStyle name="Normal 64" xfId="2016"/>
    <cellStyle name="Normal 65" xfId="2017"/>
    <cellStyle name="Normal 66" xfId="2018"/>
    <cellStyle name="Normal 67" xfId="2019"/>
    <cellStyle name="Normal 68" xfId="2020"/>
    <cellStyle name="Normal 69" xfId="2021"/>
    <cellStyle name="Normal 7" xfId="2022"/>
    <cellStyle name="Normal 7 2" xfId="2023"/>
    <cellStyle name="Normal 7 2 2" xfId="2024"/>
    <cellStyle name="Normal 7 3" xfId="2025"/>
    <cellStyle name="Normal 7 4" xfId="2026"/>
    <cellStyle name="Normal 7 5" xfId="2027"/>
    <cellStyle name="Normal 7_1.2.2.1 SLM Pembangunan FEEDER BARU MDI 9 dan 10 2052011" xfId="2028"/>
    <cellStyle name="Normal 70" xfId="2029"/>
    <cellStyle name="Normal 71" xfId="2030"/>
    <cellStyle name="Normal 72" xfId="2031"/>
    <cellStyle name="Normal 73" xfId="2032"/>
    <cellStyle name="Normal 74" xfId="2033"/>
    <cellStyle name="Normal 75" xfId="2034"/>
    <cellStyle name="Normal 76" xfId="2035"/>
    <cellStyle name="Normal 77" xfId="2036"/>
    <cellStyle name="Normal 78" xfId="2037"/>
    <cellStyle name="Normal 79" xfId="2038"/>
    <cellStyle name="Normal 8" xfId="2039"/>
    <cellStyle name="Normal 8 2" xfId="2040"/>
    <cellStyle name="Normal 8 3" xfId="2041"/>
    <cellStyle name="Normal 8_(PRK 111601-111604) 20130401 Joint AAU - GJN 4 - BNL 5 - KTN 7" xfId="2042"/>
    <cellStyle name="Normal 80" xfId="2043"/>
    <cellStyle name="Normal 81" xfId="2044"/>
    <cellStyle name="Normal 82" xfId="2045"/>
    <cellStyle name="Normal 83" xfId="2046"/>
    <cellStyle name="Normal 84" xfId="2047"/>
    <cellStyle name="Normal 85" xfId="2048"/>
    <cellStyle name="Normal 86" xfId="2049"/>
    <cellStyle name="Normal 86 2" xfId="2050"/>
    <cellStyle name="Normal 87" xfId="2051"/>
    <cellStyle name="Normal 87 2" xfId="2052"/>
    <cellStyle name="Normal 87 2 2" xfId="2053"/>
    <cellStyle name="Normal 87 3" xfId="2054"/>
    <cellStyle name="Normal 88" xfId="2055"/>
    <cellStyle name="Normal 88 2" xfId="2056"/>
    <cellStyle name="Normal 89" xfId="2057"/>
    <cellStyle name="Normal 89 2" xfId="2058"/>
    <cellStyle name="Normal 9" xfId="2059"/>
    <cellStyle name="Normal 9 2" xfId="2060"/>
    <cellStyle name="Normal 9 2 2" xfId="2061"/>
    <cellStyle name="Normal 9 2 2 2" xfId="2062"/>
    <cellStyle name="Normal 9 2 2 3" xfId="2063"/>
    <cellStyle name="Normal 9 2 2 4" xfId="2064"/>
    <cellStyle name="Normal 9 2 3" xfId="2065"/>
    <cellStyle name="Normal 9 2 3 2" xfId="2066"/>
    <cellStyle name="Normal 9 2 3 2 2" xfId="2067"/>
    <cellStyle name="Normal 9 2 3 2 2 2" xfId="2068"/>
    <cellStyle name="Normal 9 2 3 2 2 3" xfId="2069"/>
    <cellStyle name="Normal 9 2 3 2 2 4" xfId="2070"/>
    <cellStyle name="Normal 9 2 3 2 2 5" xfId="2071"/>
    <cellStyle name="Normal 9 2 3 2 3" xfId="2072"/>
    <cellStyle name="Normal 9 2 3 2 3 2" xfId="2073"/>
    <cellStyle name="Normal 9 2 3 2 3 3" xfId="2074"/>
    <cellStyle name="Normal 9 2 3 2 3 4" xfId="2075"/>
    <cellStyle name="Normal 9 2 3 2 4" xfId="2076"/>
    <cellStyle name="Normal 9 2 3 2 5" xfId="2077"/>
    <cellStyle name="Normal 9 2 3 2 6" xfId="2078"/>
    <cellStyle name="Normal 9 2 3 2_PETA POHON LITA TRW I 2010" xfId="2079"/>
    <cellStyle name="Normal 9 2 3 3" xfId="2080"/>
    <cellStyle name="Normal 9 2 3 4" xfId="2081"/>
    <cellStyle name="Normal 9 2 3 5" xfId="2082"/>
    <cellStyle name="Normal 9 2 3_FORMAT PETA&amp;LOKASI RABAS2 JUNI 2010" xfId="2083"/>
    <cellStyle name="Normal 9 2 4" xfId="2084"/>
    <cellStyle name="Normal 9 2 5" xfId="2085"/>
    <cellStyle name="Normal 9 2 6" xfId="2086"/>
    <cellStyle name="Normal 9 2_ENTRI RABAS-RABAS TRW IV_LT_qq" xfId="2087"/>
    <cellStyle name="Normal 9 3" xfId="2088"/>
    <cellStyle name="Normal 9 4" xfId="2089"/>
    <cellStyle name="Normal 9 5" xfId="2090"/>
    <cellStyle name="Normal 9 6" xfId="2091"/>
    <cellStyle name="Normal 9 6 2" xfId="2092"/>
    <cellStyle name="Normal 9 7" xfId="2093"/>
    <cellStyle name="Normal 9_4_Pembangunan JTM Baru Penyulang CPU 5" xfId="2094"/>
    <cellStyle name="Normal 90" xfId="2095"/>
    <cellStyle name="Normal 90 2" xfId="2096"/>
    <cellStyle name="Normal 91" xfId="2097"/>
    <cellStyle name="Normal 91 2" xfId="2098"/>
    <cellStyle name="Normal 92" xfId="2099"/>
    <cellStyle name="Normal 93" xfId="2100"/>
    <cellStyle name="Normal 94" xfId="2101"/>
    <cellStyle name="Normal 94 2" xfId="2102"/>
    <cellStyle name="Normal 95" xfId="2103"/>
    <cellStyle name="Normal 96" xfId="2104"/>
    <cellStyle name="Normal 97" xfId="2105"/>
    <cellStyle name="Normal 98" xfId="2106"/>
    <cellStyle name="Normal 99" xfId="2107"/>
    <cellStyle name="Note 10" xfId="2108"/>
    <cellStyle name="Note 10 2" xfId="2109"/>
    <cellStyle name="Note 10 2 2" xfId="2110"/>
    <cellStyle name="Note 10 3" xfId="2111"/>
    <cellStyle name="Note 10_TRAFO" xfId="2112"/>
    <cellStyle name="Note 11" xfId="2113"/>
    <cellStyle name="Note 11 2" xfId="2114"/>
    <cellStyle name="Note 11 2 2" xfId="2115"/>
    <cellStyle name="Note 11 3" xfId="2116"/>
    <cellStyle name="Note 11_TRAFO" xfId="2117"/>
    <cellStyle name="Note 12" xfId="2118"/>
    <cellStyle name="Note 12 2" xfId="2119"/>
    <cellStyle name="Note 12 2 2" xfId="2120"/>
    <cellStyle name="Note 12 3" xfId="2121"/>
    <cellStyle name="Note 12_TRAFO" xfId="2122"/>
    <cellStyle name="Note 13" xfId="2123"/>
    <cellStyle name="Note 13 2" xfId="2124"/>
    <cellStyle name="Note 13 2 2" xfId="2125"/>
    <cellStyle name="Note 13 3" xfId="2126"/>
    <cellStyle name="Note 13_TRAFO" xfId="2127"/>
    <cellStyle name="Note 14" xfId="2128"/>
    <cellStyle name="Note 14 2" xfId="2129"/>
    <cellStyle name="Note 14 2 2" xfId="2130"/>
    <cellStyle name="Note 14 3" xfId="2131"/>
    <cellStyle name="Note 14_TRAFO" xfId="2132"/>
    <cellStyle name="Note 15" xfId="2133"/>
    <cellStyle name="Note 15 2" xfId="2134"/>
    <cellStyle name="Note 15 2 2" xfId="2135"/>
    <cellStyle name="Note 15 3" xfId="2136"/>
    <cellStyle name="Note 15_TRAFO" xfId="2137"/>
    <cellStyle name="Note 16" xfId="2138"/>
    <cellStyle name="Note 16 2" xfId="2139"/>
    <cellStyle name="Note 16 2 2" xfId="2140"/>
    <cellStyle name="Note 16 3" xfId="2141"/>
    <cellStyle name="Note 16_TRAFO" xfId="2142"/>
    <cellStyle name="Note 17" xfId="2143"/>
    <cellStyle name="Note 17 2" xfId="2144"/>
    <cellStyle name="Note 17 2 2" xfId="2145"/>
    <cellStyle name="Note 17 3" xfId="2146"/>
    <cellStyle name="Note 17_TRAFO" xfId="2147"/>
    <cellStyle name="Note 18" xfId="2148"/>
    <cellStyle name="Note 18 2" xfId="2149"/>
    <cellStyle name="Note 18 2 2" xfId="2150"/>
    <cellStyle name="Note 18 3" xfId="2151"/>
    <cellStyle name="Note 18_TRAFO" xfId="2152"/>
    <cellStyle name="Note 19" xfId="2153"/>
    <cellStyle name="Note 19 2" xfId="2154"/>
    <cellStyle name="Note 19 2 2" xfId="2155"/>
    <cellStyle name="Note 19 3" xfId="2156"/>
    <cellStyle name="Note 19_TRAFO" xfId="2157"/>
    <cellStyle name="Note 2" xfId="2158"/>
    <cellStyle name="Note 2 2" xfId="2159"/>
    <cellStyle name="Note 2 2 2" xfId="2160"/>
    <cellStyle name="Note 2 3" xfId="2161"/>
    <cellStyle name="Note 2 3 2" xfId="2162"/>
    <cellStyle name="Note 2 4" xfId="2163"/>
    <cellStyle name="Note 2_TRAFO" xfId="2164"/>
    <cellStyle name="Note 20" xfId="2165"/>
    <cellStyle name="Note 20 2" xfId="2166"/>
    <cellStyle name="Note 20 2 2" xfId="2167"/>
    <cellStyle name="Note 20 3" xfId="2168"/>
    <cellStyle name="Note 20_TRAFO" xfId="2169"/>
    <cellStyle name="Note 21" xfId="2170"/>
    <cellStyle name="Note 21 2" xfId="2171"/>
    <cellStyle name="Note 21 2 2" xfId="2172"/>
    <cellStyle name="Note 21 3" xfId="2173"/>
    <cellStyle name="Note 21_TRAFO" xfId="2174"/>
    <cellStyle name="Note 22" xfId="2175"/>
    <cellStyle name="Note 22 2" xfId="2176"/>
    <cellStyle name="Note 22 2 2" xfId="2177"/>
    <cellStyle name="Note 22 3" xfId="2178"/>
    <cellStyle name="Note 22_TRAFO" xfId="2179"/>
    <cellStyle name="Note 23" xfId="2180"/>
    <cellStyle name="Note 23 2" xfId="2181"/>
    <cellStyle name="Note 23 2 2" xfId="2182"/>
    <cellStyle name="Note 23 3" xfId="2183"/>
    <cellStyle name="Note 23_TRAFO" xfId="2184"/>
    <cellStyle name="Note 24" xfId="2185"/>
    <cellStyle name="Note 24 2" xfId="2186"/>
    <cellStyle name="Note 24 2 2" xfId="2187"/>
    <cellStyle name="Note 24 3" xfId="2188"/>
    <cellStyle name="Note 24_TRAFO" xfId="2189"/>
    <cellStyle name="Note 25" xfId="2190"/>
    <cellStyle name="Note 25 2" xfId="2191"/>
    <cellStyle name="Note 25 2 2" xfId="2192"/>
    <cellStyle name="Note 25 3" xfId="2193"/>
    <cellStyle name="Note 25_TRAFO" xfId="2194"/>
    <cellStyle name="Note 26" xfId="2195"/>
    <cellStyle name="Note 26 2" xfId="2196"/>
    <cellStyle name="Note 26 2 2" xfId="2197"/>
    <cellStyle name="Note 26 3" xfId="2198"/>
    <cellStyle name="Note 26_TRAFO" xfId="2199"/>
    <cellStyle name="Note 27" xfId="2200"/>
    <cellStyle name="Note 27 2" xfId="2201"/>
    <cellStyle name="Note 27 2 2" xfId="2202"/>
    <cellStyle name="Note 27 3" xfId="2203"/>
    <cellStyle name="Note 27_TRAFO" xfId="2204"/>
    <cellStyle name="Note 28" xfId="2205"/>
    <cellStyle name="Note 28 2" xfId="2206"/>
    <cellStyle name="Note 28 2 2" xfId="2207"/>
    <cellStyle name="Note 28 3" xfId="2208"/>
    <cellStyle name="Note 28_TRAFO" xfId="2209"/>
    <cellStyle name="Note 29" xfId="2210"/>
    <cellStyle name="Note 29 2" xfId="2211"/>
    <cellStyle name="Note 29 2 2" xfId="2212"/>
    <cellStyle name="Note 29 3" xfId="2213"/>
    <cellStyle name="Note 29_TRAFO" xfId="2214"/>
    <cellStyle name="Note 3" xfId="2215"/>
    <cellStyle name="Note 3 2" xfId="2216"/>
    <cellStyle name="Note 3 2 2" xfId="2217"/>
    <cellStyle name="Note 3 3" xfId="2218"/>
    <cellStyle name="Note 3_TRAFO" xfId="2219"/>
    <cellStyle name="Note 30" xfId="2220"/>
    <cellStyle name="Note 30 2" xfId="2221"/>
    <cellStyle name="Note 30 2 2" xfId="2222"/>
    <cellStyle name="Note 30 3" xfId="2223"/>
    <cellStyle name="Note 30_TRAFO" xfId="2224"/>
    <cellStyle name="Note 31" xfId="2225"/>
    <cellStyle name="Note 31 2" xfId="2226"/>
    <cellStyle name="Note 31 2 2" xfId="2227"/>
    <cellStyle name="Note 31 3" xfId="2228"/>
    <cellStyle name="Note 31_TRAFO" xfId="2229"/>
    <cellStyle name="Note 32" xfId="2230"/>
    <cellStyle name="Note 32 2" xfId="2231"/>
    <cellStyle name="Note 32 2 2" xfId="2232"/>
    <cellStyle name="Note 32 3" xfId="2233"/>
    <cellStyle name="Note 32_TRAFO" xfId="2234"/>
    <cellStyle name="Note 33" xfId="2235"/>
    <cellStyle name="Note 33 2" xfId="2236"/>
    <cellStyle name="Note 33 2 2" xfId="2237"/>
    <cellStyle name="Note 33 3" xfId="2238"/>
    <cellStyle name="Note 33_TRAFO" xfId="2239"/>
    <cellStyle name="Note 34" xfId="2240"/>
    <cellStyle name="Note 34 2" xfId="2241"/>
    <cellStyle name="Note 34 2 2" xfId="2242"/>
    <cellStyle name="Note 34 3" xfId="2243"/>
    <cellStyle name="Note 34_TRAFO" xfId="2244"/>
    <cellStyle name="Note 35" xfId="2245"/>
    <cellStyle name="Note 35 2" xfId="2246"/>
    <cellStyle name="Note 35 2 2" xfId="2247"/>
    <cellStyle name="Note 35 3" xfId="2248"/>
    <cellStyle name="Note 35_TRAFO" xfId="2249"/>
    <cellStyle name="Note 36" xfId="2250"/>
    <cellStyle name="Note 36 2" xfId="2251"/>
    <cellStyle name="Note 36 2 2" xfId="2252"/>
    <cellStyle name="Note 36 3" xfId="2253"/>
    <cellStyle name="Note 36_TRAFO" xfId="2254"/>
    <cellStyle name="Note 37" xfId="2255"/>
    <cellStyle name="Note 37 2" xfId="2256"/>
    <cellStyle name="Note 37 2 2" xfId="2257"/>
    <cellStyle name="Note 37 3" xfId="2258"/>
    <cellStyle name="Note 37_TRAFO" xfId="2259"/>
    <cellStyle name="Note 38" xfId="2260"/>
    <cellStyle name="Note 38 2" xfId="2261"/>
    <cellStyle name="Note 38 2 2" xfId="2262"/>
    <cellStyle name="Note 38 3" xfId="2263"/>
    <cellStyle name="Note 38_TRAFO" xfId="2264"/>
    <cellStyle name="Note 39" xfId="2265"/>
    <cellStyle name="Note 39 2" xfId="2266"/>
    <cellStyle name="Note 39 2 2" xfId="2267"/>
    <cellStyle name="Note 39 3" xfId="2268"/>
    <cellStyle name="Note 39_TRAFO" xfId="2269"/>
    <cellStyle name="Note 4" xfId="2270"/>
    <cellStyle name="Note 4 2" xfId="2271"/>
    <cellStyle name="Note 4 2 2" xfId="2272"/>
    <cellStyle name="Note 4 3" xfId="2273"/>
    <cellStyle name="Note 4_TRAFO" xfId="2274"/>
    <cellStyle name="Note 40" xfId="2275"/>
    <cellStyle name="Note 40 2" xfId="2276"/>
    <cellStyle name="Note 40 2 2" xfId="2277"/>
    <cellStyle name="Note 40 3" xfId="2278"/>
    <cellStyle name="Note 40_TRAFO" xfId="2279"/>
    <cellStyle name="Note 41" xfId="2280"/>
    <cellStyle name="Note 41 2" xfId="2281"/>
    <cellStyle name="Note 41 2 2" xfId="2282"/>
    <cellStyle name="Note 41 3" xfId="2283"/>
    <cellStyle name="Note 41_TRAFO" xfId="2284"/>
    <cellStyle name="Note 42" xfId="2285"/>
    <cellStyle name="Note 42 2" xfId="2286"/>
    <cellStyle name="Note 42 2 2" xfId="2287"/>
    <cellStyle name="Note 42 3" xfId="2288"/>
    <cellStyle name="Note 42_TRAFO" xfId="2289"/>
    <cellStyle name="Note 43" xfId="2290"/>
    <cellStyle name="Note 43 2" xfId="2291"/>
    <cellStyle name="Note 43 2 2" xfId="2292"/>
    <cellStyle name="Note 43 3" xfId="2293"/>
    <cellStyle name="Note 43_TRAFO" xfId="2294"/>
    <cellStyle name="Note 44" xfId="2295"/>
    <cellStyle name="Note 44 2" xfId="2296"/>
    <cellStyle name="Note 44 2 2" xfId="2297"/>
    <cellStyle name="Note 44 3" xfId="2298"/>
    <cellStyle name="Note 44_TRAFO" xfId="2299"/>
    <cellStyle name="Note 45" xfId="2300"/>
    <cellStyle name="Note 45 2" xfId="2301"/>
    <cellStyle name="Note 45 2 2" xfId="2302"/>
    <cellStyle name="Note 45 3" xfId="2303"/>
    <cellStyle name="Note 45_TRAFO" xfId="2304"/>
    <cellStyle name="Note 46" xfId="2305"/>
    <cellStyle name="Note 46 2" xfId="2306"/>
    <cellStyle name="Note 46 2 2" xfId="2307"/>
    <cellStyle name="Note 46 3" xfId="2308"/>
    <cellStyle name="Note 46_TRAFO" xfId="2309"/>
    <cellStyle name="Note 47" xfId="2310"/>
    <cellStyle name="Note 47 2" xfId="2311"/>
    <cellStyle name="Note 47 2 2" xfId="2312"/>
    <cellStyle name="Note 47 3" xfId="2313"/>
    <cellStyle name="Note 47_TRAFO" xfId="2314"/>
    <cellStyle name="Note 48" xfId="2315"/>
    <cellStyle name="Note 48 2" xfId="2316"/>
    <cellStyle name="Note 48 2 2" xfId="2317"/>
    <cellStyle name="Note 48 3" xfId="2318"/>
    <cellStyle name="Note 48_TRAFO" xfId="2319"/>
    <cellStyle name="Note 49" xfId="2320"/>
    <cellStyle name="Note 49 2" xfId="2321"/>
    <cellStyle name="Note 49 2 2" xfId="2322"/>
    <cellStyle name="Note 49 3" xfId="2323"/>
    <cellStyle name="Note 49_TRAFO" xfId="2324"/>
    <cellStyle name="Note 5" xfId="2325"/>
    <cellStyle name="Note 5 2" xfId="2326"/>
    <cellStyle name="Note 5 2 2" xfId="2327"/>
    <cellStyle name="Note 5 3" xfId="2328"/>
    <cellStyle name="Note 5_TRAFO" xfId="2329"/>
    <cellStyle name="Note 50" xfId="2330"/>
    <cellStyle name="Note 50 2" xfId="2331"/>
    <cellStyle name="Note 50 2 2" xfId="2332"/>
    <cellStyle name="Note 50 3" xfId="2333"/>
    <cellStyle name="Note 50_TRAFO" xfId="2334"/>
    <cellStyle name="Note 51" xfId="2335"/>
    <cellStyle name="Note 51 2" xfId="2336"/>
    <cellStyle name="Note 51 2 2" xfId="2337"/>
    <cellStyle name="Note 51 3" xfId="2338"/>
    <cellStyle name="Note 51_TRAFO" xfId="2339"/>
    <cellStyle name="Note 52" xfId="2340"/>
    <cellStyle name="Note 52 2" xfId="2341"/>
    <cellStyle name="Note 52 2 2" xfId="2342"/>
    <cellStyle name="Note 52 3" xfId="2343"/>
    <cellStyle name="Note 52_TRAFO" xfId="2344"/>
    <cellStyle name="Note 53" xfId="2345"/>
    <cellStyle name="Note 53 2" xfId="2346"/>
    <cellStyle name="Note 53 2 2" xfId="2347"/>
    <cellStyle name="Note 53 3" xfId="2348"/>
    <cellStyle name="Note 53_TRAFO" xfId="2349"/>
    <cellStyle name="Note 54" xfId="2350"/>
    <cellStyle name="Note 54 2" xfId="2351"/>
    <cellStyle name="Note 54 2 2" xfId="2352"/>
    <cellStyle name="Note 54 3" xfId="2353"/>
    <cellStyle name="Note 54_TRAFO" xfId="2354"/>
    <cellStyle name="Note 55" xfId="2355"/>
    <cellStyle name="Note 55 2" xfId="2356"/>
    <cellStyle name="Note 55 2 2" xfId="2357"/>
    <cellStyle name="Note 55 3" xfId="2358"/>
    <cellStyle name="Note 55_TRAFO" xfId="2359"/>
    <cellStyle name="Note 56" xfId="2360"/>
    <cellStyle name="Note 56 2" xfId="2361"/>
    <cellStyle name="Note 56 2 2" xfId="2362"/>
    <cellStyle name="Note 56 3" xfId="2363"/>
    <cellStyle name="Note 56_TRAFO" xfId="2364"/>
    <cellStyle name="Note 57" xfId="2365"/>
    <cellStyle name="Note 57 2" xfId="2366"/>
    <cellStyle name="Note 57 2 2" xfId="2367"/>
    <cellStyle name="Note 57 3" xfId="2368"/>
    <cellStyle name="Note 57_TRAFO" xfId="2369"/>
    <cellStyle name="Note 58" xfId="2370"/>
    <cellStyle name="Note 58 2" xfId="2371"/>
    <cellStyle name="Note 58 2 2" xfId="2372"/>
    <cellStyle name="Note 58 3" xfId="2373"/>
    <cellStyle name="Note 58_TRAFO" xfId="2374"/>
    <cellStyle name="Note 59" xfId="2375"/>
    <cellStyle name="Note 59 2" xfId="2376"/>
    <cellStyle name="Note 59 2 2" xfId="2377"/>
    <cellStyle name="Note 59 3" xfId="2378"/>
    <cellStyle name="Note 59_TRAFO" xfId="2379"/>
    <cellStyle name="Note 6" xfId="2380"/>
    <cellStyle name="Note 6 2" xfId="2381"/>
    <cellStyle name="Note 6 2 2" xfId="2382"/>
    <cellStyle name="Note 6 3" xfId="2383"/>
    <cellStyle name="Note 6_TRAFO" xfId="2384"/>
    <cellStyle name="Note 60" xfId="2385"/>
    <cellStyle name="Note 60 2" xfId="2386"/>
    <cellStyle name="Note 60 2 2" xfId="2387"/>
    <cellStyle name="Note 60 3" xfId="2388"/>
    <cellStyle name="Note 60_TRAFO" xfId="2389"/>
    <cellStyle name="Note 61" xfId="2390"/>
    <cellStyle name="Note 61 2" xfId="2391"/>
    <cellStyle name="Note 61 2 2" xfId="2392"/>
    <cellStyle name="Note 61 3" xfId="2393"/>
    <cellStyle name="Note 61_TRAFO" xfId="2394"/>
    <cellStyle name="Note 62" xfId="2395"/>
    <cellStyle name="Note 62 2" xfId="2396"/>
    <cellStyle name="Note 62 2 2" xfId="2397"/>
    <cellStyle name="Note 62 3" xfId="2398"/>
    <cellStyle name="Note 62_TRAFO" xfId="2399"/>
    <cellStyle name="Note 63" xfId="2400"/>
    <cellStyle name="Note 63 2" xfId="2401"/>
    <cellStyle name="Note 63 2 2" xfId="2402"/>
    <cellStyle name="Note 63 3" xfId="2403"/>
    <cellStyle name="Note 63_TRAFO" xfId="2404"/>
    <cellStyle name="Note 64" xfId="2405"/>
    <cellStyle name="Note 64 2" xfId="2406"/>
    <cellStyle name="Note 64 2 2" xfId="2407"/>
    <cellStyle name="Note 64 3" xfId="2408"/>
    <cellStyle name="Note 64_TRAFO" xfId="2409"/>
    <cellStyle name="Note 65" xfId="2410"/>
    <cellStyle name="Note 65 2" xfId="2411"/>
    <cellStyle name="Note 65 2 2" xfId="2412"/>
    <cellStyle name="Note 65 3" xfId="2413"/>
    <cellStyle name="Note 65_TRAFO" xfId="2414"/>
    <cellStyle name="Note 66" xfId="2415"/>
    <cellStyle name="Note 66 2" xfId="2416"/>
    <cellStyle name="Note 66 2 2" xfId="2417"/>
    <cellStyle name="Note 66 3" xfId="2418"/>
    <cellStyle name="Note 66_TRAFO" xfId="2419"/>
    <cellStyle name="Note 67" xfId="2420"/>
    <cellStyle name="Note 67 2" xfId="2421"/>
    <cellStyle name="Note 67 2 2" xfId="2422"/>
    <cellStyle name="Note 67 3" xfId="2423"/>
    <cellStyle name="Note 67_TRAFO" xfId="2424"/>
    <cellStyle name="Note 68" xfId="2425"/>
    <cellStyle name="Note 68 2" xfId="2426"/>
    <cellStyle name="Note 68 2 2" xfId="2427"/>
    <cellStyle name="Note 68 3" xfId="2428"/>
    <cellStyle name="Note 68_TRAFO" xfId="2429"/>
    <cellStyle name="Note 69" xfId="2430"/>
    <cellStyle name="Note 69 2" xfId="2431"/>
    <cellStyle name="Note 69 2 2" xfId="2432"/>
    <cellStyle name="Note 69 3" xfId="2433"/>
    <cellStyle name="Note 69_TRAFO" xfId="2434"/>
    <cellStyle name="Note 7" xfId="2435"/>
    <cellStyle name="Note 7 2" xfId="2436"/>
    <cellStyle name="Note 7 2 2" xfId="2437"/>
    <cellStyle name="Note 7 3" xfId="2438"/>
    <cellStyle name="Note 7_TRAFO" xfId="2439"/>
    <cellStyle name="Note 70" xfId="2440"/>
    <cellStyle name="Note 70 2" xfId="2441"/>
    <cellStyle name="Note 70 2 2" xfId="2442"/>
    <cellStyle name="Note 70 3" xfId="2443"/>
    <cellStyle name="Note 70_TRAFO" xfId="2444"/>
    <cellStyle name="Note 71" xfId="2445"/>
    <cellStyle name="Note 71 2" xfId="2446"/>
    <cellStyle name="Note 71 2 2" xfId="2447"/>
    <cellStyle name="Note 71 3" xfId="2448"/>
    <cellStyle name="Note 71_TRAFO" xfId="2449"/>
    <cellStyle name="Note 72" xfId="2450"/>
    <cellStyle name="Note 72 2" xfId="2451"/>
    <cellStyle name="Note 72 2 2" xfId="2452"/>
    <cellStyle name="Note 72 3" xfId="2453"/>
    <cellStyle name="Note 72_TRAFO" xfId="2454"/>
    <cellStyle name="Note 73" xfId="2455"/>
    <cellStyle name="Note 73 2" xfId="2456"/>
    <cellStyle name="Note 73 2 2" xfId="2457"/>
    <cellStyle name="Note 73 3" xfId="2458"/>
    <cellStyle name="Note 73_TRAFO" xfId="2459"/>
    <cellStyle name="Note 74" xfId="2460"/>
    <cellStyle name="Note 74 2" xfId="2461"/>
    <cellStyle name="Note 74 2 2" xfId="2462"/>
    <cellStyle name="Note 74 3" xfId="2463"/>
    <cellStyle name="Note 74_TRAFO" xfId="2464"/>
    <cellStyle name="Note 75" xfId="2465"/>
    <cellStyle name="Note 75 2" xfId="2466"/>
    <cellStyle name="Note 75 2 2" xfId="2467"/>
    <cellStyle name="Note 75 3" xfId="2468"/>
    <cellStyle name="Note 75_TRAFO" xfId="2469"/>
    <cellStyle name="Note 76" xfId="2470"/>
    <cellStyle name="Note 76 2" xfId="2471"/>
    <cellStyle name="Note 76 2 2" xfId="2472"/>
    <cellStyle name="Note 76 3" xfId="2473"/>
    <cellStyle name="Note 76_TRAFO" xfId="2474"/>
    <cellStyle name="Note 77" xfId="2475"/>
    <cellStyle name="Note 77 2" xfId="2476"/>
    <cellStyle name="Note 77 2 2" xfId="2477"/>
    <cellStyle name="Note 77 3" xfId="2478"/>
    <cellStyle name="Note 77_TRAFO" xfId="2479"/>
    <cellStyle name="Note 78" xfId="2480"/>
    <cellStyle name="Note 78 2" xfId="2481"/>
    <cellStyle name="Note 78 2 2" xfId="2482"/>
    <cellStyle name="Note 78 3" xfId="2483"/>
    <cellStyle name="Note 78_TRAFO" xfId="2484"/>
    <cellStyle name="Note 8" xfId="2485"/>
    <cellStyle name="Note 8 2" xfId="2486"/>
    <cellStyle name="Note 8 2 2" xfId="2487"/>
    <cellStyle name="Note 8 3" xfId="2488"/>
    <cellStyle name="Note 8_TRAFO" xfId="2489"/>
    <cellStyle name="Note 9" xfId="2490"/>
    <cellStyle name="Note 9 2" xfId="2491"/>
    <cellStyle name="Note 9 2 2" xfId="2492"/>
    <cellStyle name="Note 9 3" xfId="2493"/>
    <cellStyle name="Note 9_TRAFO" xfId="2494"/>
    <cellStyle name="Output 10" xfId="2495"/>
    <cellStyle name="Output 10 2" xfId="2496"/>
    <cellStyle name="Output 11" xfId="2497"/>
    <cellStyle name="Output 11 2" xfId="2498"/>
    <cellStyle name="Output 12" xfId="2499"/>
    <cellStyle name="Output 12 2" xfId="2500"/>
    <cellStyle name="Output 13" xfId="2501"/>
    <cellStyle name="Output 13 2" xfId="2502"/>
    <cellStyle name="Output 14" xfId="2503"/>
    <cellStyle name="Output 14 2" xfId="2504"/>
    <cellStyle name="Output 15" xfId="2505"/>
    <cellStyle name="Output 15 2" xfId="2506"/>
    <cellStyle name="Output 16" xfId="2507"/>
    <cellStyle name="Output 16 2" xfId="2508"/>
    <cellStyle name="Output 2" xfId="2509"/>
    <cellStyle name="Output 2 2" xfId="2510"/>
    <cellStyle name="Output 2 2 2" xfId="2511"/>
    <cellStyle name="Output 2 3" xfId="2512"/>
    <cellStyle name="Output 2 3 2" xfId="2513"/>
    <cellStyle name="Output 2 4" xfId="2514"/>
    <cellStyle name="Output 3" xfId="2515"/>
    <cellStyle name="Output 3 2" xfId="2516"/>
    <cellStyle name="Output 4" xfId="2517"/>
    <cellStyle name="Output 4 2" xfId="2518"/>
    <cellStyle name="Output 5" xfId="2519"/>
    <cellStyle name="Output 5 2" xfId="2520"/>
    <cellStyle name="Output 6" xfId="2521"/>
    <cellStyle name="Output 6 2" xfId="2522"/>
    <cellStyle name="Output 7" xfId="2523"/>
    <cellStyle name="Output 7 2" xfId="2524"/>
    <cellStyle name="Output 8" xfId="2525"/>
    <cellStyle name="Output 8 2" xfId="2526"/>
    <cellStyle name="Output 9" xfId="2527"/>
    <cellStyle name="Output 9 2" xfId="2528"/>
    <cellStyle name="Percent [0]" xfId="2529"/>
    <cellStyle name="Percent [0] 2" xfId="2530"/>
    <cellStyle name="Percent [00]" xfId="2531"/>
    <cellStyle name="Percent [00] 2" xfId="2532"/>
    <cellStyle name="Percent [2]" xfId="2533"/>
    <cellStyle name="Percent [2] 2" xfId="2534"/>
    <cellStyle name="Percent 10" xfId="2535"/>
    <cellStyle name="Percent 11" xfId="2536"/>
    <cellStyle name="Percent 11 2" xfId="2537"/>
    <cellStyle name="Percent 2" xfId="2538"/>
    <cellStyle name="Percent 2 2" xfId="2539"/>
    <cellStyle name="Percent 2 2 2" xfId="2540"/>
    <cellStyle name="Percent 2 2 2 2" xfId="2541"/>
    <cellStyle name="Percent 2 2 2 2 2" xfId="2542"/>
    <cellStyle name="Percent 2 2 2 2 2 2" xfId="2543"/>
    <cellStyle name="Percent 2 2 2 2 2 3" xfId="2544"/>
    <cellStyle name="Percent 2 2 2 2 2 4" xfId="2545"/>
    <cellStyle name="Percent 2 2 2 2 2 5" xfId="2546"/>
    <cellStyle name="Percent 2 2 2 2 3" xfId="2547"/>
    <cellStyle name="Percent 2 2 2 2 4" xfId="2548"/>
    <cellStyle name="Percent 2 2 2 2 5" xfId="2549"/>
    <cellStyle name="Percent 2 2 2 3" xfId="2550"/>
    <cellStyle name="Percent 2 2 2 4" xfId="2551"/>
    <cellStyle name="Percent 2 2 2 5" xfId="2552"/>
    <cellStyle name="Percent 2 2 2 6" xfId="2553"/>
    <cellStyle name="Percent 2 2 2 7" xfId="2554"/>
    <cellStyle name="Percent 2 2 3" xfId="2555"/>
    <cellStyle name="Percent 2 2 4" xfId="2556"/>
    <cellStyle name="Percent 2 2 5" xfId="2557"/>
    <cellStyle name="Percent 2 2 6" xfId="2558"/>
    <cellStyle name="Percent 2 3" xfId="2559"/>
    <cellStyle name="Percent 2 3 2" xfId="2560"/>
    <cellStyle name="Percent 2 3 2 2" xfId="2561"/>
    <cellStyle name="Percent 2 4" xfId="2562"/>
    <cellStyle name="Percent 2 5" xfId="2563"/>
    <cellStyle name="Percent 2 6" xfId="2564"/>
    <cellStyle name="Percent 2 7" xfId="2565"/>
    <cellStyle name="Percent 3" xfId="2566"/>
    <cellStyle name="Percent 3 2" xfId="2567"/>
    <cellStyle name="Percent 4" xfId="2568"/>
    <cellStyle name="Percent 4 2" xfId="2569"/>
    <cellStyle name="Percent 4 2 2" xfId="2570"/>
    <cellStyle name="Percent 5" xfId="2571"/>
    <cellStyle name="Percent 5 2" xfId="2572"/>
    <cellStyle name="Percent 5 2 2" xfId="2573"/>
    <cellStyle name="Percent 5 2 3" xfId="2574"/>
    <cellStyle name="Percent 5 2 4" xfId="2575"/>
    <cellStyle name="Percent 5 2 5" xfId="2576"/>
    <cellStyle name="Percent 5 2 6" xfId="2577"/>
    <cellStyle name="Percent 5 2 6 2" xfId="2578"/>
    <cellStyle name="Percent 5 3" xfId="2579"/>
    <cellStyle name="Percent 5 4" xfId="2580"/>
    <cellStyle name="Percent 5 5" xfId="2581"/>
    <cellStyle name="Percent 6" xfId="2582"/>
    <cellStyle name="Percent 6 2" xfId="2583"/>
    <cellStyle name="Percent 7" xfId="2584"/>
    <cellStyle name="Percent 7 2" xfId="2585"/>
    <cellStyle name="Percent 7 2 2" xfId="2586"/>
    <cellStyle name="Percent 7 3" xfId="2587"/>
    <cellStyle name="Percent 8" xfId="2588"/>
    <cellStyle name="Percent 9" xfId="2589"/>
    <cellStyle name="Percent 9 2" xfId="2590"/>
    <cellStyle name="PrePop Currency (0)" xfId="2591"/>
    <cellStyle name="PrePop Currency (0) 2" xfId="2592"/>
    <cellStyle name="PrePop Currency (2)" xfId="2593"/>
    <cellStyle name="PrePop Currency (2) 2" xfId="2594"/>
    <cellStyle name="PrePop Units (0)" xfId="2595"/>
    <cellStyle name="PrePop Units (0) 2" xfId="2596"/>
    <cellStyle name="PrePop Units (1)" xfId="2597"/>
    <cellStyle name="PrePop Units (1) 2" xfId="2598"/>
    <cellStyle name="PrePop Units (2)" xfId="2599"/>
    <cellStyle name="PrePop Units (2) 2" xfId="2600"/>
    <cellStyle name="Reset range style to defaults" xfId="2601"/>
    <cellStyle name="RevList" xfId="2602"/>
    <cellStyle name="sbt2" xfId="2603"/>
    <cellStyle name="sbt2 2" xfId="2604"/>
    <cellStyle name="subt1" xfId="2605"/>
    <cellStyle name="subt1 2" xfId="2606"/>
    <cellStyle name="Subtotal" xfId="2607"/>
    <cellStyle name="Text Indent A" xfId="2608"/>
    <cellStyle name="Text Indent B" xfId="2609"/>
    <cellStyle name="Text Indent B 2" xfId="2610"/>
    <cellStyle name="Text Indent C" xfId="2611"/>
    <cellStyle name="Text Indent C 2" xfId="2612"/>
    <cellStyle name="TIGA" xfId="2613"/>
    <cellStyle name="Title 10" xfId="2614"/>
    <cellStyle name="Title 11" xfId="2615"/>
    <cellStyle name="Title 12" xfId="2616"/>
    <cellStyle name="Title 13" xfId="2617"/>
    <cellStyle name="Title 14" xfId="2618"/>
    <cellStyle name="Title 15" xfId="2619"/>
    <cellStyle name="Title 16" xfId="2620"/>
    <cellStyle name="Title 2" xfId="2621"/>
    <cellStyle name="Title 2 2" xfId="2622"/>
    <cellStyle name="Title 2 3" xfId="2623"/>
    <cellStyle name="Title 3" xfId="2624"/>
    <cellStyle name="Title 4" xfId="2625"/>
    <cellStyle name="Title 5" xfId="2626"/>
    <cellStyle name="Title 6" xfId="2627"/>
    <cellStyle name="Title 7" xfId="2628"/>
    <cellStyle name="Title 8" xfId="2629"/>
    <cellStyle name="Title 9" xfId="2630"/>
    <cellStyle name="Total 10" xfId="2631"/>
    <cellStyle name="Total 10 2" xfId="2632"/>
    <cellStyle name="Total 11" xfId="2633"/>
    <cellStyle name="Total 11 2" xfId="2634"/>
    <cellStyle name="Total 12" xfId="2635"/>
    <cellStyle name="Total 12 2" xfId="2636"/>
    <cellStyle name="Total 13" xfId="2637"/>
    <cellStyle name="Total 13 2" xfId="2638"/>
    <cellStyle name="Total 14" xfId="2639"/>
    <cellStyle name="Total 14 2" xfId="2640"/>
    <cellStyle name="Total 15" xfId="2641"/>
    <cellStyle name="Total 15 2" xfId="2642"/>
    <cellStyle name="Total 16" xfId="2643"/>
    <cellStyle name="Total 16 2" xfId="2644"/>
    <cellStyle name="Total 2" xfId="2645"/>
    <cellStyle name="Total 2 2" xfId="2646"/>
    <cellStyle name="Total 2 2 2" xfId="2647"/>
    <cellStyle name="Total 2 3" xfId="2648"/>
    <cellStyle name="Total 2 3 2" xfId="2649"/>
    <cellStyle name="Total 2 4" xfId="2650"/>
    <cellStyle name="Total 3" xfId="2651"/>
    <cellStyle name="Total 3 2" xfId="2652"/>
    <cellStyle name="Total 4" xfId="2653"/>
    <cellStyle name="Total 4 2" xfId="2654"/>
    <cellStyle name="Total 5" xfId="2655"/>
    <cellStyle name="Total 5 2" xfId="2656"/>
    <cellStyle name="Total 6" xfId="2657"/>
    <cellStyle name="Total 6 2" xfId="2658"/>
    <cellStyle name="Total 7" xfId="2659"/>
    <cellStyle name="Total 7 2" xfId="2660"/>
    <cellStyle name="Total 8" xfId="2661"/>
    <cellStyle name="Total 8 2" xfId="2662"/>
    <cellStyle name="Total 9" xfId="2663"/>
    <cellStyle name="Total 9 2" xfId="2664"/>
    <cellStyle name="Warning Text 10" xfId="2665"/>
    <cellStyle name="Warning Text 11" xfId="2666"/>
    <cellStyle name="Warning Text 12" xfId="2667"/>
    <cellStyle name="Warning Text 13" xfId="2668"/>
    <cellStyle name="Warning Text 14" xfId="2669"/>
    <cellStyle name="Warning Text 15" xfId="2670"/>
    <cellStyle name="Warning Text 16" xfId="2671"/>
    <cellStyle name="Warning Text 2" xfId="2672"/>
    <cellStyle name="Warning Text 2 2" xfId="2673"/>
    <cellStyle name="Warning Text 2 3" xfId="2674"/>
    <cellStyle name="Warning Text 3" xfId="2675"/>
    <cellStyle name="Warning Text 4" xfId="2676"/>
    <cellStyle name="Warning Text 5" xfId="2677"/>
    <cellStyle name="Warning Text 6" xfId="2678"/>
    <cellStyle name="Warning Text 7" xfId="2679"/>
    <cellStyle name="Warning Text 8" xfId="2680"/>
    <cellStyle name="Warning Text 9" xfId="2681"/>
  </cellStyles>
  <dxfs count="9">
    <dxf>
      <font>
        <color theme="0"/>
      </font>
    </dxf>
    <dxf>
      <fill>
        <patternFill patternType="solid">
          <bgColor rgb="FFFF0000"/>
        </patternFill>
      </fill>
    </dxf>
    <dxf>
      <fill>
        <patternFill patternType="solid">
          <bgColor rgb="FFFFC000"/>
        </patternFill>
      </fill>
    </dxf>
    <dxf>
      <fill>
        <patternFill patternType="solid">
          <bgColor rgb="FF92D050"/>
        </patternFill>
      </fill>
    </dxf>
    <dxf>
      <font>
        <color theme="0"/>
      </font>
      <fill>
        <patternFill patternType="solid">
          <bgColor rgb="FFFF0000"/>
        </patternFill>
      </fill>
    </dxf>
    <dxf>
      <font>
        <strike val="0"/>
        <color rgb="FFFF0000"/>
      </font>
      <fill>
        <patternFill patternType="solid">
          <bgColor theme="5" tint="0.799981688894314"/>
        </patternFill>
      </fill>
    </dxf>
    <dxf>
      <fill>
        <patternFill patternType="solid">
          <fgColor theme="5" tint="0.599963377788629"/>
        </patternFill>
      </fill>
    </dxf>
    <dxf>
      <fill>
        <patternFill patternType="solid">
          <bgColor theme="5" tint="0.599963377788629"/>
        </patternFill>
      </fill>
    </dxf>
    <dxf>
      <font>
        <color rgb="FF9C0006"/>
      </font>
      <fill>
        <patternFill patternType="solid">
          <bgColor rgb="FFFFC7CE"/>
        </patternFill>
      </fill>
    </dxf>
  </dxfs>
  <tableStyles count="0" defaultTableStyle="TableStyleMedium9" defaultPivotStyle="PivotStyleLight16"/>
  <colors>
    <mruColors>
      <color rgb="00FF0066"/>
      <color rgb="00FF6699"/>
      <color rgb="00CCFF99"/>
      <color rgb="0033CCFF"/>
      <color rgb="00CCFF66"/>
      <color rgb="00FFFF99"/>
      <color rgb="00FFCC99"/>
      <color rgb="00FFFFCC"/>
      <color rgb="00CCFFCC"/>
      <color rgb="00CC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externalLink" Target="externalLinks/externalLink85.xml"/><Relationship Id="rId98" Type="http://schemas.openxmlformats.org/officeDocument/2006/relationships/externalLink" Target="externalLinks/externalLink84.xml"/><Relationship Id="rId97" Type="http://schemas.openxmlformats.org/officeDocument/2006/relationships/externalLink" Target="externalLinks/externalLink83.xml"/><Relationship Id="rId96" Type="http://schemas.openxmlformats.org/officeDocument/2006/relationships/externalLink" Target="externalLinks/externalLink82.xml"/><Relationship Id="rId95" Type="http://schemas.openxmlformats.org/officeDocument/2006/relationships/externalLink" Target="externalLinks/externalLink81.xml"/><Relationship Id="rId94" Type="http://schemas.openxmlformats.org/officeDocument/2006/relationships/externalLink" Target="externalLinks/externalLink80.xml"/><Relationship Id="rId93" Type="http://schemas.openxmlformats.org/officeDocument/2006/relationships/externalLink" Target="externalLinks/externalLink79.xml"/><Relationship Id="rId92" Type="http://schemas.openxmlformats.org/officeDocument/2006/relationships/externalLink" Target="externalLinks/externalLink78.xml"/><Relationship Id="rId91" Type="http://schemas.openxmlformats.org/officeDocument/2006/relationships/externalLink" Target="externalLinks/externalLink77.xml"/><Relationship Id="rId90" Type="http://schemas.openxmlformats.org/officeDocument/2006/relationships/externalLink" Target="externalLinks/externalLink76.xml"/><Relationship Id="rId9" Type="http://schemas.openxmlformats.org/officeDocument/2006/relationships/worksheet" Target="worksheets/sheet9.xml"/><Relationship Id="rId89" Type="http://schemas.openxmlformats.org/officeDocument/2006/relationships/externalLink" Target="externalLinks/externalLink75.xml"/><Relationship Id="rId88" Type="http://schemas.openxmlformats.org/officeDocument/2006/relationships/externalLink" Target="externalLinks/externalLink74.xml"/><Relationship Id="rId87" Type="http://schemas.openxmlformats.org/officeDocument/2006/relationships/externalLink" Target="externalLinks/externalLink73.xml"/><Relationship Id="rId86" Type="http://schemas.openxmlformats.org/officeDocument/2006/relationships/externalLink" Target="externalLinks/externalLink72.xml"/><Relationship Id="rId85" Type="http://schemas.openxmlformats.org/officeDocument/2006/relationships/externalLink" Target="externalLinks/externalLink71.xml"/><Relationship Id="rId84" Type="http://schemas.openxmlformats.org/officeDocument/2006/relationships/externalLink" Target="externalLinks/externalLink70.xml"/><Relationship Id="rId83" Type="http://schemas.openxmlformats.org/officeDocument/2006/relationships/externalLink" Target="externalLinks/externalLink69.xml"/><Relationship Id="rId82" Type="http://schemas.openxmlformats.org/officeDocument/2006/relationships/externalLink" Target="externalLinks/externalLink68.xml"/><Relationship Id="rId81" Type="http://schemas.openxmlformats.org/officeDocument/2006/relationships/externalLink" Target="externalLinks/externalLink67.xml"/><Relationship Id="rId80" Type="http://schemas.openxmlformats.org/officeDocument/2006/relationships/externalLink" Target="externalLinks/externalLink66.xml"/><Relationship Id="rId8" Type="http://schemas.openxmlformats.org/officeDocument/2006/relationships/worksheet" Target="worksheets/sheet8.xml"/><Relationship Id="rId79" Type="http://schemas.openxmlformats.org/officeDocument/2006/relationships/externalLink" Target="externalLinks/externalLink65.xml"/><Relationship Id="rId78" Type="http://schemas.openxmlformats.org/officeDocument/2006/relationships/externalLink" Target="externalLinks/externalLink64.xml"/><Relationship Id="rId77" Type="http://schemas.openxmlformats.org/officeDocument/2006/relationships/externalLink" Target="externalLinks/externalLink63.xml"/><Relationship Id="rId76" Type="http://schemas.openxmlformats.org/officeDocument/2006/relationships/externalLink" Target="externalLinks/externalLink62.xml"/><Relationship Id="rId75" Type="http://schemas.openxmlformats.org/officeDocument/2006/relationships/externalLink" Target="externalLinks/externalLink61.xml"/><Relationship Id="rId74" Type="http://schemas.openxmlformats.org/officeDocument/2006/relationships/externalLink" Target="externalLinks/externalLink60.xml"/><Relationship Id="rId73" Type="http://schemas.openxmlformats.org/officeDocument/2006/relationships/externalLink" Target="externalLinks/externalLink59.xml"/><Relationship Id="rId72" Type="http://schemas.openxmlformats.org/officeDocument/2006/relationships/externalLink" Target="externalLinks/externalLink58.xml"/><Relationship Id="rId71" Type="http://schemas.openxmlformats.org/officeDocument/2006/relationships/externalLink" Target="externalLinks/externalLink57.xml"/><Relationship Id="rId70" Type="http://schemas.openxmlformats.org/officeDocument/2006/relationships/externalLink" Target="externalLinks/externalLink56.xml"/><Relationship Id="rId7" Type="http://schemas.openxmlformats.org/officeDocument/2006/relationships/worksheet" Target="worksheets/sheet7.xml"/><Relationship Id="rId69" Type="http://schemas.openxmlformats.org/officeDocument/2006/relationships/externalLink" Target="externalLinks/externalLink55.xml"/><Relationship Id="rId68" Type="http://schemas.openxmlformats.org/officeDocument/2006/relationships/externalLink" Target="externalLinks/externalLink54.xml"/><Relationship Id="rId67" Type="http://schemas.openxmlformats.org/officeDocument/2006/relationships/externalLink" Target="externalLinks/externalLink53.xml"/><Relationship Id="rId66" Type="http://schemas.openxmlformats.org/officeDocument/2006/relationships/externalLink" Target="externalLinks/externalLink52.xml"/><Relationship Id="rId65" Type="http://schemas.openxmlformats.org/officeDocument/2006/relationships/externalLink" Target="externalLinks/externalLink51.xml"/><Relationship Id="rId64" Type="http://schemas.openxmlformats.org/officeDocument/2006/relationships/externalLink" Target="externalLinks/externalLink50.xml"/><Relationship Id="rId63" Type="http://schemas.openxmlformats.org/officeDocument/2006/relationships/externalLink" Target="externalLinks/externalLink49.xml"/><Relationship Id="rId62" Type="http://schemas.openxmlformats.org/officeDocument/2006/relationships/externalLink" Target="externalLinks/externalLink48.xml"/><Relationship Id="rId61" Type="http://schemas.openxmlformats.org/officeDocument/2006/relationships/externalLink" Target="externalLinks/externalLink47.xml"/><Relationship Id="rId60" Type="http://schemas.openxmlformats.org/officeDocument/2006/relationships/externalLink" Target="externalLinks/externalLink46.xml"/><Relationship Id="rId6" Type="http://schemas.openxmlformats.org/officeDocument/2006/relationships/worksheet" Target="worksheets/sheet6.xml"/><Relationship Id="rId59" Type="http://schemas.openxmlformats.org/officeDocument/2006/relationships/externalLink" Target="externalLinks/externalLink45.xml"/><Relationship Id="rId58" Type="http://schemas.openxmlformats.org/officeDocument/2006/relationships/externalLink" Target="externalLinks/externalLink44.xml"/><Relationship Id="rId57" Type="http://schemas.openxmlformats.org/officeDocument/2006/relationships/externalLink" Target="externalLinks/externalLink43.xml"/><Relationship Id="rId56" Type="http://schemas.openxmlformats.org/officeDocument/2006/relationships/externalLink" Target="externalLinks/externalLink42.xml"/><Relationship Id="rId55" Type="http://schemas.openxmlformats.org/officeDocument/2006/relationships/externalLink" Target="externalLinks/externalLink41.xml"/><Relationship Id="rId54" Type="http://schemas.openxmlformats.org/officeDocument/2006/relationships/externalLink" Target="externalLinks/externalLink40.xml"/><Relationship Id="rId53" Type="http://schemas.openxmlformats.org/officeDocument/2006/relationships/externalLink" Target="externalLinks/externalLink39.xml"/><Relationship Id="rId52" Type="http://schemas.openxmlformats.org/officeDocument/2006/relationships/externalLink" Target="externalLinks/externalLink38.xml"/><Relationship Id="rId51" Type="http://schemas.openxmlformats.org/officeDocument/2006/relationships/externalLink" Target="externalLinks/externalLink37.xml"/><Relationship Id="rId50" Type="http://schemas.openxmlformats.org/officeDocument/2006/relationships/externalLink" Target="externalLinks/externalLink36.xml"/><Relationship Id="rId5" Type="http://schemas.openxmlformats.org/officeDocument/2006/relationships/worksheet" Target="worksheets/sheet5.xml"/><Relationship Id="rId49" Type="http://schemas.openxmlformats.org/officeDocument/2006/relationships/externalLink" Target="externalLinks/externalLink35.xml"/><Relationship Id="rId48" Type="http://schemas.openxmlformats.org/officeDocument/2006/relationships/externalLink" Target="externalLinks/externalLink34.xml"/><Relationship Id="rId47" Type="http://schemas.openxmlformats.org/officeDocument/2006/relationships/externalLink" Target="externalLinks/externalLink33.xml"/><Relationship Id="rId46" Type="http://schemas.openxmlformats.org/officeDocument/2006/relationships/externalLink" Target="externalLinks/externalLink32.xml"/><Relationship Id="rId45" Type="http://schemas.openxmlformats.org/officeDocument/2006/relationships/externalLink" Target="externalLinks/externalLink31.xml"/><Relationship Id="rId44" Type="http://schemas.openxmlformats.org/officeDocument/2006/relationships/externalLink" Target="externalLinks/externalLink30.xml"/><Relationship Id="rId43" Type="http://schemas.openxmlformats.org/officeDocument/2006/relationships/externalLink" Target="externalLinks/externalLink29.xml"/><Relationship Id="rId42" Type="http://schemas.openxmlformats.org/officeDocument/2006/relationships/externalLink" Target="externalLinks/externalLink28.xml"/><Relationship Id="rId41" Type="http://schemas.openxmlformats.org/officeDocument/2006/relationships/externalLink" Target="externalLinks/externalLink27.xml"/><Relationship Id="rId40" Type="http://schemas.openxmlformats.org/officeDocument/2006/relationships/externalLink" Target="externalLinks/externalLink26.xml"/><Relationship Id="rId4" Type="http://schemas.openxmlformats.org/officeDocument/2006/relationships/worksheet" Target="worksheets/sheet4.xml"/><Relationship Id="rId39" Type="http://schemas.openxmlformats.org/officeDocument/2006/relationships/externalLink" Target="externalLinks/externalLink25.xml"/><Relationship Id="rId38" Type="http://schemas.openxmlformats.org/officeDocument/2006/relationships/externalLink" Target="externalLinks/externalLink24.xml"/><Relationship Id="rId37" Type="http://schemas.openxmlformats.org/officeDocument/2006/relationships/externalLink" Target="externalLinks/externalLink23.xml"/><Relationship Id="rId36" Type="http://schemas.openxmlformats.org/officeDocument/2006/relationships/externalLink" Target="externalLinks/externalLink22.xml"/><Relationship Id="rId35" Type="http://schemas.openxmlformats.org/officeDocument/2006/relationships/externalLink" Target="externalLinks/externalLink21.xml"/><Relationship Id="rId34" Type="http://schemas.openxmlformats.org/officeDocument/2006/relationships/externalLink" Target="externalLinks/externalLink20.xml"/><Relationship Id="rId33" Type="http://schemas.openxmlformats.org/officeDocument/2006/relationships/externalLink" Target="externalLinks/externalLink19.xml"/><Relationship Id="rId32" Type="http://schemas.openxmlformats.org/officeDocument/2006/relationships/externalLink" Target="externalLinks/externalLink18.xml"/><Relationship Id="rId31" Type="http://schemas.openxmlformats.org/officeDocument/2006/relationships/externalLink" Target="externalLinks/externalLink17.xml"/><Relationship Id="rId30" Type="http://schemas.openxmlformats.org/officeDocument/2006/relationships/externalLink" Target="externalLinks/externalLink16.xml"/><Relationship Id="rId3" Type="http://schemas.openxmlformats.org/officeDocument/2006/relationships/worksheet" Target="worksheets/sheet3.xml"/><Relationship Id="rId29" Type="http://schemas.openxmlformats.org/officeDocument/2006/relationships/externalLink" Target="externalLinks/externalLink15.xml"/><Relationship Id="rId28" Type="http://schemas.openxmlformats.org/officeDocument/2006/relationships/externalLink" Target="externalLinks/externalLink14.xml"/><Relationship Id="rId27" Type="http://schemas.openxmlformats.org/officeDocument/2006/relationships/externalLink" Target="externalLinks/externalLink13.xml"/><Relationship Id="rId26" Type="http://schemas.openxmlformats.org/officeDocument/2006/relationships/externalLink" Target="externalLinks/externalLink12.xml"/><Relationship Id="rId25" Type="http://schemas.openxmlformats.org/officeDocument/2006/relationships/externalLink" Target="externalLinks/externalLink11.xml"/><Relationship Id="rId24" Type="http://schemas.openxmlformats.org/officeDocument/2006/relationships/externalLink" Target="externalLinks/externalLink10.xml"/><Relationship Id="rId23" Type="http://schemas.openxmlformats.org/officeDocument/2006/relationships/externalLink" Target="externalLinks/externalLink9.xml"/><Relationship Id="rId22" Type="http://schemas.openxmlformats.org/officeDocument/2006/relationships/externalLink" Target="externalLinks/externalLink8.xml"/><Relationship Id="rId21" Type="http://schemas.openxmlformats.org/officeDocument/2006/relationships/externalLink" Target="externalLinks/externalLink7.xml"/><Relationship Id="rId20" Type="http://schemas.openxmlformats.org/officeDocument/2006/relationships/externalLink" Target="externalLinks/externalLink6.xml"/><Relationship Id="rId2" Type="http://schemas.openxmlformats.org/officeDocument/2006/relationships/worksheet" Target="worksheets/sheet2.xml"/><Relationship Id="rId19" Type="http://schemas.openxmlformats.org/officeDocument/2006/relationships/externalLink" Target="externalLinks/externalLink5.xml"/><Relationship Id="rId18" Type="http://schemas.openxmlformats.org/officeDocument/2006/relationships/externalLink" Target="externalLinks/externalLink4.xml"/><Relationship Id="rId17" Type="http://schemas.openxmlformats.org/officeDocument/2006/relationships/externalLink" Target="externalLinks/externalLink3.xml"/><Relationship Id="rId16" Type="http://schemas.openxmlformats.org/officeDocument/2006/relationships/externalLink" Target="externalLinks/externalLink2.xml"/><Relationship Id="rId15" Type="http://schemas.openxmlformats.org/officeDocument/2006/relationships/externalLink" Target="externalLinks/externalLink1.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9" Type="http://schemas.openxmlformats.org/officeDocument/2006/relationships/sharedStrings" Target="sharedStrings.xml"/><Relationship Id="rId108" Type="http://schemas.openxmlformats.org/officeDocument/2006/relationships/styles" Target="styles.xml"/><Relationship Id="rId107" Type="http://schemas.openxmlformats.org/officeDocument/2006/relationships/theme" Target="theme/theme1.xml"/><Relationship Id="rId106" Type="http://schemas.openxmlformats.org/officeDocument/2006/relationships/externalLink" Target="externalLinks/externalLink92.xml"/><Relationship Id="rId105" Type="http://schemas.openxmlformats.org/officeDocument/2006/relationships/externalLink" Target="externalLinks/externalLink91.xml"/><Relationship Id="rId104" Type="http://schemas.openxmlformats.org/officeDocument/2006/relationships/externalLink" Target="externalLinks/externalLink90.xml"/><Relationship Id="rId103" Type="http://schemas.openxmlformats.org/officeDocument/2006/relationships/externalLink" Target="externalLinks/externalLink89.xml"/><Relationship Id="rId102" Type="http://schemas.openxmlformats.org/officeDocument/2006/relationships/externalLink" Target="externalLinks/externalLink88.xml"/><Relationship Id="rId101" Type="http://schemas.openxmlformats.org/officeDocument/2006/relationships/externalLink" Target="externalLinks/externalLink87.xml"/><Relationship Id="rId100" Type="http://schemas.openxmlformats.org/officeDocument/2006/relationships/externalLink" Target="externalLinks/externalLink86.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spPr>
            <a:solidFill>
              <a:srgbClr val="FF6699"/>
            </a:solidFill>
            <a:ln>
              <a:noFill/>
            </a:ln>
            <a:effectLst/>
          </c:spPr>
          <c:invertIfNegative val="0"/>
          <c:dLbls>
            <c:delete val="1"/>
          </c:dLbls>
          <c:val>
            <c:numRef>
              <c:f>KKO!$K$20:$L$20</c:f>
              <c:numCache>
                <c:formatCode>0%</c:formatCode>
                <c:ptCount val="2"/>
                <c:pt idx="0">
                  <c:v>0.22</c:v>
                </c:pt>
              </c:numCache>
            </c:numRef>
          </c:val>
        </c:ser>
        <c:ser>
          <c:idx val="1"/>
          <c:order val="1"/>
          <c:spPr>
            <a:noFill/>
            <a:ln>
              <a:noFill/>
            </a:ln>
            <a:effectLst/>
          </c:spPr>
          <c:invertIfNegative val="0"/>
          <c:dLbls>
            <c:delete val="1"/>
          </c:dLbls>
          <c:val>
            <c:numRef>
              <c:f>KKO!$K$21:$L$21</c:f>
              <c:numCache>
                <c:formatCode>0%</c:formatCode>
                <c:ptCount val="2"/>
                <c:pt idx="0">
                  <c:v>1</c:v>
                </c:pt>
              </c:numCache>
            </c:numRef>
          </c:val>
        </c:ser>
        <c:dLbls>
          <c:showLegendKey val="0"/>
          <c:showVal val="0"/>
          <c:showCatName val="0"/>
          <c:showSerName val="0"/>
          <c:showPercent val="0"/>
          <c:showBubbleSize val="0"/>
        </c:dLbls>
        <c:gapWidth val="0"/>
        <c:overlap val="100"/>
        <c:axId val="1673904927"/>
        <c:axId val="1521250015"/>
      </c:barChart>
      <c:catAx>
        <c:axId val="1673904927"/>
        <c:scaling>
          <c:orientation val="minMax"/>
        </c:scaling>
        <c:delete val="1"/>
        <c:axPos val="b"/>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521250015"/>
        <c:crosses val="autoZero"/>
        <c:auto val="1"/>
        <c:lblAlgn val="ctr"/>
        <c:lblOffset val="100"/>
        <c:noMultiLvlLbl val="0"/>
      </c:catAx>
      <c:valAx>
        <c:axId val="1521250015"/>
        <c:scaling>
          <c:orientation val="minMax"/>
        </c:scaling>
        <c:delete val="1"/>
        <c:axPos val="l"/>
        <c:numFmt formatCode="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67390492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spPr>
            <a:solidFill>
              <a:srgbClr val="FF6699"/>
            </a:solidFill>
            <a:ln>
              <a:noFill/>
            </a:ln>
            <a:effectLst/>
          </c:spPr>
          <c:invertIfNegative val="0"/>
          <c:dLbls>
            <c:delete val="1"/>
          </c:dLbls>
          <c:val>
            <c:numRef>
              <c:f>KKO!$D$20</c:f>
              <c:numCache>
                <c:formatCode>0%</c:formatCode>
                <c:ptCount val="1"/>
                <c:pt idx="0">
                  <c:v>0.816142340526455</c:v>
                </c:pt>
              </c:numCache>
            </c:numRef>
          </c:val>
        </c:ser>
        <c:ser>
          <c:idx val="1"/>
          <c:order val="1"/>
          <c:spPr>
            <a:noFill/>
            <a:ln>
              <a:noFill/>
            </a:ln>
            <a:effectLst/>
          </c:spPr>
          <c:invertIfNegative val="0"/>
          <c:dLbls>
            <c:delete val="1"/>
          </c:dLbls>
          <c:val>
            <c:numRef>
              <c:f>KKO!$D$21</c:f>
              <c:numCache>
                <c:formatCode>0%</c:formatCode>
                <c:ptCount val="1"/>
                <c:pt idx="0">
                  <c:v>1</c:v>
                </c:pt>
              </c:numCache>
            </c:numRef>
          </c:val>
        </c:ser>
        <c:dLbls>
          <c:showLegendKey val="0"/>
          <c:showVal val="0"/>
          <c:showCatName val="0"/>
          <c:showSerName val="0"/>
          <c:showPercent val="0"/>
          <c:showBubbleSize val="0"/>
        </c:dLbls>
        <c:gapWidth val="0"/>
        <c:overlap val="100"/>
        <c:axId val="1673904927"/>
        <c:axId val="1521250015"/>
      </c:barChart>
      <c:catAx>
        <c:axId val="1673904927"/>
        <c:scaling>
          <c:orientation val="minMax"/>
        </c:scaling>
        <c:delete val="1"/>
        <c:axPos val="b"/>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521250015"/>
        <c:crosses val="autoZero"/>
        <c:auto val="1"/>
        <c:lblAlgn val="ctr"/>
        <c:lblOffset val="100"/>
        <c:noMultiLvlLbl val="0"/>
      </c:catAx>
      <c:valAx>
        <c:axId val="1521250015"/>
        <c:scaling>
          <c:orientation val="minMax"/>
        </c:scaling>
        <c:delete val="1"/>
        <c:axPos val="l"/>
        <c:numFmt formatCode="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67390492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jpeg"/></Relationships>
</file>

<file path=xl/drawings/_rels/drawing12.xml.rels><?xml version="1.0" encoding="UTF-8" standalone="yes"?>
<Relationships xmlns="http://schemas.openxmlformats.org/package/2006/relationships"><Relationship Id="rId9" Type="http://schemas.openxmlformats.org/officeDocument/2006/relationships/image" Target="../media/image25.emf"/><Relationship Id="rId8" Type="http://schemas.openxmlformats.org/officeDocument/2006/relationships/image" Target="../media/image24.emf"/><Relationship Id="rId7" Type="http://schemas.openxmlformats.org/officeDocument/2006/relationships/image" Target="../media/image23.emf"/><Relationship Id="rId6" Type="http://schemas.openxmlformats.org/officeDocument/2006/relationships/image" Target="../media/image22.emf"/><Relationship Id="rId5" Type="http://schemas.openxmlformats.org/officeDocument/2006/relationships/image" Target="../media/image21.emf"/><Relationship Id="rId4" Type="http://schemas.openxmlformats.org/officeDocument/2006/relationships/image" Target="../media/image20.emf"/><Relationship Id="rId3" Type="http://schemas.openxmlformats.org/officeDocument/2006/relationships/image" Target="../media/image19.emf"/><Relationship Id="rId2" Type="http://schemas.openxmlformats.org/officeDocument/2006/relationships/image" Target="../media/image18.emf"/><Relationship Id="rId14" Type="http://schemas.openxmlformats.org/officeDocument/2006/relationships/image" Target="../media/image30.emf"/><Relationship Id="rId13" Type="http://schemas.openxmlformats.org/officeDocument/2006/relationships/image" Target="../media/image29.emf"/><Relationship Id="rId12" Type="http://schemas.openxmlformats.org/officeDocument/2006/relationships/image" Target="../media/image28.emf"/><Relationship Id="rId11" Type="http://schemas.openxmlformats.org/officeDocument/2006/relationships/image" Target="../media/image27.emf"/><Relationship Id="rId10" Type="http://schemas.openxmlformats.org/officeDocument/2006/relationships/image" Target="../media/image26.emf"/><Relationship Id="rId1" Type="http://schemas.openxmlformats.org/officeDocument/2006/relationships/image" Target="../media/image17.emf"/></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4" Type="http://schemas.openxmlformats.org/officeDocument/2006/relationships/image" Target="../media/image5.emf"/><Relationship Id="rId3" Type="http://schemas.openxmlformats.org/officeDocument/2006/relationships/image" Target="../media/image4.emf"/><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5" Type="http://schemas.openxmlformats.org/officeDocument/2006/relationships/image" Target="../media/image10.jpeg"/><Relationship Id="rId4" Type="http://schemas.openxmlformats.org/officeDocument/2006/relationships/image" Target="../media/image9.jpeg"/><Relationship Id="rId3" Type="http://schemas.openxmlformats.org/officeDocument/2006/relationships/image" Target="../media/image8.jpeg"/><Relationship Id="rId2" Type="http://schemas.openxmlformats.org/officeDocument/2006/relationships/image" Target="../media/image7.jpeg"/><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1.jpe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2.jpeg"/></Relationships>
</file>

<file path=xl/drawings/_rels/vmlDrawing4.v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323850</xdr:colOff>
      <xdr:row>0</xdr:row>
      <xdr:rowOff>0</xdr:rowOff>
    </xdr:from>
    <xdr:to>
      <xdr:col>2</xdr:col>
      <xdr:colOff>9525</xdr:colOff>
      <xdr:row>2</xdr:row>
      <xdr:rowOff>85725</xdr:rowOff>
    </xdr:to>
    <xdr:pic>
      <xdr:nvPicPr>
        <xdr:cNvPr id="22651" name="Picture 2"/>
        <xdr:cNvPicPr>
          <a:picLocks noChangeAspect="1" noChangeArrowheads="1"/>
        </xdr:cNvPicPr>
      </xdr:nvPicPr>
      <xdr:blipFill>
        <a:blip r:embed="rId1" cstate="print">
          <a:extLst>
            <a:ext uri="{28A0092B-C50C-407E-A947-70E740481C1C}">
              <a14:useLocalDpi xmlns:a14="http://schemas.microsoft.com/office/drawing/2010/main" val="0"/>
            </a:ext>
          </a:extLst>
        </a:blip>
        <a:srcRect l="7320" t="4204" r="6204" b="27264"/>
        <a:stretch>
          <a:fillRect/>
        </a:stretch>
      </xdr:blipFill>
      <xdr:spPr>
        <a:xfrm>
          <a:off x="323850" y="0"/>
          <a:ext cx="3810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25</xdr:col>
      <xdr:colOff>413793</xdr:colOff>
      <xdr:row>61</xdr:row>
      <xdr:rowOff>71421</xdr:rowOff>
    </xdr:from>
    <xdr:to>
      <xdr:col>27</xdr:col>
      <xdr:colOff>161462</xdr:colOff>
      <xdr:row>64</xdr:row>
      <xdr:rowOff>98988</xdr:rowOff>
    </xdr:to>
    <xdr:pic>
      <xdr:nvPicPr>
        <xdr:cNvPr id="3" name="Picture 2"/>
        <xdr:cNvPicPr>
          <a:picLocks noChangeAspect="1"/>
        </xdr:cNvPicPr>
      </xdr:nvPicPr>
      <xdr:blipFill>
        <a:blip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l="12589" t="13332" r="65798" b="30321"/>
        <a:stretch>
          <a:fillRect/>
        </a:stretch>
      </xdr:blipFill>
      <xdr:spPr>
        <a:xfrm rot="20282935">
          <a:off x="14786610" y="9977120"/>
          <a:ext cx="548005" cy="513080"/>
        </a:xfrm>
        <a:prstGeom prst="rect">
          <a:avLst/>
        </a:prstGeom>
      </xdr:spPr>
    </xdr:pic>
    <xdr:clientData/>
  </xdr:twoCellAnchor>
  <xdr:twoCellAnchor>
    <xdr:from>
      <xdr:col>7</xdr:col>
      <xdr:colOff>596887</xdr:colOff>
      <xdr:row>26</xdr:row>
      <xdr:rowOff>142354</xdr:rowOff>
    </xdr:from>
    <xdr:to>
      <xdr:col>9</xdr:col>
      <xdr:colOff>283724</xdr:colOff>
      <xdr:row>30</xdr:row>
      <xdr:rowOff>22610</xdr:rowOff>
    </xdr:to>
    <xdr:sp>
      <xdr:nvSpPr>
        <xdr:cNvPr id="4" name="Rectangle 3"/>
        <xdr:cNvSpPr/>
      </xdr:nvSpPr>
      <xdr:spPr>
        <a:xfrm>
          <a:off x="4034790" y="4380865"/>
          <a:ext cx="906145" cy="527685"/>
        </a:xfrm>
        <a:prstGeom prst="rect">
          <a:avLst/>
        </a:prstGeom>
        <a:solidFill>
          <a:schemeClr val="accent2">
            <a:lumMod val="75000"/>
            <a:alpha val="51000"/>
          </a:schemeClr>
        </a:solidFill>
        <a:ln w="3175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6</xdr:col>
      <xdr:colOff>81065</xdr:colOff>
      <xdr:row>30</xdr:row>
      <xdr:rowOff>121597</xdr:rowOff>
    </xdr:from>
    <xdr:to>
      <xdr:col>9</xdr:col>
      <xdr:colOff>405320</xdr:colOff>
      <xdr:row>37</xdr:row>
      <xdr:rowOff>74566</xdr:rowOff>
    </xdr:to>
    <xdr:sp>
      <xdr:nvSpPr>
        <xdr:cNvPr id="5" name="Rectangle 4"/>
        <xdr:cNvSpPr/>
      </xdr:nvSpPr>
      <xdr:spPr>
        <a:xfrm>
          <a:off x="2909570" y="5007610"/>
          <a:ext cx="2153285" cy="10864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rgbClr val="FFFF00"/>
              </a:solidFill>
            </a:rPr>
            <a:t>LOKASI</a:t>
          </a:r>
          <a:endParaRPr lang="en-US" sz="2400" b="1">
            <a:solidFill>
              <a:srgbClr val="FFFF00"/>
            </a:solidFill>
          </a:endParaRPr>
        </a:p>
      </xdr:txBody>
    </xdr:sp>
    <xdr:clientData/>
  </xdr:twoCellAnchor>
  <xdr:twoCellAnchor editAs="oneCell">
    <xdr:from>
      <xdr:col>3</xdr:col>
      <xdr:colOff>0</xdr:colOff>
      <xdr:row>5</xdr:row>
      <xdr:rowOff>0</xdr:rowOff>
    </xdr:from>
    <xdr:to>
      <xdr:col>27</xdr:col>
      <xdr:colOff>243192</xdr:colOff>
      <xdr:row>51</xdr:row>
      <xdr:rowOff>0</xdr:rowOff>
    </xdr:to>
    <xdr:pic>
      <xdr:nvPicPr>
        <xdr:cNvPr id="6" name="Picture 5"/>
        <xdr:cNvPicPr>
          <a:picLocks noChangeAspect="1"/>
        </xdr:cNvPicPr>
      </xdr:nvPicPr>
      <xdr:blipFill>
        <a:blip r:embed="rId2"/>
        <a:stretch>
          <a:fillRect/>
        </a:stretch>
      </xdr:blipFill>
      <xdr:spPr>
        <a:xfrm>
          <a:off x="1000125" y="838200"/>
          <a:ext cx="14415770" cy="7448550"/>
        </a:xfrm>
        <a:prstGeom prst="rect">
          <a:avLst/>
        </a:prstGeom>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27</xdr:col>
      <xdr:colOff>163288</xdr:colOff>
      <xdr:row>60</xdr:row>
      <xdr:rowOff>159884</xdr:rowOff>
    </xdr:from>
    <xdr:to>
      <xdr:col>29</xdr:col>
      <xdr:colOff>285750</xdr:colOff>
      <xdr:row>65</xdr:row>
      <xdr:rowOff>150873</xdr:rowOff>
    </xdr:to>
    <xdr:pic>
      <xdr:nvPicPr>
        <xdr:cNvPr id="3" name="Picture 2"/>
        <xdr:cNvPicPr>
          <a:picLocks noChangeAspect="1"/>
        </xdr:cNvPicPr>
      </xdr:nvPicPr>
      <xdr:blipFill>
        <a:blip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l="13257" t="10996" r="65640" b="32495"/>
        <a:stretch>
          <a:fillRect/>
        </a:stretch>
      </xdr:blipFill>
      <xdr:spPr>
        <a:xfrm>
          <a:off x="15250795" y="9817735"/>
          <a:ext cx="627380" cy="800735"/>
        </a:xfrm>
        <a:prstGeom prst="rect">
          <a:avLst/>
        </a:prstGeom>
      </xdr:spPr>
    </xdr:pic>
    <xdr:clientData/>
  </xdr:twoCellAnchor>
  <xdr:oneCellAnchor>
    <xdr:from>
      <xdr:col>10</xdr:col>
      <xdr:colOff>287966</xdr:colOff>
      <xdr:row>36</xdr:row>
      <xdr:rowOff>110755</xdr:rowOff>
    </xdr:from>
    <xdr:ext cx="930349" cy="468013"/>
    <xdr:sp>
      <xdr:nvSpPr>
        <xdr:cNvPr id="4" name="TextBox 3"/>
        <xdr:cNvSpPr txBox="1"/>
      </xdr:nvSpPr>
      <xdr:spPr>
        <a:xfrm>
          <a:off x="5050155" y="5882640"/>
          <a:ext cx="930275" cy="467995"/>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2400"/>
            <a:t>lokasi</a:t>
          </a:r>
          <a:endParaRPr lang="en-ID" sz="2400"/>
        </a:p>
      </xdr:txBody>
    </xdr:sp>
    <xdr:clientData/>
  </xdr:oneCellAnchor>
  <xdr:twoCellAnchor editAs="oneCell">
    <xdr:from>
      <xdr:col>4</xdr:col>
      <xdr:colOff>-1</xdr:colOff>
      <xdr:row>7</xdr:row>
      <xdr:rowOff>-1</xdr:rowOff>
    </xdr:from>
    <xdr:to>
      <xdr:col>28</xdr:col>
      <xdr:colOff>287964</xdr:colOff>
      <xdr:row>52</xdr:row>
      <xdr:rowOff>88604</xdr:rowOff>
    </xdr:to>
    <xdr:pic>
      <xdr:nvPicPr>
        <xdr:cNvPr id="5" name="Picture 4"/>
        <xdr:cNvPicPr>
          <a:picLocks noChangeAspect="1"/>
        </xdr:cNvPicPr>
      </xdr:nvPicPr>
      <xdr:blipFill>
        <a:blip r:embed="rId2"/>
        <a:stretch>
          <a:fillRect/>
        </a:stretch>
      </xdr:blipFill>
      <xdr:spPr>
        <a:xfrm>
          <a:off x="1104265" y="1075690"/>
          <a:ext cx="14461490" cy="7375525"/>
        </a:xfrm>
        <a:prstGeom prst="rect">
          <a:avLst/>
        </a:prstGeom>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33338</xdr:colOff>
      <xdr:row>1</xdr:row>
      <xdr:rowOff>119063</xdr:rowOff>
    </xdr:from>
    <xdr:to>
      <xdr:col>1</xdr:col>
      <xdr:colOff>576263</xdr:colOff>
      <xdr:row>1</xdr:row>
      <xdr:rowOff>490538</xdr:rowOff>
    </xdr:to>
    <xdr:pic>
      <xdr:nvPicPr>
        <xdr:cNvPr id="119809" name="Picture 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633095" y="728345"/>
          <a:ext cx="54292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33338</xdr:colOff>
      <xdr:row>4</xdr:row>
      <xdr:rowOff>119063</xdr:rowOff>
    </xdr:from>
    <xdr:to>
      <xdr:col>3</xdr:col>
      <xdr:colOff>576263</xdr:colOff>
      <xdr:row>4</xdr:row>
      <xdr:rowOff>490538</xdr:rowOff>
    </xdr:to>
    <xdr:pic>
      <xdr:nvPicPr>
        <xdr:cNvPr id="119810" name="Picture 2"/>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1833245" y="2109470"/>
          <a:ext cx="54292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142875</xdr:colOff>
      <xdr:row>7</xdr:row>
      <xdr:rowOff>119063</xdr:rowOff>
    </xdr:from>
    <xdr:to>
      <xdr:col>5</xdr:col>
      <xdr:colOff>685800</xdr:colOff>
      <xdr:row>7</xdr:row>
      <xdr:rowOff>490538</xdr:rowOff>
    </xdr:to>
    <xdr:pic>
      <xdr:nvPicPr>
        <xdr:cNvPr id="119811" name="Picture 3"/>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3143250" y="3490595"/>
          <a:ext cx="54292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142875</xdr:colOff>
      <xdr:row>9</xdr:row>
      <xdr:rowOff>119063</xdr:rowOff>
    </xdr:from>
    <xdr:to>
      <xdr:col>7</xdr:col>
      <xdr:colOff>685800</xdr:colOff>
      <xdr:row>9</xdr:row>
      <xdr:rowOff>490538</xdr:rowOff>
    </xdr:to>
    <xdr:pic>
      <xdr:nvPicPr>
        <xdr:cNvPr id="119812" name="Picture 4"/>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4572000" y="4262120"/>
          <a:ext cx="54292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142875</xdr:colOff>
      <xdr:row>12</xdr:row>
      <xdr:rowOff>119063</xdr:rowOff>
    </xdr:from>
    <xdr:to>
      <xdr:col>9</xdr:col>
      <xdr:colOff>685800</xdr:colOff>
      <xdr:row>12</xdr:row>
      <xdr:rowOff>490538</xdr:rowOff>
    </xdr:to>
    <xdr:pic>
      <xdr:nvPicPr>
        <xdr:cNvPr id="119813" name="Picture 5"/>
        <xdr:cNvPicPr>
          <a:picLocks noChangeAspect="1" noChangeArrowheads="1"/>
        </xdr:cNvPicPr>
      </xdr:nvPicPr>
      <xdr:blipFill>
        <a:blip r:embed="rId3" cstate="print">
          <a:extLst>
            <a:ext uri="{28A0092B-C50C-407E-A947-70E740481C1C}">
              <a14:useLocalDpi xmlns:a14="http://schemas.microsoft.com/office/drawing/2010/main" val="0"/>
            </a:ext>
          </a:extLst>
        </a:blip>
        <a:srcRect/>
        <a:stretch>
          <a:fillRect/>
        </a:stretch>
      </xdr:blipFill>
      <xdr:spPr>
        <a:xfrm>
          <a:off x="6000750" y="5643245"/>
          <a:ext cx="54292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128588</xdr:colOff>
      <xdr:row>13</xdr:row>
      <xdr:rowOff>85725</xdr:rowOff>
    </xdr:from>
    <xdr:to>
      <xdr:col>9</xdr:col>
      <xdr:colOff>700088</xdr:colOff>
      <xdr:row>13</xdr:row>
      <xdr:rowOff>523875</xdr:rowOff>
    </xdr:to>
    <xdr:pic>
      <xdr:nvPicPr>
        <xdr:cNvPr id="119814" name="Picture 6"/>
        <xdr:cNvPicPr>
          <a:picLocks noChangeAspect="1" noChangeArrowheads="1"/>
        </xdr:cNvPicPr>
      </xdr:nvPicPr>
      <xdr:blipFill>
        <a:blip r:embed="rId4" cstate="print">
          <a:extLst>
            <a:ext uri="{28A0092B-C50C-407E-A947-70E740481C1C}">
              <a14:useLocalDpi xmlns:a14="http://schemas.microsoft.com/office/drawing/2010/main" val="0"/>
            </a:ext>
          </a:extLst>
        </a:blip>
        <a:srcRect/>
        <a:stretch>
          <a:fillRect/>
        </a:stretch>
      </xdr:blipFill>
      <xdr:spPr>
        <a:xfrm>
          <a:off x="5986145" y="6219825"/>
          <a:ext cx="571500"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142875</xdr:colOff>
      <xdr:row>15</xdr:row>
      <xdr:rowOff>119063</xdr:rowOff>
    </xdr:from>
    <xdr:to>
      <xdr:col>11</xdr:col>
      <xdr:colOff>685800</xdr:colOff>
      <xdr:row>15</xdr:row>
      <xdr:rowOff>490538</xdr:rowOff>
    </xdr:to>
    <xdr:pic>
      <xdr:nvPicPr>
        <xdr:cNvPr id="119815" name="Picture 7"/>
        <xdr:cNvPicPr>
          <a:picLocks noChangeAspect="1" noChangeArrowheads="1"/>
        </xdr:cNvPicPr>
      </xdr:nvPicPr>
      <xdr:blipFill>
        <a:blip r:embed="rId5" cstate="print">
          <a:extLst>
            <a:ext uri="{28A0092B-C50C-407E-A947-70E740481C1C}">
              <a14:useLocalDpi xmlns:a14="http://schemas.microsoft.com/office/drawing/2010/main" val="0"/>
            </a:ext>
          </a:extLst>
        </a:blip>
        <a:srcRect/>
        <a:stretch>
          <a:fillRect/>
        </a:stretch>
      </xdr:blipFill>
      <xdr:spPr>
        <a:xfrm>
          <a:off x="7429500" y="7024370"/>
          <a:ext cx="54292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147638</xdr:colOff>
      <xdr:row>18</xdr:row>
      <xdr:rowOff>57150</xdr:rowOff>
    </xdr:from>
    <xdr:to>
      <xdr:col>13</xdr:col>
      <xdr:colOff>681038</xdr:colOff>
      <xdr:row>18</xdr:row>
      <xdr:rowOff>552450</xdr:rowOff>
    </xdr:to>
    <xdr:pic>
      <xdr:nvPicPr>
        <xdr:cNvPr id="117761" name="Picture 1"/>
        <xdr:cNvPicPr>
          <a:picLocks noChangeAspect="1" noChangeArrowheads="1"/>
        </xdr:cNvPicPr>
      </xdr:nvPicPr>
      <xdr:blipFill>
        <a:blip r:embed="rId6" cstate="print">
          <a:extLst>
            <a:ext uri="{28A0092B-C50C-407E-A947-70E740481C1C}">
              <a14:useLocalDpi xmlns:a14="http://schemas.microsoft.com/office/drawing/2010/main" val="0"/>
            </a:ext>
          </a:extLst>
        </a:blip>
        <a:srcRect/>
        <a:stretch>
          <a:fillRect/>
        </a:stretch>
      </xdr:blipFill>
      <xdr:spPr>
        <a:xfrm>
          <a:off x="8862695" y="8343900"/>
          <a:ext cx="53340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209550</xdr:colOff>
      <xdr:row>19</xdr:row>
      <xdr:rowOff>133350</xdr:rowOff>
    </xdr:from>
    <xdr:to>
      <xdr:col>13</xdr:col>
      <xdr:colOff>619125</xdr:colOff>
      <xdr:row>19</xdr:row>
      <xdr:rowOff>476250</xdr:rowOff>
    </xdr:to>
    <xdr:pic>
      <xdr:nvPicPr>
        <xdr:cNvPr id="117762" name="Picture 2"/>
        <xdr:cNvPicPr>
          <a:picLocks noChangeAspect="1" noChangeArrowheads="1"/>
        </xdr:cNvPicPr>
      </xdr:nvPicPr>
      <xdr:blipFill>
        <a:blip r:embed="rId7" cstate="print">
          <a:extLst>
            <a:ext uri="{28A0092B-C50C-407E-A947-70E740481C1C}">
              <a14:useLocalDpi xmlns:a14="http://schemas.microsoft.com/office/drawing/2010/main" val="0"/>
            </a:ext>
          </a:extLst>
        </a:blip>
        <a:srcRect/>
        <a:stretch>
          <a:fillRect/>
        </a:stretch>
      </xdr:blipFill>
      <xdr:spPr>
        <a:xfrm>
          <a:off x="8924925" y="9029700"/>
          <a:ext cx="409575"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9525</xdr:colOff>
      <xdr:row>22</xdr:row>
      <xdr:rowOff>14288</xdr:rowOff>
    </xdr:from>
    <xdr:to>
      <xdr:col>15</xdr:col>
      <xdr:colOff>819150</xdr:colOff>
      <xdr:row>22</xdr:row>
      <xdr:rowOff>595313</xdr:rowOff>
    </xdr:to>
    <xdr:pic>
      <xdr:nvPicPr>
        <xdr:cNvPr id="117763" name="Picture 3"/>
        <xdr:cNvPicPr>
          <a:picLocks noChangeAspect="1" noChangeArrowheads="1"/>
        </xdr:cNvPicPr>
      </xdr:nvPicPr>
      <xdr:blipFill>
        <a:blip r:embed="rId8" cstate="print">
          <a:extLst>
            <a:ext uri="{28A0092B-C50C-407E-A947-70E740481C1C}">
              <a14:useLocalDpi xmlns:a14="http://schemas.microsoft.com/office/drawing/2010/main" val="0"/>
            </a:ext>
          </a:extLst>
        </a:blip>
        <a:srcRect/>
        <a:stretch>
          <a:fillRect/>
        </a:stretch>
      </xdr:blipFill>
      <xdr:spPr>
        <a:xfrm>
          <a:off x="10153650" y="10291445"/>
          <a:ext cx="809625"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33338</xdr:colOff>
      <xdr:row>24</xdr:row>
      <xdr:rowOff>23813</xdr:rowOff>
    </xdr:from>
    <xdr:to>
      <xdr:col>17</xdr:col>
      <xdr:colOff>795338</xdr:colOff>
      <xdr:row>24</xdr:row>
      <xdr:rowOff>700088</xdr:rowOff>
    </xdr:to>
    <xdr:pic>
      <xdr:nvPicPr>
        <xdr:cNvPr id="117764" name="Picture 4"/>
        <xdr:cNvPicPr>
          <a:picLocks noChangeAspect="1" noChangeArrowheads="1"/>
        </xdr:cNvPicPr>
      </xdr:nvPicPr>
      <xdr:blipFill>
        <a:blip r:embed="rId9" cstate="print">
          <a:extLst>
            <a:ext uri="{28A0092B-C50C-407E-A947-70E740481C1C}">
              <a14:useLocalDpi xmlns:a14="http://schemas.microsoft.com/office/drawing/2010/main" val="0"/>
            </a:ext>
          </a:extLst>
        </a:blip>
        <a:srcRect/>
        <a:stretch>
          <a:fillRect/>
        </a:stretch>
      </xdr:blipFill>
      <xdr:spPr>
        <a:xfrm>
          <a:off x="11605895" y="11072495"/>
          <a:ext cx="762000"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76200</xdr:colOff>
      <xdr:row>25</xdr:row>
      <xdr:rowOff>23813</xdr:rowOff>
    </xdr:from>
    <xdr:to>
      <xdr:col>17</xdr:col>
      <xdr:colOff>752475</xdr:colOff>
      <xdr:row>25</xdr:row>
      <xdr:rowOff>700088</xdr:rowOff>
    </xdr:to>
    <xdr:pic>
      <xdr:nvPicPr>
        <xdr:cNvPr id="117765" name="Picture 5"/>
        <xdr:cNvPicPr>
          <a:picLocks noChangeAspect="1" noChangeArrowheads="1"/>
        </xdr:cNvPicPr>
      </xdr:nvPicPr>
      <xdr:blipFill>
        <a:blip r:embed="rId10" cstate="print">
          <a:extLst>
            <a:ext uri="{28A0092B-C50C-407E-A947-70E740481C1C}">
              <a14:useLocalDpi xmlns:a14="http://schemas.microsoft.com/office/drawing/2010/main" val="0"/>
            </a:ext>
          </a:extLst>
        </a:blip>
        <a:srcRect/>
        <a:stretch>
          <a:fillRect/>
        </a:stretch>
      </xdr:blipFill>
      <xdr:spPr>
        <a:xfrm>
          <a:off x="11649075" y="11796395"/>
          <a:ext cx="676275"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33338</xdr:colOff>
      <xdr:row>27</xdr:row>
      <xdr:rowOff>23813</xdr:rowOff>
    </xdr:from>
    <xdr:to>
      <xdr:col>19</xdr:col>
      <xdr:colOff>795338</xdr:colOff>
      <xdr:row>27</xdr:row>
      <xdr:rowOff>700088</xdr:rowOff>
    </xdr:to>
    <xdr:pic>
      <xdr:nvPicPr>
        <xdr:cNvPr id="117766" name="Picture 6"/>
        <xdr:cNvPicPr>
          <a:picLocks noChangeAspect="1" noChangeArrowheads="1"/>
        </xdr:cNvPicPr>
      </xdr:nvPicPr>
      <xdr:blipFill>
        <a:blip r:embed="rId11" cstate="print">
          <a:extLst>
            <a:ext uri="{28A0092B-C50C-407E-A947-70E740481C1C}">
              <a14:useLocalDpi xmlns:a14="http://schemas.microsoft.com/office/drawing/2010/main" val="0"/>
            </a:ext>
          </a:extLst>
        </a:blip>
        <a:srcRect/>
        <a:stretch>
          <a:fillRect/>
        </a:stretch>
      </xdr:blipFill>
      <xdr:spPr>
        <a:xfrm>
          <a:off x="13034645" y="12682220"/>
          <a:ext cx="762000"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76200</xdr:colOff>
      <xdr:row>28</xdr:row>
      <xdr:rowOff>23813</xdr:rowOff>
    </xdr:from>
    <xdr:to>
      <xdr:col>19</xdr:col>
      <xdr:colOff>752475</xdr:colOff>
      <xdr:row>28</xdr:row>
      <xdr:rowOff>700088</xdr:rowOff>
    </xdr:to>
    <xdr:pic>
      <xdr:nvPicPr>
        <xdr:cNvPr id="117767" name="Picture 7"/>
        <xdr:cNvPicPr>
          <a:picLocks noChangeAspect="1" noChangeArrowheads="1"/>
        </xdr:cNvPicPr>
      </xdr:nvPicPr>
      <xdr:blipFill>
        <a:blip r:embed="rId12" cstate="print">
          <a:extLst>
            <a:ext uri="{28A0092B-C50C-407E-A947-70E740481C1C}">
              <a14:useLocalDpi xmlns:a14="http://schemas.microsoft.com/office/drawing/2010/main" val="0"/>
            </a:ext>
          </a:extLst>
        </a:blip>
        <a:srcRect/>
        <a:stretch>
          <a:fillRect/>
        </a:stretch>
      </xdr:blipFill>
      <xdr:spPr>
        <a:xfrm>
          <a:off x="13077825" y="13406120"/>
          <a:ext cx="676275"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33338</xdr:colOff>
      <xdr:row>30</xdr:row>
      <xdr:rowOff>23813</xdr:rowOff>
    </xdr:from>
    <xdr:to>
      <xdr:col>21</xdr:col>
      <xdr:colOff>795338</xdr:colOff>
      <xdr:row>30</xdr:row>
      <xdr:rowOff>700088</xdr:rowOff>
    </xdr:to>
    <xdr:pic>
      <xdr:nvPicPr>
        <xdr:cNvPr id="117768" name="Picture 8"/>
        <xdr:cNvPicPr>
          <a:picLocks noChangeAspect="1" noChangeArrowheads="1"/>
        </xdr:cNvPicPr>
      </xdr:nvPicPr>
      <xdr:blipFill>
        <a:blip r:embed="rId13" cstate="print">
          <a:extLst>
            <a:ext uri="{28A0092B-C50C-407E-A947-70E740481C1C}">
              <a14:useLocalDpi xmlns:a14="http://schemas.microsoft.com/office/drawing/2010/main" val="0"/>
            </a:ext>
          </a:extLst>
        </a:blip>
        <a:srcRect/>
        <a:stretch>
          <a:fillRect/>
        </a:stretch>
      </xdr:blipFill>
      <xdr:spPr>
        <a:xfrm>
          <a:off x="14463395" y="14291945"/>
          <a:ext cx="762000"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76200</xdr:colOff>
      <xdr:row>31</xdr:row>
      <xdr:rowOff>23813</xdr:rowOff>
    </xdr:from>
    <xdr:to>
      <xdr:col>21</xdr:col>
      <xdr:colOff>752475</xdr:colOff>
      <xdr:row>31</xdr:row>
      <xdr:rowOff>700088</xdr:rowOff>
    </xdr:to>
    <xdr:pic>
      <xdr:nvPicPr>
        <xdr:cNvPr id="117769" name="Picture 9"/>
        <xdr:cNvPicPr>
          <a:picLocks noChangeAspect="1" noChangeArrowheads="1"/>
        </xdr:cNvPicPr>
      </xdr:nvPicPr>
      <xdr:blipFill>
        <a:blip r:embed="rId14" cstate="print">
          <a:extLst>
            <a:ext uri="{28A0092B-C50C-407E-A947-70E740481C1C}">
              <a14:useLocalDpi xmlns:a14="http://schemas.microsoft.com/office/drawing/2010/main" val="0"/>
            </a:ext>
          </a:extLst>
        </a:blip>
        <a:srcRect/>
        <a:stretch>
          <a:fillRect/>
        </a:stretch>
      </xdr:blipFill>
      <xdr:spPr>
        <a:xfrm>
          <a:off x="14506575" y="15015845"/>
          <a:ext cx="676275"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238125</xdr:colOff>
      <xdr:row>0</xdr:row>
      <xdr:rowOff>0</xdr:rowOff>
    </xdr:from>
    <xdr:to>
      <xdr:col>2</xdr:col>
      <xdr:colOff>28575</xdr:colOff>
      <xdr:row>3</xdr:row>
      <xdr:rowOff>19050</xdr:rowOff>
    </xdr:to>
    <xdr:pic>
      <xdr:nvPicPr>
        <xdr:cNvPr id="16517" name="Picture 2"/>
        <xdr:cNvPicPr>
          <a:picLocks noChangeAspect="1" noChangeArrowheads="1"/>
        </xdr:cNvPicPr>
      </xdr:nvPicPr>
      <xdr:blipFill>
        <a:blip r:embed="rId1" cstate="print">
          <a:extLst>
            <a:ext uri="{28A0092B-C50C-407E-A947-70E740481C1C}">
              <a14:useLocalDpi xmlns:a14="http://schemas.microsoft.com/office/drawing/2010/main" val="0"/>
            </a:ext>
          </a:extLst>
        </a:blip>
        <a:srcRect l="7320" t="4204" r="6204" b="27264"/>
        <a:stretch>
          <a:fillRect/>
        </a:stretch>
      </xdr:blipFill>
      <xdr:spPr>
        <a:xfrm>
          <a:off x="238125" y="0"/>
          <a:ext cx="48577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247650</xdr:colOff>
      <xdr:row>0</xdr:row>
      <xdr:rowOff>9525</xdr:rowOff>
    </xdr:from>
    <xdr:to>
      <xdr:col>2</xdr:col>
      <xdr:colOff>38100</xdr:colOff>
      <xdr:row>3</xdr:row>
      <xdr:rowOff>28575</xdr:rowOff>
    </xdr:to>
    <xdr:pic>
      <xdr:nvPicPr>
        <xdr:cNvPr id="11397" name="Picture 2"/>
        <xdr:cNvPicPr>
          <a:picLocks noChangeAspect="1" noChangeArrowheads="1"/>
        </xdr:cNvPicPr>
      </xdr:nvPicPr>
      <xdr:blipFill>
        <a:blip r:embed="rId1" cstate="print">
          <a:extLst>
            <a:ext uri="{28A0092B-C50C-407E-A947-70E740481C1C}">
              <a14:useLocalDpi xmlns:a14="http://schemas.microsoft.com/office/drawing/2010/main" val="0"/>
            </a:ext>
          </a:extLst>
        </a:blip>
        <a:srcRect l="7320" t="4204" r="6204" b="27264"/>
        <a:stretch>
          <a:fillRect/>
        </a:stretch>
      </xdr:blipFill>
      <xdr:spPr>
        <a:xfrm>
          <a:off x="247650" y="9525"/>
          <a:ext cx="48577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85536</xdr:colOff>
      <xdr:row>4</xdr:row>
      <xdr:rowOff>21981</xdr:rowOff>
    </xdr:from>
    <xdr:to>
      <xdr:col>4</xdr:col>
      <xdr:colOff>760537</xdr:colOff>
      <xdr:row>4</xdr:row>
      <xdr:rowOff>698989</xdr:rowOff>
    </xdr:to>
    <xdr:pic>
      <xdr:nvPicPr>
        <xdr:cNvPr id="17" name="Picture 16"/>
        <xdr:cNvPicPr>
          <a:picLocks noChangeAspect="1"/>
        </xdr:cNvPicPr>
      </xdr:nvPicPr>
      <xdr:blipFill>
        <a:blip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85390" y="2679065"/>
          <a:ext cx="675005" cy="676910"/>
        </a:xfrm>
        <a:prstGeom prst="rect">
          <a:avLst/>
        </a:prstGeom>
      </xdr:spPr>
    </xdr:pic>
    <xdr:clientData/>
  </xdr:twoCellAnchor>
  <xdr:twoCellAnchor editAs="oneCell">
    <xdr:from>
      <xdr:col>4</xdr:col>
      <xdr:colOff>43962</xdr:colOff>
      <xdr:row>3</xdr:row>
      <xdr:rowOff>0</xdr:rowOff>
    </xdr:from>
    <xdr:to>
      <xdr:col>4</xdr:col>
      <xdr:colOff>805962</xdr:colOff>
      <xdr:row>3</xdr:row>
      <xdr:rowOff>674078</xdr:rowOff>
    </xdr:to>
    <xdr:pic>
      <xdr:nvPicPr>
        <xdr:cNvPr id="19" name="Picture 18"/>
        <xdr:cNvPicPr>
          <a:picLocks noChangeAspect="1"/>
        </xdr:cNvPicPr>
      </xdr:nvPicPr>
      <xdr:blipFill>
        <a:blip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44115" y="1933575"/>
          <a:ext cx="762000" cy="673735"/>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8</xdr:col>
      <xdr:colOff>1526723</xdr:colOff>
      <xdr:row>23</xdr:row>
      <xdr:rowOff>969818</xdr:rowOff>
    </xdr:from>
    <xdr:to>
      <xdr:col>10</xdr:col>
      <xdr:colOff>176893</xdr:colOff>
      <xdr:row>23</xdr:row>
      <xdr:rowOff>2411186</xdr:rowOff>
    </xdr:to>
    <xdr:sp>
      <xdr:nvSpPr>
        <xdr:cNvPr id="15" name="Rectangle 14"/>
        <xdr:cNvSpPr/>
      </xdr:nvSpPr>
      <xdr:spPr>
        <a:xfrm>
          <a:off x="6812915" y="9275445"/>
          <a:ext cx="1164590" cy="144145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1319890</xdr:colOff>
      <xdr:row>20</xdr:row>
      <xdr:rowOff>258536</xdr:rowOff>
    </xdr:from>
    <xdr:to>
      <xdr:col>12</xdr:col>
      <xdr:colOff>190500</xdr:colOff>
      <xdr:row>23</xdr:row>
      <xdr:rowOff>2478727</xdr:rowOff>
    </xdr:to>
    <xdr:graphicFrame>
      <xdr:nvGraphicFramePr>
        <xdr:cNvPr id="14" name="Chart 13"/>
        <xdr:cNvGraphicFramePr/>
      </xdr:nvGraphicFramePr>
      <xdr:xfrm>
        <a:off x="6605905" y="8029575"/>
        <a:ext cx="3061970" cy="275463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1374321</xdr:colOff>
      <xdr:row>23</xdr:row>
      <xdr:rowOff>870857</xdr:rowOff>
    </xdr:from>
    <xdr:to>
      <xdr:col>3</xdr:col>
      <xdr:colOff>95250</xdr:colOff>
      <xdr:row>23</xdr:row>
      <xdr:rowOff>2313214</xdr:rowOff>
    </xdr:to>
    <xdr:sp>
      <xdr:nvSpPr>
        <xdr:cNvPr id="4" name="Rectangle 3"/>
        <xdr:cNvSpPr/>
      </xdr:nvSpPr>
      <xdr:spPr>
        <a:xfrm>
          <a:off x="1659890" y="9176385"/>
          <a:ext cx="1188085" cy="1442085"/>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1182588</xdr:colOff>
      <xdr:row>20</xdr:row>
      <xdr:rowOff>256063</xdr:rowOff>
    </xdr:from>
    <xdr:to>
      <xdr:col>3</xdr:col>
      <xdr:colOff>403269</xdr:colOff>
      <xdr:row>23</xdr:row>
      <xdr:rowOff>2476254</xdr:rowOff>
    </xdr:to>
    <xdr:graphicFrame>
      <xdr:nvGraphicFramePr>
        <xdr:cNvPr id="2" name="Chart 1"/>
        <xdr:cNvGraphicFramePr/>
      </xdr:nvGraphicFramePr>
      <xdr:xfrm>
        <a:off x="1468120" y="8029575"/>
        <a:ext cx="1687830" cy="275209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217714</xdr:colOff>
      <xdr:row>23</xdr:row>
      <xdr:rowOff>40821</xdr:rowOff>
    </xdr:from>
    <xdr:to>
      <xdr:col>4</xdr:col>
      <xdr:colOff>435429</xdr:colOff>
      <xdr:row>23</xdr:row>
      <xdr:rowOff>1034143</xdr:rowOff>
    </xdr:to>
    <xdr:sp>
      <xdr:nvSpPr>
        <xdr:cNvPr id="12" name="Rectangle 11"/>
        <xdr:cNvSpPr/>
      </xdr:nvSpPr>
      <xdr:spPr>
        <a:xfrm>
          <a:off x="502920" y="8346440"/>
          <a:ext cx="3684905" cy="9931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1</xdr:col>
          <xdr:colOff>653143</xdr:colOff>
          <xdr:row>22</xdr:row>
          <xdr:rowOff>108857</xdr:rowOff>
        </xdr:from>
        <xdr:to>
          <xdr:col>3</xdr:col>
          <xdr:colOff>884464</xdr:colOff>
          <xdr:row>25</xdr:row>
          <xdr:rowOff>2476</xdr:rowOff>
        </xdr:to>
        <xdr:pic>
          <xdr:nvPicPr>
            <xdr:cNvPr id="10" name="Picture 9"/>
            <xdr:cNvPicPr>
              <a:picLocks noChangeAspect="1"/>
              <a:extLst>
                <a:ext uri="{84589F7E-364E-4C9E-8A38-B11213B215E9}">
                  <a14:cameraTool cellRange="Kutools_PDL9_1" spid="_x0000_s120840"/>
                </a:ext>
              </a:extLst>
            </xdr:cNvPicPr>
          </xdr:nvPicPr>
          <xdr:blipFill>
            <a:blip r:embed="rId3">
              <a:clrChange>
                <a:clrFrom>
                  <a:srgbClr val="FFFFFF"/>
                </a:clrFrom>
                <a:clrTo>
                  <a:srgbClr val="FFFFFF">
                    <a:alpha val="0"/>
                  </a:srgbClr>
                </a:clrTo>
              </a:clrChange>
            </a:blip>
            <a:stretch>
              <a:fillRect/>
            </a:stretch>
          </xdr:blipFill>
          <xdr:spPr>
            <a:xfrm>
              <a:off x="938530" y="8223885"/>
              <a:ext cx="2698115" cy="2817495"/>
            </a:xfrm>
            <a:prstGeom prst="rect">
              <a:avLst/>
            </a:prstGeom>
          </xdr:spPr>
        </xdr:pic>
        <xdr:clientData/>
      </xdr:twoCellAnchor>
    </mc:Choice>
    <mc:Fallback/>
  </mc:AlternateContent>
  <xdr:twoCellAnchor>
    <xdr:from>
      <xdr:col>8</xdr:col>
      <xdr:colOff>288471</xdr:colOff>
      <xdr:row>23</xdr:row>
      <xdr:rowOff>43542</xdr:rowOff>
    </xdr:from>
    <xdr:to>
      <xdr:col>11</xdr:col>
      <xdr:colOff>615043</xdr:colOff>
      <xdr:row>23</xdr:row>
      <xdr:rowOff>1050471</xdr:rowOff>
    </xdr:to>
    <xdr:sp>
      <xdr:nvSpPr>
        <xdr:cNvPr id="18" name="Rectangle 17"/>
        <xdr:cNvSpPr/>
      </xdr:nvSpPr>
      <xdr:spPr>
        <a:xfrm>
          <a:off x="5574665" y="8348980"/>
          <a:ext cx="3688715" cy="100711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8</xdr:col>
          <xdr:colOff>810243</xdr:colOff>
          <xdr:row>22</xdr:row>
          <xdr:rowOff>111331</xdr:rowOff>
        </xdr:from>
        <xdr:to>
          <xdr:col>11</xdr:col>
          <xdr:colOff>30925</xdr:colOff>
          <xdr:row>24</xdr:row>
          <xdr:rowOff>176893</xdr:rowOff>
        </xdr:to>
        <xdr:pic>
          <xdr:nvPicPr>
            <xdr:cNvPr id="11" name="Picture 10"/>
            <xdr:cNvPicPr>
              <a:picLocks noChangeAspect="1"/>
              <a:extLst>
                <a:ext uri="{84589F7E-364E-4C9E-8A38-B11213B215E9}">
                  <a14:cameraTool cellRange="Kutools_PDL10_1" spid="_x0000_s120841"/>
                </a:ext>
              </a:extLst>
            </xdr:cNvPicPr>
          </xdr:nvPicPr>
          <xdr:blipFill>
            <a:blip r:embed="rId4">
              <a:clrChange>
                <a:clrFrom>
                  <a:srgbClr val="FFFFFF"/>
                </a:clrFrom>
                <a:clrTo>
                  <a:srgbClr val="FFFFFF">
                    <a:alpha val="0"/>
                  </a:srgbClr>
                </a:clrTo>
              </a:clrChange>
            </a:blip>
            <a:stretch>
              <a:fillRect/>
            </a:stretch>
          </xdr:blipFill>
          <xdr:spPr>
            <a:xfrm>
              <a:off x="6096000" y="8226425"/>
              <a:ext cx="2583180" cy="2799080"/>
            </a:xfrm>
            <a:prstGeom prst="rect">
              <a:avLst/>
            </a:prstGeom>
          </xdr:spPr>
        </xdr:pic>
        <xdr:clientData/>
      </xdr:twoCellAnchor>
    </mc:Choice>
    <mc:Fallback/>
  </mc:AlternateContent>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10</xdr:col>
      <xdr:colOff>451005</xdr:colOff>
      <xdr:row>34</xdr:row>
      <xdr:rowOff>162252</xdr:rowOff>
    </xdr:from>
    <xdr:to>
      <xdr:col>22</xdr:col>
      <xdr:colOff>86591</xdr:colOff>
      <xdr:row>94</xdr:row>
      <xdr:rowOff>82680</xdr:rowOff>
    </xdr:to>
    <xdr:pic>
      <xdr:nvPicPr>
        <xdr:cNvPr id="2" name="Picture 12"/>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6010275" y="7320915"/>
          <a:ext cx="6791960" cy="1135062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24</xdr:col>
      <xdr:colOff>52203</xdr:colOff>
      <xdr:row>33</xdr:row>
      <xdr:rowOff>69273</xdr:rowOff>
    </xdr:from>
    <xdr:to>
      <xdr:col>36</xdr:col>
      <xdr:colOff>295646</xdr:colOff>
      <xdr:row>66</xdr:row>
      <xdr:rowOff>14844</xdr:rowOff>
    </xdr:to>
    <xdr:pic>
      <xdr:nvPicPr>
        <xdr:cNvPr id="3" name="Picture 2"/>
        <xdr:cNvPicPr>
          <a:picLocks noChangeAspect="1" noChangeArrowheads="1"/>
        </xdr:cNvPicPr>
      </xdr:nvPicPr>
      <xdr:blipFill>
        <a:blip r:embed="rId2">
          <a:extLst>
            <a:ext uri="{28A0092B-C50C-407E-A947-70E740481C1C}">
              <a14:useLocalDpi xmlns:a14="http://schemas.microsoft.com/office/drawing/2010/main" val="0"/>
            </a:ext>
          </a:extLst>
        </a:blip>
        <a:srcRect t="11664" b="20958"/>
        <a:stretch>
          <a:fillRect/>
        </a:stretch>
      </xdr:blipFill>
      <xdr:spPr>
        <a:xfrm>
          <a:off x="13987145" y="7037705"/>
          <a:ext cx="7558405" cy="623189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73025</xdr:colOff>
      <xdr:row>27</xdr:row>
      <xdr:rowOff>26642</xdr:rowOff>
    </xdr:from>
    <xdr:to>
      <xdr:col>11</xdr:col>
      <xdr:colOff>438205</xdr:colOff>
      <xdr:row>79</xdr:row>
      <xdr:rowOff>179042</xdr:rowOff>
    </xdr:to>
    <xdr:pic>
      <xdr:nvPicPr>
        <xdr:cNvPr id="4" name="Picture 3"/>
        <xdr:cNvPicPr>
          <a:picLocks noChangeAspect="1"/>
        </xdr:cNvPicPr>
      </xdr:nvPicPr>
      <xdr:blipFill>
        <a:blip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3025" y="5851525"/>
          <a:ext cx="6375400" cy="10058400"/>
        </a:xfrm>
        <a:prstGeom prst="rect">
          <a:avLst/>
        </a:prstGeom>
        <a:ln>
          <a:solidFill>
            <a:schemeClr val="accent1"/>
          </a:solidFill>
        </a:ln>
      </xdr:spPr>
    </xdr:pic>
    <xdr:clientData/>
  </xdr:twoCellAnchor>
  <xdr:twoCellAnchor>
    <xdr:from>
      <xdr:col>23</xdr:col>
      <xdr:colOff>201721</xdr:colOff>
      <xdr:row>75</xdr:row>
      <xdr:rowOff>28140</xdr:rowOff>
    </xdr:from>
    <xdr:to>
      <xdr:col>34</xdr:col>
      <xdr:colOff>177894</xdr:colOff>
      <xdr:row>99</xdr:row>
      <xdr:rowOff>176213</xdr:rowOff>
    </xdr:to>
    <xdr:grpSp>
      <xdr:nvGrpSpPr>
        <xdr:cNvPr id="5" name="Group 4"/>
        <xdr:cNvGrpSpPr/>
      </xdr:nvGrpSpPr>
      <xdr:grpSpPr>
        <a:xfrm>
          <a:off x="13526770" y="14997430"/>
          <a:ext cx="6682105" cy="4719955"/>
          <a:chOff x="12235692" y="1684192"/>
          <a:chExt cx="8982112" cy="6195274"/>
        </a:xfrm>
      </xdr:grpSpPr>
      <xdr:pic>
        <xdr:nvPicPr>
          <xdr:cNvPr id="6" name="Picture 5"/>
          <xdr:cNvPicPr>
            <a:picLocks noChangeAspect="1"/>
          </xdr:cNvPicPr>
        </xdr:nvPicPr>
        <xdr:blipFill>
          <a:blip r:embed="rId4">
            <a:extLst>
              <a:ext uri="{28A0092B-C50C-407E-A947-70E740481C1C}">
                <a14:useLocalDpi xmlns:a14="http://schemas.microsoft.com/office/drawing/2010/main" val="0"/>
              </a:ext>
            </a:extLst>
          </a:blip>
          <a:srcRect t="16897" b="22003"/>
          <a:stretch>
            <a:fillRect/>
          </a:stretch>
        </xdr:blipFill>
        <xdr:spPr>
          <a:xfrm>
            <a:off x="16782443" y="1690997"/>
            <a:ext cx="4435361" cy="6188469"/>
          </a:xfrm>
          <a:prstGeom prst="rect">
            <a:avLst/>
          </a:prstGeom>
          <a:ln w="19050">
            <a:noFill/>
          </a:ln>
        </xdr:spPr>
      </xdr:pic>
      <xdr:pic>
        <xdr:nvPicPr>
          <xdr:cNvPr id="7" name="Picture 6"/>
          <xdr:cNvPicPr>
            <a:picLocks noChangeAspect="1"/>
          </xdr:cNvPicPr>
        </xdr:nvPicPr>
        <xdr:blipFill>
          <a:blip r:embed="rId5">
            <a:extLst>
              <a:ext uri="{28A0092B-C50C-407E-A947-70E740481C1C}">
                <a14:useLocalDpi xmlns:a14="http://schemas.microsoft.com/office/drawing/2010/main" val="0"/>
              </a:ext>
            </a:extLst>
          </a:blip>
          <a:srcRect t="16633" b="21415"/>
          <a:stretch>
            <a:fillRect/>
          </a:stretch>
        </xdr:blipFill>
        <xdr:spPr>
          <a:xfrm>
            <a:off x="12235692" y="1684192"/>
            <a:ext cx="4470861" cy="6182592"/>
          </a:xfrm>
          <a:prstGeom prst="rect">
            <a:avLst/>
          </a:prstGeom>
          <a:ln w="19050">
            <a:noFill/>
          </a:ln>
        </xdr:spPr>
      </xdr:pic>
    </xdr:grp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725530</xdr:colOff>
      <xdr:row>36</xdr:row>
      <xdr:rowOff>209019</xdr:rowOff>
    </xdr:from>
    <xdr:to>
      <xdr:col>19</xdr:col>
      <xdr:colOff>610288</xdr:colOff>
      <xdr:row>39</xdr:row>
      <xdr:rowOff>2111</xdr:rowOff>
    </xdr:to>
    <xdr:pic>
      <xdr:nvPicPr>
        <xdr:cNvPr id="4" name="Picture 3"/>
        <xdr:cNvPicPr>
          <a:picLocks noChangeAspect="1"/>
        </xdr:cNvPicPr>
      </xdr:nvPicPr>
      <xdr:blipFill>
        <a:blip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20284301">
          <a:off x="13764895" y="9044305"/>
          <a:ext cx="742315" cy="558800"/>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13</xdr:col>
      <xdr:colOff>757997</xdr:colOff>
      <xdr:row>10</xdr:row>
      <xdr:rowOff>11206</xdr:rowOff>
    </xdr:from>
    <xdr:to>
      <xdr:col>19</xdr:col>
      <xdr:colOff>360189</xdr:colOff>
      <xdr:row>43</xdr:row>
      <xdr:rowOff>0</xdr:rowOff>
    </xdr:to>
    <xdr:sp>
      <xdr:nvSpPr>
        <xdr:cNvPr id="3" name="Rectangle 2"/>
        <xdr:cNvSpPr/>
      </xdr:nvSpPr>
      <xdr:spPr>
        <a:xfrm>
          <a:off x="14111605" y="1934845"/>
          <a:ext cx="3783965" cy="617093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US" sz="1400"/>
            <a:t>Note !!</a:t>
          </a:r>
          <a:br>
            <a:rPr lang="en-US" sz="1400"/>
          </a:br>
          <a:r>
            <a:rPr lang="en-US" sz="1400"/>
            <a:t>1. Saat Pengisian Uraian di mohon memasukan  nama material sesuai dengan nama material  di harga</a:t>
          </a:r>
          <a:r>
            <a:rPr lang="en-US" sz="1400" baseline="0"/>
            <a:t> satuan</a:t>
          </a:r>
          <a:endParaRPr lang="en-US" sz="1400" baseline="0"/>
        </a:p>
        <a:p>
          <a:pPr algn="l"/>
          <a:r>
            <a:rPr lang="en-US" sz="1400" baseline="0"/>
            <a:t>2. Mohon di cek kembali saat pengisian  volume  material</a:t>
          </a:r>
          <a:endParaRPr lang="en-US" sz="1400" baseline="0"/>
        </a:p>
        <a:p>
          <a:pPr algn="l"/>
          <a:r>
            <a:rPr lang="en-US" sz="1400" baseline="0"/>
            <a:t>3. Untuk program Sarana Penunjang Fungsi  tidak perlu SLO. </a:t>
          </a:r>
          <a:endParaRPr lang="en-US" sz="1400"/>
        </a:p>
      </xdr:txBody>
    </xdr:sp>
    <xdr:clientData/>
  </xdr:twoCellAnchor>
  <xdr:twoCellAnchor editAs="oneCell">
    <xdr:from>
      <xdr:col>0</xdr:col>
      <xdr:colOff>419100</xdr:colOff>
      <xdr:row>0</xdr:row>
      <xdr:rowOff>0</xdr:rowOff>
    </xdr:from>
    <xdr:to>
      <xdr:col>2</xdr:col>
      <xdr:colOff>9525</xdr:colOff>
      <xdr:row>3</xdr:row>
      <xdr:rowOff>19050</xdr:rowOff>
    </xdr:to>
    <xdr:pic>
      <xdr:nvPicPr>
        <xdr:cNvPr id="27905" name="Picture 3"/>
        <xdr:cNvPicPr>
          <a:picLocks noChangeAspect="1" noChangeArrowheads="1"/>
        </xdr:cNvPicPr>
      </xdr:nvPicPr>
      <xdr:blipFill>
        <a:blip r:embed="rId1" cstate="print">
          <a:extLst>
            <a:ext uri="{28A0092B-C50C-407E-A947-70E740481C1C}">
              <a14:useLocalDpi xmlns:a14="http://schemas.microsoft.com/office/drawing/2010/main" val="0"/>
            </a:ext>
          </a:extLst>
        </a:blip>
        <a:srcRect l="7320" t="4204" r="6204" b="27264"/>
        <a:stretch>
          <a:fillRect/>
        </a:stretch>
      </xdr:blipFill>
      <xdr:spPr>
        <a:xfrm>
          <a:off x="419100" y="0"/>
          <a:ext cx="48577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398928</xdr:colOff>
      <xdr:row>95</xdr:row>
      <xdr:rowOff>68515</xdr:rowOff>
    </xdr:from>
    <xdr:to>
      <xdr:col>12</xdr:col>
      <xdr:colOff>189677</xdr:colOff>
      <xdr:row>98</xdr:row>
      <xdr:rowOff>164433</xdr:rowOff>
    </xdr:to>
    <xdr:pic>
      <xdr:nvPicPr>
        <xdr:cNvPr id="4" name="Picture 3"/>
        <xdr:cNvPicPr>
          <a:picLocks noChangeAspect="1"/>
        </xdr:cNvPicPr>
      </xdr:nvPicPr>
      <xdr:blipFill>
        <a:blip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20184780">
          <a:off x="11409680" y="14107795"/>
          <a:ext cx="1009650" cy="667385"/>
        </a:xfrm>
        <a:prstGeom prst="rect">
          <a:avLst/>
        </a:prstGeom>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36</xdr:col>
      <xdr:colOff>301694</xdr:colOff>
      <xdr:row>52</xdr:row>
      <xdr:rowOff>85727</xdr:rowOff>
    </xdr:from>
    <xdr:to>
      <xdr:col>36</xdr:col>
      <xdr:colOff>310923</xdr:colOff>
      <xdr:row>53</xdr:row>
      <xdr:rowOff>85727</xdr:rowOff>
    </xdr:to>
    <xdr:cxnSp>
      <xdr:nvCxnSpPr>
        <xdr:cNvPr id="4" name="Straight Connector 3"/>
        <xdr:cNvCxnSpPr/>
      </xdr:nvCxnSpPr>
      <xdr:spPr>
        <a:xfrm flipH="1">
          <a:off x="13655675" y="8153400"/>
          <a:ext cx="8890" cy="152400"/>
        </a:xfrm>
        <a:prstGeom prst="line">
          <a:avLst/>
        </a:prstGeom>
        <a:ln w="12700">
          <a:solidFill>
            <a:schemeClr val="bg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387147</xdr:colOff>
      <xdr:row>5</xdr:row>
      <xdr:rowOff>40340</xdr:rowOff>
    </xdr:from>
    <xdr:to>
      <xdr:col>27</xdr:col>
      <xdr:colOff>25283</xdr:colOff>
      <xdr:row>5</xdr:row>
      <xdr:rowOff>117079</xdr:rowOff>
    </xdr:to>
    <xdr:grpSp>
      <xdr:nvGrpSpPr>
        <xdr:cNvPr id="5" name="Group 13"/>
        <xdr:cNvGrpSpPr/>
      </xdr:nvGrpSpPr>
      <xdr:grpSpPr>
        <a:xfrm>
          <a:off x="9873615" y="821055"/>
          <a:ext cx="76200" cy="76835"/>
          <a:chOff x="9937028" y="802652"/>
          <a:chExt cx="83991" cy="77961"/>
        </a:xfrm>
      </xdr:grpSpPr>
      <xdr:sp>
        <xdr:nvSpPr>
          <xdr:cNvPr id="6" name="Oval 1"/>
          <xdr:cNvSpPr/>
        </xdr:nvSpPr>
        <xdr:spPr>
          <a:xfrm>
            <a:off x="9937028" y="802652"/>
            <a:ext cx="83991" cy="77961"/>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7" name="Straight Connector 3"/>
          <xdr:cNvCxnSpPr>
            <a:stCxn id="27" idx="1"/>
            <a:endCxn id="27" idx="5"/>
          </xdr:cNvCxnSpPr>
        </xdr:nvCxnSpPr>
        <xdr:spPr>
          <a:xfrm rot="16200000" flipH="1">
            <a:off x="9951459" y="811937"/>
            <a:ext cx="55127" cy="59391"/>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8" name="Straight Connector 7"/>
          <xdr:cNvCxnSpPr>
            <a:stCxn id="27" idx="3"/>
            <a:endCxn id="27" idx="7"/>
          </xdr:cNvCxnSpPr>
        </xdr:nvCxnSpPr>
        <xdr:spPr>
          <a:xfrm rot="5400000" flipH="1" flipV="1">
            <a:off x="9951459" y="811937"/>
            <a:ext cx="55127" cy="59391"/>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26</xdr:col>
      <xdr:colOff>392404</xdr:colOff>
      <xdr:row>6</xdr:row>
      <xdr:rowOff>39523</xdr:rowOff>
    </xdr:from>
    <xdr:to>
      <xdr:col>27</xdr:col>
      <xdr:colOff>30540</xdr:colOff>
      <xdr:row>6</xdr:row>
      <xdr:rowOff>116262</xdr:rowOff>
    </xdr:to>
    <xdr:sp>
      <xdr:nvSpPr>
        <xdr:cNvPr id="9" name="Oval 8"/>
        <xdr:cNvSpPr/>
      </xdr:nvSpPr>
      <xdr:spPr>
        <a:xfrm>
          <a:off x="9878695" y="972820"/>
          <a:ext cx="76835" cy="76835"/>
        </a:xfrm>
        <a:prstGeom prst="ellipse">
          <a:avLst/>
        </a:prstGeom>
        <a:solidFill>
          <a:srgbClr val="FF00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28</xdr:col>
      <xdr:colOff>325221</xdr:colOff>
      <xdr:row>5</xdr:row>
      <xdr:rowOff>43172</xdr:rowOff>
    </xdr:from>
    <xdr:to>
      <xdr:col>29</xdr:col>
      <xdr:colOff>24317</xdr:colOff>
      <xdr:row>5</xdr:row>
      <xdr:rowOff>119911</xdr:rowOff>
    </xdr:to>
    <xdr:grpSp>
      <xdr:nvGrpSpPr>
        <xdr:cNvPr id="10" name="Group 14"/>
        <xdr:cNvGrpSpPr/>
      </xdr:nvGrpSpPr>
      <xdr:grpSpPr>
        <a:xfrm>
          <a:off x="10631170" y="823595"/>
          <a:ext cx="80010" cy="76835"/>
          <a:chOff x="9937028" y="802652"/>
          <a:chExt cx="83991" cy="77961"/>
        </a:xfrm>
      </xdr:grpSpPr>
      <xdr:sp>
        <xdr:nvSpPr>
          <xdr:cNvPr id="11" name="Oval 10"/>
          <xdr:cNvSpPr/>
        </xdr:nvSpPr>
        <xdr:spPr>
          <a:xfrm>
            <a:off x="9937028" y="802652"/>
            <a:ext cx="83991" cy="77961"/>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12" name="Straight Connector 11"/>
          <xdr:cNvCxnSpPr>
            <a:stCxn id="11" idx="1"/>
            <a:endCxn id="11" idx="5"/>
          </xdr:cNvCxnSpPr>
        </xdr:nvCxnSpPr>
        <xdr:spPr>
          <a:xfrm rot="16200000" flipH="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3" name="Straight Connector 12"/>
          <xdr:cNvCxnSpPr>
            <a:stCxn id="11" idx="3"/>
            <a:endCxn id="11" idx="7"/>
          </xdr:cNvCxnSpPr>
        </xdr:nvCxnSpPr>
        <xdr:spPr>
          <a:xfrm rot="5400000" flipH="1" flipV="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28</xdr:col>
      <xdr:colOff>325222</xdr:colOff>
      <xdr:row>6</xdr:row>
      <xdr:rowOff>39794</xdr:rowOff>
    </xdr:from>
    <xdr:to>
      <xdr:col>29</xdr:col>
      <xdr:colOff>19476</xdr:colOff>
      <xdr:row>6</xdr:row>
      <xdr:rowOff>121215</xdr:rowOff>
    </xdr:to>
    <xdr:sp>
      <xdr:nvSpPr>
        <xdr:cNvPr id="14" name="Oval 13"/>
        <xdr:cNvSpPr/>
      </xdr:nvSpPr>
      <xdr:spPr>
        <a:xfrm>
          <a:off x="10631170" y="972820"/>
          <a:ext cx="74930" cy="81280"/>
        </a:xfrm>
        <a:prstGeom prst="ellipse">
          <a:avLst/>
        </a:prstGeom>
        <a:solidFill>
          <a:schemeClr val="tx1"/>
        </a:solid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26</xdr:col>
      <xdr:colOff>133466</xdr:colOff>
      <xdr:row>7</xdr:row>
      <xdr:rowOff>86293</xdr:rowOff>
    </xdr:from>
    <xdr:to>
      <xdr:col>27</xdr:col>
      <xdr:colOff>277358</xdr:colOff>
      <xdr:row>7</xdr:row>
      <xdr:rowOff>86294</xdr:rowOff>
    </xdr:to>
    <xdr:cxnSp>
      <xdr:nvCxnSpPr>
        <xdr:cNvPr id="15" name="Straight Connector 14"/>
        <xdr:cNvCxnSpPr/>
      </xdr:nvCxnSpPr>
      <xdr:spPr>
        <a:xfrm>
          <a:off x="9620250" y="1171575"/>
          <a:ext cx="581660"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91732</xdr:colOff>
      <xdr:row>7</xdr:row>
      <xdr:rowOff>90106</xdr:rowOff>
    </xdr:from>
    <xdr:to>
      <xdr:col>29</xdr:col>
      <xdr:colOff>296584</xdr:colOff>
      <xdr:row>7</xdr:row>
      <xdr:rowOff>90107</xdr:rowOff>
    </xdr:to>
    <xdr:cxnSp>
      <xdr:nvCxnSpPr>
        <xdr:cNvPr id="16" name="Straight Connector 15"/>
        <xdr:cNvCxnSpPr/>
      </xdr:nvCxnSpPr>
      <xdr:spPr>
        <a:xfrm>
          <a:off x="10397490" y="1175385"/>
          <a:ext cx="58610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134141</xdr:colOff>
      <xdr:row>8</xdr:row>
      <xdr:rowOff>81877</xdr:rowOff>
    </xdr:from>
    <xdr:to>
      <xdr:col>27</xdr:col>
      <xdr:colOff>278033</xdr:colOff>
      <xdr:row>8</xdr:row>
      <xdr:rowOff>81878</xdr:rowOff>
    </xdr:to>
    <xdr:cxnSp>
      <xdr:nvCxnSpPr>
        <xdr:cNvPr id="17" name="Straight Connector 16"/>
        <xdr:cNvCxnSpPr/>
      </xdr:nvCxnSpPr>
      <xdr:spPr>
        <a:xfrm>
          <a:off x="9620885" y="1319530"/>
          <a:ext cx="581660" cy="0"/>
        </a:xfrm>
        <a:prstGeom prst="line">
          <a:avLst/>
        </a:prstGeom>
        <a:ln w="12700">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92407</xdr:colOff>
      <xdr:row>8</xdr:row>
      <xdr:rowOff>85691</xdr:rowOff>
    </xdr:from>
    <xdr:to>
      <xdr:col>29</xdr:col>
      <xdr:colOff>297259</xdr:colOff>
      <xdr:row>8</xdr:row>
      <xdr:rowOff>85692</xdr:rowOff>
    </xdr:to>
    <xdr:cxnSp>
      <xdr:nvCxnSpPr>
        <xdr:cNvPr id="18" name="Straight Connector 17"/>
        <xdr:cNvCxnSpPr/>
      </xdr:nvCxnSpPr>
      <xdr:spPr>
        <a:xfrm>
          <a:off x="10398125" y="1323340"/>
          <a:ext cx="586105" cy="0"/>
        </a:xfrm>
        <a:prstGeom prst="line">
          <a:avLst/>
        </a:prstGeom>
        <a:ln w="1270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136838</xdr:colOff>
      <xdr:row>9</xdr:row>
      <xdr:rowOff>88905</xdr:rowOff>
    </xdr:from>
    <xdr:to>
      <xdr:col>27</xdr:col>
      <xdr:colOff>280730</xdr:colOff>
      <xdr:row>9</xdr:row>
      <xdr:rowOff>88906</xdr:rowOff>
    </xdr:to>
    <xdr:cxnSp>
      <xdr:nvCxnSpPr>
        <xdr:cNvPr id="19" name="Straight Connector 18"/>
        <xdr:cNvCxnSpPr/>
      </xdr:nvCxnSpPr>
      <xdr:spPr>
        <a:xfrm>
          <a:off x="9623425" y="1479550"/>
          <a:ext cx="582295"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95104</xdr:colOff>
      <xdr:row>9</xdr:row>
      <xdr:rowOff>92718</xdr:rowOff>
    </xdr:from>
    <xdr:to>
      <xdr:col>29</xdr:col>
      <xdr:colOff>299956</xdr:colOff>
      <xdr:row>9</xdr:row>
      <xdr:rowOff>92719</xdr:rowOff>
    </xdr:to>
    <xdr:cxnSp>
      <xdr:nvCxnSpPr>
        <xdr:cNvPr id="20" name="Straight Connector 19"/>
        <xdr:cNvCxnSpPr/>
      </xdr:nvCxnSpPr>
      <xdr:spPr>
        <a:xfrm>
          <a:off x="10400665" y="1483360"/>
          <a:ext cx="58610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133466</xdr:colOff>
      <xdr:row>10</xdr:row>
      <xdr:rowOff>83855</xdr:rowOff>
    </xdr:from>
    <xdr:to>
      <xdr:col>27</xdr:col>
      <xdr:colOff>277358</xdr:colOff>
      <xdr:row>10</xdr:row>
      <xdr:rowOff>83856</xdr:rowOff>
    </xdr:to>
    <xdr:cxnSp>
      <xdr:nvCxnSpPr>
        <xdr:cNvPr id="21" name="Straight Connector 20"/>
        <xdr:cNvCxnSpPr/>
      </xdr:nvCxnSpPr>
      <xdr:spPr>
        <a:xfrm>
          <a:off x="9620250" y="1626870"/>
          <a:ext cx="581660"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91732</xdr:colOff>
      <xdr:row>10</xdr:row>
      <xdr:rowOff>87669</xdr:rowOff>
    </xdr:from>
    <xdr:to>
      <xdr:col>29</xdr:col>
      <xdr:colOff>296584</xdr:colOff>
      <xdr:row>10</xdr:row>
      <xdr:rowOff>87670</xdr:rowOff>
    </xdr:to>
    <xdr:cxnSp>
      <xdr:nvCxnSpPr>
        <xdr:cNvPr id="22" name="Straight Connector 21"/>
        <xdr:cNvCxnSpPr/>
      </xdr:nvCxnSpPr>
      <xdr:spPr>
        <a:xfrm>
          <a:off x="10397490" y="1630680"/>
          <a:ext cx="58610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379314</xdr:colOff>
      <xdr:row>9</xdr:row>
      <xdr:rowOff>53152</xdr:rowOff>
    </xdr:from>
    <xdr:to>
      <xdr:col>26</xdr:col>
      <xdr:colOff>424529</xdr:colOff>
      <xdr:row>9</xdr:row>
      <xdr:rowOff>117076</xdr:rowOff>
    </xdr:to>
    <xdr:cxnSp>
      <xdr:nvCxnSpPr>
        <xdr:cNvPr id="23" name="Straight Connector 22"/>
        <xdr:cNvCxnSpPr/>
      </xdr:nvCxnSpPr>
      <xdr:spPr>
        <a:xfrm rot="5400000" flipH="1" flipV="1">
          <a:off x="9856470" y="1452880"/>
          <a:ext cx="64135" cy="4508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410329</xdr:colOff>
      <xdr:row>9</xdr:row>
      <xdr:rowOff>53779</xdr:rowOff>
    </xdr:from>
    <xdr:to>
      <xdr:col>27</xdr:col>
      <xdr:colOff>5964</xdr:colOff>
      <xdr:row>9</xdr:row>
      <xdr:rowOff>117703</xdr:rowOff>
    </xdr:to>
    <xdr:cxnSp>
      <xdr:nvCxnSpPr>
        <xdr:cNvPr id="24" name="Straight Connector 23"/>
        <xdr:cNvCxnSpPr/>
      </xdr:nvCxnSpPr>
      <xdr:spPr>
        <a:xfrm rot="5400000" flipH="1" flipV="1">
          <a:off x="9881870" y="1459230"/>
          <a:ext cx="64135" cy="3365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441351</xdr:colOff>
      <xdr:row>9</xdr:row>
      <xdr:rowOff>54414</xdr:rowOff>
    </xdr:from>
    <xdr:to>
      <xdr:col>27</xdr:col>
      <xdr:colOff>36986</xdr:colOff>
      <xdr:row>9</xdr:row>
      <xdr:rowOff>118338</xdr:rowOff>
    </xdr:to>
    <xdr:cxnSp>
      <xdr:nvCxnSpPr>
        <xdr:cNvPr id="25" name="Straight Connector 24"/>
        <xdr:cNvCxnSpPr/>
      </xdr:nvCxnSpPr>
      <xdr:spPr>
        <a:xfrm rot="5400000" flipH="1" flipV="1">
          <a:off x="9911080" y="1457960"/>
          <a:ext cx="64135" cy="3746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324091</xdr:colOff>
      <xdr:row>9</xdr:row>
      <xdr:rowOff>60144</xdr:rowOff>
    </xdr:from>
    <xdr:to>
      <xdr:col>28</xdr:col>
      <xdr:colOff>369306</xdr:colOff>
      <xdr:row>9</xdr:row>
      <xdr:rowOff>124068</xdr:rowOff>
    </xdr:to>
    <xdr:cxnSp>
      <xdr:nvCxnSpPr>
        <xdr:cNvPr id="26" name="Straight Connector 25"/>
        <xdr:cNvCxnSpPr/>
      </xdr:nvCxnSpPr>
      <xdr:spPr>
        <a:xfrm rot="5400000" flipH="1" flipV="1">
          <a:off x="10620375" y="1459865"/>
          <a:ext cx="64135" cy="4508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355106</xdr:colOff>
      <xdr:row>9</xdr:row>
      <xdr:rowOff>60771</xdr:rowOff>
    </xdr:from>
    <xdr:to>
      <xdr:col>29</xdr:col>
      <xdr:colOff>11701</xdr:colOff>
      <xdr:row>9</xdr:row>
      <xdr:rowOff>124695</xdr:rowOff>
    </xdr:to>
    <xdr:cxnSp>
      <xdr:nvCxnSpPr>
        <xdr:cNvPr id="27" name="Straight Connector 50"/>
        <xdr:cNvCxnSpPr/>
      </xdr:nvCxnSpPr>
      <xdr:spPr>
        <a:xfrm rot="5400000" flipH="1" flipV="1">
          <a:off x="10647680" y="1464310"/>
          <a:ext cx="64135" cy="3746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386128</xdr:colOff>
      <xdr:row>9</xdr:row>
      <xdr:rowOff>61407</xdr:rowOff>
    </xdr:from>
    <xdr:to>
      <xdr:col>29</xdr:col>
      <xdr:colOff>42723</xdr:colOff>
      <xdr:row>9</xdr:row>
      <xdr:rowOff>125331</xdr:rowOff>
    </xdr:to>
    <xdr:cxnSp>
      <xdr:nvCxnSpPr>
        <xdr:cNvPr id="28" name="Straight Connector 27"/>
        <xdr:cNvCxnSpPr/>
      </xdr:nvCxnSpPr>
      <xdr:spPr>
        <a:xfrm rot="5400000" flipH="1" flipV="1">
          <a:off x="10676255" y="1462405"/>
          <a:ext cx="63500" cy="4254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349272</xdr:colOff>
      <xdr:row>10</xdr:row>
      <xdr:rowOff>48896</xdr:rowOff>
    </xdr:from>
    <xdr:to>
      <xdr:col>26</xdr:col>
      <xdr:colOff>394487</xdr:colOff>
      <xdr:row>10</xdr:row>
      <xdr:rowOff>112820</xdr:rowOff>
    </xdr:to>
    <xdr:cxnSp>
      <xdr:nvCxnSpPr>
        <xdr:cNvPr id="29" name="Straight Connector 52"/>
        <xdr:cNvCxnSpPr/>
      </xdr:nvCxnSpPr>
      <xdr:spPr>
        <a:xfrm rot="5400000" flipH="1" flipV="1">
          <a:off x="9826625" y="1600835"/>
          <a:ext cx="63500" cy="4508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380287</xdr:colOff>
      <xdr:row>10</xdr:row>
      <xdr:rowOff>49524</xdr:rowOff>
    </xdr:from>
    <xdr:to>
      <xdr:col>26</xdr:col>
      <xdr:colOff>425502</xdr:colOff>
      <xdr:row>10</xdr:row>
      <xdr:rowOff>113448</xdr:rowOff>
    </xdr:to>
    <xdr:cxnSp>
      <xdr:nvCxnSpPr>
        <xdr:cNvPr id="30" name="Straight Connector 29"/>
        <xdr:cNvCxnSpPr/>
      </xdr:nvCxnSpPr>
      <xdr:spPr>
        <a:xfrm rot="5400000" flipH="1" flipV="1">
          <a:off x="9857740" y="1601470"/>
          <a:ext cx="63500" cy="4508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411309</xdr:colOff>
      <xdr:row>10</xdr:row>
      <xdr:rowOff>50159</xdr:rowOff>
    </xdr:from>
    <xdr:to>
      <xdr:col>27</xdr:col>
      <xdr:colOff>6944</xdr:colOff>
      <xdr:row>10</xdr:row>
      <xdr:rowOff>114083</xdr:rowOff>
    </xdr:to>
    <xdr:cxnSp>
      <xdr:nvCxnSpPr>
        <xdr:cNvPr id="31" name="Straight Connector 30"/>
        <xdr:cNvCxnSpPr/>
      </xdr:nvCxnSpPr>
      <xdr:spPr>
        <a:xfrm rot="5400000" flipH="1" flipV="1">
          <a:off x="9882505" y="1607820"/>
          <a:ext cx="64135" cy="3365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443192</xdr:colOff>
      <xdr:row>10</xdr:row>
      <xdr:rowOff>51731</xdr:rowOff>
    </xdr:from>
    <xdr:to>
      <xdr:col>27</xdr:col>
      <xdr:colOff>38827</xdr:colOff>
      <xdr:row>10</xdr:row>
      <xdr:rowOff>115655</xdr:rowOff>
    </xdr:to>
    <xdr:cxnSp>
      <xdr:nvCxnSpPr>
        <xdr:cNvPr id="32" name="Straight Connector 31"/>
        <xdr:cNvCxnSpPr/>
      </xdr:nvCxnSpPr>
      <xdr:spPr>
        <a:xfrm rot="5400000" flipH="1" flipV="1">
          <a:off x="9912350" y="1607185"/>
          <a:ext cx="63500" cy="3873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280563</xdr:colOff>
      <xdr:row>10</xdr:row>
      <xdr:rowOff>52710</xdr:rowOff>
    </xdr:from>
    <xdr:to>
      <xdr:col>28</xdr:col>
      <xdr:colOff>325778</xdr:colOff>
      <xdr:row>10</xdr:row>
      <xdr:rowOff>116634</xdr:rowOff>
    </xdr:to>
    <xdr:cxnSp>
      <xdr:nvCxnSpPr>
        <xdr:cNvPr id="33" name="Straight Connector 32"/>
        <xdr:cNvCxnSpPr/>
      </xdr:nvCxnSpPr>
      <xdr:spPr>
        <a:xfrm rot="5400000" flipH="1" flipV="1">
          <a:off x="10577195" y="1604645"/>
          <a:ext cx="63500" cy="4508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311578</xdr:colOff>
      <xdr:row>10</xdr:row>
      <xdr:rowOff>53338</xdr:rowOff>
    </xdr:from>
    <xdr:to>
      <xdr:col>28</xdr:col>
      <xdr:colOff>356793</xdr:colOff>
      <xdr:row>10</xdr:row>
      <xdr:rowOff>117262</xdr:rowOff>
    </xdr:to>
    <xdr:cxnSp>
      <xdr:nvCxnSpPr>
        <xdr:cNvPr id="34" name="Straight Connector 33"/>
        <xdr:cNvCxnSpPr/>
      </xdr:nvCxnSpPr>
      <xdr:spPr>
        <a:xfrm rot="5400000" flipH="1" flipV="1">
          <a:off x="10607675" y="1605280"/>
          <a:ext cx="64135" cy="4508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342600</xdr:colOff>
      <xdr:row>10</xdr:row>
      <xdr:rowOff>53973</xdr:rowOff>
    </xdr:from>
    <xdr:to>
      <xdr:col>28</xdr:col>
      <xdr:colOff>387815</xdr:colOff>
      <xdr:row>10</xdr:row>
      <xdr:rowOff>117897</xdr:rowOff>
    </xdr:to>
    <xdr:cxnSp>
      <xdr:nvCxnSpPr>
        <xdr:cNvPr id="35" name="Straight Connector 34"/>
        <xdr:cNvCxnSpPr/>
      </xdr:nvCxnSpPr>
      <xdr:spPr>
        <a:xfrm rot="5400000" flipH="1" flipV="1">
          <a:off x="10635615" y="1609725"/>
          <a:ext cx="64135" cy="38100"/>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374483</xdr:colOff>
      <xdr:row>10</xdr:row>
      <xdr:rowOff>55544</xdr:rowOff>
    </xdr:from>
    <xdr:to>
      <xdr:col>29</xdr:col>
      <xdr:colOff>31078</xdr:colOff>
      <xdr:row>10</xdr:row>
      <xdr:rowOff>119468</xdr:rowOff>
    </xdr:to>
    <xdr:cxnSp>
      <xdr:nvCxnSpPr>
        <xdr:cNvPr id="36" name="Straight Connector 35"/>
        <xdr:cNvCxnSpPr/>
      </xdr:nvCxnSpPr>
      <xdr:spPr>
        <a:xfrm rot="5400000" flipH="1" flipV="1">
          <a:off x="10667365" y="1611630"/>
          <a:ext cx="63500" cy="3746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388366</xdr:colOff>
      <xdr:row>11</xdr:row>
      <xdr:rowOff>53595</xdr:rowOff>
    </xdr:from>
    <xdr:to>
      <xdr:col>27</xdr:col>
      <xdr:colOff>20174</xdr:colOff>
      <xdr:row>11</xdr:row>
      <xdr:rowOff>115645</xdr:rowOff>
    </xdr:to>
    <xdr:sp>
      <xdr:nvSpPr>
        <xdr:cNvPr id="37" name="Isosceles Triangle 36"/>
        <xdr:cNvSpPr/>
      </xdr:nvSpPr>
      <xdr:spPr>
        <a:xfrm>
          <a:off x="9874885" y="1748790"/>
          <a:ext cx="69850" cy="62230"/>
        </a:xfrm>
        <a:prstGeom prst="triangle">
          <a:avLst/>
        </a:prstGeom>
        <a:solidFill>
          <a:srgbClr val="FF00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28</xdr:col>
      <xdr:colOff>342340</xdr:colOff>
      <xdr:row>11</xdr:row>
      <xdr:rowOff>62971</xdr:rowOff>
    </xdr:from>
    <xdr:to>
      <xdr:col>29</xdr:col>
      <xdr:colOff>35108</xdr:colOff>
      <xdr:row>11</xdr:row>
      <xdr:rowOff>125021</xdr:rowOff>
    </xdr:to>
    <xdr:sp>
      <xdr:nvSpPr>
        <xdr:cNvPr id="38" name="Isosceles Triangle 37"/>
        <xdr:cNvSpPr/>
      </xdr:nvSpPr>
      <xdr:spPr>
        <a:xfrm>
          <a:off x="10648315" y="1758315"/>
          <a:ext cx="73660" cy="61595"/>
        </a:xfrm>
        <a:prstGeom prst="triangle">
          <a:avLst/>
        </a:prstGeom>
        <a:solidFill>
          <a:schemeClr val="tx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26</xdr:col>
      <xdr:colOff>309230</xdr:colOff>
      <xdr:row>13</xdr:row>
      <xdr:rowOff>32924</xdr:rowOff>
    </xdr:from>
    <xdr:to>
      <xdr:col>27</xdr:col>
      <xdr:colOff>65704</xdr:colOff>
      <xdr:row>14</xdr:row>
      <xdr:rowOff>1073</xdr:rowOff>
    </xdr:to>
    <xdr:grpSp>
      <xdr:nvGrpSpPr>
        <xdr:cNvPr id="39" name="Group 73"/>
        <xdr:cNvGrpSpPr/>
      </xdr:nvGrpSpPr>
      <xdr:grpSpPr>
        <a:xfrm>
          <a:off x="9795510" y="2042160"/>
          <a:ext cx="194945" cy="120650"/>
          <a:chOff x="9837964" y="2071683"/>
          <a:chExt cx="197304" cy="122468"/>
        </a:xfrm>
      </xdr:grpSpPr>
      <xdr:sp>
        <xdr:nvSpPr>
          <xdr:cNvPr id="40" name="TextBox 39"/>
          <xdr:cNvSpPr txBox="1"/>
        </xdr:nvSpPr>
        <xdr:spPr>
          <a:xfrm>
            <a:off x="9837964" y="2081892"/>
            <a:ext cx="197304" cy="112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1100">
                <a:solidFill>
                  <a:srgbClr val="FF0000"/>
                </a:solidFill>
              </a:rPr>
              <a:t>s</a:t>
            </a:r>
            <a:endParaRPr lang="en-US" sz="1100">
              <a:solidFill>
                <a:srgbClr val="FF0000"/>
              </a:solidFill>
            </a:endParaRPr>
          </a:p>
        </xdr:txBody>
      </xdr:sp>
      <xdr:cxnSp>
        <xdr:nvCxnSpPr>
          <xdr:cNvPr id="41" name="Straight Connector 40"/>
          <xdr:cNvCxnSpPr/>
        </xdr:nvCxnSpPr>
        <xdr:spPr>
          <a:xfrm rot="5400000" flipH="1" flipV="1">
            <a:off x="9880176" y="2110803"/>
            <a:ext cx="122463" cy="44223"/>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28</xdr:col>
      <xdr:colOff>280322</xdr:colOff>
      <xdr:row>13</xdr:row>
      <xdr:rowOff>33507</xdr:rowOff>
    </xdr:from>
    <xdr:to>
      <xdr:col>29</xdr:col>
      <xdr:colOff>97756</xdr:colOff>
      <xdr:row>14</xdr:row>
      <xdr:rowOff>1655</xdr:rowOff>
    </xdr:to>
    <xdr:grpSp>
      <xdr:nvGrpSpPr>
        <xdr:cNvPr id="42" name="Group 74"/>
        <xdr:cNvGrpSpPr/>
      </xdr:nvGrpSpPr>
      <xdr:grpSpPr>
        <a:xfrm>
          <a:off x="10586085" y="2042795"/>
          <a:ext cx="198120" cy="120650"/>
          <a:chOff x="9837964" y="2071684"/>
          <a:chExt cx="197304" cy="122467"/>
        </a:xfrm>
      </xdr:grpSpPr>
      <xdr:sp>
        <xdr:nvSpPr>
          <xdr:cNvPr id="43" name="TextBox 42"/>
          <xdr:cNvSpPr txBox="1"/>
        </xdr:nvSpPr>
        <xdr:spPr>
          <a:xfrm>
            <a:off x="9837964" y="2081892"/>
            <a:ext cx="197304" cy="112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1100"/>
              <a:t>s</a:t>
            </a:r>
            <a:endParaRPr lang="en-US" sz="1100"/>
          </a:p>
        </xdr:txBody>
      </xdr:sp>
      <xdr:cxnSp>
        <xdr:nvCxnSpPr>
          <xdr:cNvPr id="44" name="Straight Connector 43"/>
          <xdr:cNvCxnSpPr/>
        </xdr:nvCxnSpPr>
        <xdr:spPr>
          <a:xfrm rot="5400000" flipH="1" flipV="1">
            <a:off x="9884506" y="2110804"/>
            <a:ext cx="122463" cy="4422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26</xdr:col>
      <xdr:colOff>244300</xdr:colOff>
      <xdr:row>14</xdr:row>
      <xdr:rowOff>48939</xdr:rowOff>
    </xdr:from>
    <xdr:to>
      <xdr:col>27</xdr:col>
      <xdr:colOff>124789</xdr:colOff>
      <xdr:row>14</xdr:row>
      <xdr:rowOff>132853</xdr:rowOff>
    </xdr:to>
    <xdr:grpSp>
      <xdr:nvGrpSpPr>
        <xdr:cNvPr id="45" name="Group 89"/>
        <xdr:cNvGrpSpPr/>
      </xdr:nvGrpSpPr>
      <xdr:grpSpPr>
        <a:xfrm>
          <a:off x="9730740" y="2211070"/>
          <a:ext cx="318770" cy="83820"/>
          <a:chOff x="9821479" y="2199918"/>
          <a:chExt cx="316053" cy="85250"/>
        </a:xfrm>
      </xdr:grpSpPr>
      <xdr:cxnSp>
        <xdr:nvCxnSpPr>
          <xdr:cNvPr id="46" name="Straight Connector 45"/>
          <xdr:cNvCxnSpPr/>
        </xdr:nvCxnSpPr>
        <xdr:spPr>
          <a:xfrm rot="16200000" flipH="1">
            <a:off x="9916213" y="2242208"/>
            <a:ext cx="85249" cy="67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47" name="Straight Connector 79"/>
          <xdr:cNvCxnSpPr/>
        </xdr:nvCxnSpPr>
        <xdr:spPr>
          <a:xfrm rot="16200000" flipH="1">
            <a:off x="9958123" y="2242209"/>
            <a:ext cx="85249" cy="67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48" name="Straight Connector 80"/>
          <xdr:cNvCxnSpPr/>
        </xdr:nvCxnSpPr>
        <xdr:spPr>
          <a:xfrm flipV="1">
            <a:off x="9821479" y="2244969"/>
            <a:ext cx="134345" cy="54"/>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49" name="Straight Connector 88"/>
          <xdr:cNvCxnSpPr/>
        </xdr:nvCxnSpPr>
        <xdr:spPr>
          <a:xfrm flipV="1">
            <a:off x="10003187" y="2247900"/>
            <a:ext cx="134345" cy="54"/>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28</xdr:col>
      <xdr:colOff>211074</xdr:colOff>
      <xdr:row>14</xdr:row>
      <xdr:rowOff>48939</xdr:rowOff>
    </xdr:from>
    <xdr:to>
      <xdr:col>29</xdr:col>
      <xdr:colOff>152523</xdr:colOff>
      <xdr:row>14</xdr:row>
      <xdr:rowOff>132853</xdr:rowOff>
    </xdr:to>
    <xdr:grpSp>
      <xdr:nvGrpSpPr>
        <xdr:cNvPr id="50" name="Group 90"/>
        <xdr:cNvGrpSpPr/>
      </xdr:nvGrpSpPr>
      <xdr:grpSpPr>
        <a:xfrm>
          <a:off x="10516870" y="2211070"/>
          <a:ext cx="322580" cy="83820"/>
          <a:chOff x="9821479" y="2199918"/>
          <a:chExt cx="316053" cy="85250"/>
        </a:xfrm>
      </xdr:grpSpPr>
      <xdr:cxnSp>
        <xdr:nvCxnSpPr>
          <xdr:cNvPr id="51" name="Straight Connector 50"/>
          <xdr:cNvCxnSpPr/>
        </xdr:nvCxnSpPr>
        <xdr:spPr>
          <a:xfrm rot="16200000" flipH="1">
            <a:off x="9916213" y="2242208"/>
            <a:ext cx="85249" cy="67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52" name="Straight Connector 51"/>
          <xdr:cNvCxnSpPr/>
        </xdr:nvCxnSpPr>
        <xdr:spPr>
          <a:xfrm rot="16200000" flipH="1">
            <a:off x="9958123" y="2242209"/>
            <a:ext cx="85249" cy="67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53" name="Straight Connector 52"/>
          <xdr:cNvCxnSpPr/>
        </xdr:nvCxnSpPr>
        <xdr:spPr>
          <a:xfrm flipV="1">
            <a:off x="9821479" y="2244969"/>
            <a:ext cx="134345" cy="5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54" name="Straight Connector 53"/>
          <xdr:cNvCxnSpPr/>
        </xdr:nvCxnSpPr>
        <xdr:spPr>
          <a:xfrm flipV="1">
            <a:off x="10003187" y="2247900"/>
            <a:ext cx="134345" cy="5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26</xdr:col>
      <xdr:colOff>145623</xdr:colOff>
      <xdr:row>15</xdr:row>
      <xdr:rowOff>90713</xdr:rowOff>
    </xdr:from>
    <xdr:to>
      <xdr:col>27</xdr:col>
      <xdr:colOff>289515</xdr:colOff>
      <xdr:row>15</xdr:row>
      <xdr:rowOff>90714</xdr:rowOff>
    </xdr:to>
    <xdr:cxnSp>
      <xdr:nvCxnSpPr>
        <xdr:cNvPr id="55" name="Straight Connector 54"/>
        <xdr:cNvCxnSpPr/>
      </xdr:nvCxnSpPr>
      <xdr:spPr>
        <a:xfrm>
          <a:off x="9632315" y="2404745"/>
          <a:ext cx="581660" cy="0"/>
        </a:xfrm>
        <a:prstGeom prst="line">
          <a:avLst/>
        </a:prstGeom>
        <a:ln w="1270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103889</xdr:colOff>
      <xdr:row>15</xdr:row>
      <xdr:rowOff>94526</xdr:rowOff>
    </xdr:from>
    <xdr:to>
      <xdr:col>29</xdr:col>
      <xdr:colOff>308741</xdr:colOff>
      <xdr:row>15</xdr:row>
      <xdr:rowOff>94527</xdr:rowOff>
    </xdr:to>
    <xdr:cxnSp>
      <xdr:nvCxnSpPr>
        <xdr:cNvPr id="56" name="Straight Connector 55"/>
        <xdr:cNvCxnSpPr/>
      </xdr:nvCxnSpPr>
      <xdr:spPr>
        <a:xfrm>
          <a:off x="10409555" y="2408555"/>
          <a:ext cx="586105" cy="0"/>
        </a:xfrm>
        <a:prstGeom prst="line">
          <a:avLst/>
        </a:prstGeom>
        <a:ln w="1270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326449</xdr:colOff>
      <xdr:row>16</xdr:row>
      <xdr:rowOff>54090</xdr:rowOff>
    </xdr:from>
    <xdr:to>
      <xdr:col>27</xdr:col>
      <xdr:colOff>75816</xdr:colOff>
      <xdr:row>16</xdr:row>
      <xdr:rowOff>141193</xdr:rowOff>
    </xdr:to>
    <xdr:cxnSp>
      <xdr:nvCxnSpPr>
        <xdr:cNvPr id="57" name="Straight Arrow Connector 56"/>
        <xdr:cNvCxnSpPr/>
      </xdr:nvCxnSpPr>
      <xdr:spPr>
        <a:xfrm flipV="1">
          <a:off x="9813290" y="2520950"/>
          <a:ext cx="187325" cy="86995"/>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244251</xdr:colOff>
      <xdr:row>16</xdr:row>
      <xdr:rowOff>52638</xdr:rowOff>
    </xdr:from>
    <xdr:to>
      <xdr:col>29</xdr:col>
      <xdr:colOff>54578</xdr:colOff>
      <xdr:row>16</xdr:row>
      <xdr:rowOff>139741</xdr:rowOff>
    </xdr:to>
    <xdr:cxnSp>
      <xdr:nvCxnSpPr>
        <xdr:cNvPr id="58" name="Straight Arrow Connector 57"/>
        <xdr:cNvCxnSpPr/>
      </xdr:nvCxnSpPr>
      <xdr:spPr>
        <a:xfrm flipV="1">
          <a:off x="10549890" y="2519045"/>
          <a:ext cx="191135" cy="8763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362849</xdr:colOff>
      <xdr:row>12</xdr:row>
      <xdr:rowOff>57560</xdr:rowOff>
    </xdr:from>
    <xdr:to>
      <xdr:col>27</xdr:col>
      <xdr:colOff>39582</xdr:colOff>
      <xdr:row>12</xdr:row>
      <xdr:rowOff>119610</xdr:rowOff>
    </xdr:to>
    <xdr:grpSp>
      <xdr:nvGrpSpPr>
        <xdr:cNvPr id="59" name="Group 155"/>
        <xdr:cNvGrpSpPr/>
      </xdr:nvGrpSpPr>
      <xdr:grpSpPr>
        <a:xfrm>
          <a:off x="9849485" y="1905000"/>
          <a:ext cx="114935" cy="62230"/>
          <a:chOff x="9933529" y="1884698"/>
          <a:chExt cx="120949" cy="61119"/>
        </a:xfrm>
      </xdr:grpSpPr>
      <xdr:sp>
        <xdr:nvSpPr>
          <xdr:cNvPr id="60" name="Isosceles Triangle 59"/>
          <xdr:cNvSpPr/>
        </xdr:nvSpPr>
        <xdr:spPr>
          <a:xfrm>
            <a:off x="9982835" y="1887211"/>
            <a:ext cx="71643" cy="45719"/>
          </a:xfrm>
          <a:prstGeom prst="triangle">
            <a:avLst/>
          </a:prstGeom>
          <a:solidFill>
            <a:srgbClr val="FF00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xdr:nvSpPr>
          <xdr:cNvPr id="61" name="Isosceles Triangle 60"/>
          <xdr:cNvSpPr/>
        </xdr:nvSpPr>
        <xdr:spPr>
          <a:xfrm>
            <a:off x="9933529" y="1891134"/>
            <a:ext cx="71643" cy="45719"/>
          </a:xfrm>
          <a:prstGeom prst="triangle">
            <a:avLst/>
          </a:prstGeom>
          <a:solidFill>
            <a:srgbClr val="FF00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xdr:nvSpPr>
          <xdr:cNvPr id="62" name="Isosceles Triangle 61"/>
          <xdr:cNvSpPr/>
        </xdr:nvSpPr>
        <xdr:spPr>
          <a:xfrm>
            <a:off x="9953699" y="1884698"/>
            <a:ext cx="77932" cy="61119"/>
          </a:xfrm>
          <a:prstGeom prst="triangle">
            <a:avLst/>
          </a:prstGeom>
          <a:solidFill>
            <a:srgbClr val="FF00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grpSp>
    <xdr:clientData/>
  </xdr:twoCellAnchor>
  <xdr:twoCellAnchor>
    <xdr:from>
      <xdr:col>28</xdr:col>
      <xdr:colOff>315097</xdr:colOff>
      <xdr:row>12</xdr:row>
      <xdr:rowOff>58266</xdr:rowOff>
    </xdr:from>
    <xdr:to>
      <xdr:col>29</xdr:col>
      <xdr:colOff>52790</xdr:colOff>
      <xdr:row>12</xdr:row>
      <xdr:rowOff>120316</xdr:rowOff>
    </xdr:to>
    <xdr:grpSp>
      <xdr:nvGrpSpPr>
        <xdr:cNvPr id="63" name="Group 134"/>
        <xdr:cNvGrpSpPr/>
      </xdr:nvGrpSpPr>
      <xdr:grpSpPr>
        <a:xfrm>
          <a:off x="10621010" y="1905635"/>
          <a:ext cx="118745" cy="62230"/>
          <a:chOff x="10690412" y="1882091"/>
          <a:chExt cx="120949" cy="61416"/>
        </a:xfrm>
      </xdr:grpSpPr>
      <xdr:sp>
        <xdr:nvSpPr>
          <xdr:cNvPr id="64" name="Isosceles Triangle 63"/>
          <xdr:cNvSpPr/>
        </xdr:nvSpPr>
        <xdr:spPr>
          <a:xfrm>
            <a:off x="10739718" y="1884616"/>
            <a:ext cx="71643" cy="45941"/>
          </a:xfrm>
          <a:prstGeom prst="triangle">
            <a:avLst/>
          </a:prstGeom>
          <a:solidFill>
            <a:schemeClr val="tx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xdr:nvSpPr>
          <xdr:cNvPr id="65" name="Isosceles Triangle 64"/>
          <xdr:cNvSpPr/>
        </xdr:nvSpPr>
        <xdr:spPr>
          <a:xfrm>
            <a:off x="10690412" y="1888558"/>
            <a:ext cx="71643" cy="45941"/>
          </a:xfrm>
          <a:prstGeom prst="triangle">
            <a:avLst/>
          </a:prstGeom>
          <a:solidFill>
            <a:schemeClr val="tx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xdr:nvSpPr>
          <xdr:cNvPr id="66" name="Isosceles Triangle 65"/>
          <xdr:cNvSpPr/>
        </xdr:nvSpPr>
        <xdr:spPr>
          <a:xfrm>
            <a:off x="10710582" y="1882091"/>
            <a:ext cx="77932" cy="61416"/>
          </a:xfrm>
          <a:prstGeom prst="triangle">
            <a:avLst/>
          </a:prstGeom>
          <a:solidFill>
            <a:schemeClr val="tx1"/>
          </a:solid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grpSp>
    <xdr:clientData/>
  </xdr:twoCellAnchor>
  <xdr:oneCellAnchor>
    <xdr:from>
      <xdr:col>19</xdr:col>
      <xdr:colOff>215614</xdr:colOff>
      <xdr:row>1</xdr:row>
      <xdr:rowOff>150569</xdr:rowOff>
    </xdr:from>
    <xdr:ext cx="827374" cy="821418"/>
    <xdr:pic>
      <xdr:nvPicPr>
        <xdr:cNvPr id="67" name="Picture 66"/>
        <xdr:cNvPicPr>
          <a:picLocks noChangeAspect="1"/>
        </xdr:cNvPicPr>
      </xdr:nvPicPr>
      <xdr:blipFill>
        <a:blip r:embed="rId1" cstate="print">
          <a:clrChange>
            <a:clrFrom>
              <a:srgbClr val="FFFFFF"/>
            </a:clrFrom>
            <a:clrTo>
              <a:srgbClr val="FFFFFF">
                <a:alpha val="0"/>
              </a:srgbClr>
            </a:clrTo>
          </a:clrChange>
          <a:duotone>
            <a:prstClr val="black"/>
            <a:schemeClr val="accent1">
              <a:tint val="45000"/>
              <a:satMod val="400000"/>
            </a:schemeClr>
          </a:duotone>
          <a:extLst>
            <a:ext uri="{28A0092B-C50C-407E-A947-70E740481C1C}">
              <a14:useLocalDpi xmlns:a14="http://schemas.microsoft.com/office/drawing/2010/main" val="0"/>
            </a:ext>
          </a:extLst>
        </a:blip>
        <a:srcRect l="21490" t="7529" r="22666" b="8470"/>
        <a:stretch>
          <a:fillRect/>
        </a:stretch>
      </xdr:blipFill>
      <xdr:spPr>
        <a:xfrm>
          <a:off x="6997065" y="312420"/>
          <a:ext cx="827405" cy="821055"/>
        </a:xfrm>
        <a:prstGeom prst="rect">
          <a:avLst/>
        </a:prstGeom>
      </xdr:spPr>
    </xdr:pic>
    <xdr:clientData/>
  </xdr:oneCellAnchor>
  <xdr:twoCellAnchor>
    <xdr:from>
      <xdr:col>33</xdr:col>
      <xdr:colOff>251752</xdr:colOff>
      <xdr:row>13</xdr:row>
      <xdr:rowOff>13906</xdr:rowOff>
    </xdr:from>
    <xdr:to>
      <xdr:col>35</xdr:col>
      <xdr:colOff>67984</xdr:colOff>
      <xdr:row>13</xdr:row>
      <xdr:rowOff>13907</xdr:rowOff>
    </xdr:to>
    <xdr:cxnSp>
      <xdr:nvCxnSpPr>
        <xdr:cNvPr id="68" name="Straight Connector 67"/>
        <xdr:cNvCxnSpPr/>
      </xdr:nvCxnSpPr>
      <xdr:spPr>
        <a:xfrm>
          <a:off x="12462510" y="2023110"/>
          <a:ext cx="57848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233201</xdr:colOff>
      <xdr:row>14</xdr:row>
      <xdr:rowOff>5677</xdr:rowOff>
    </xdr:from>
    <xdr:to>
      <xdr:col>33</xdr:col>
      <xdr:colOff>49433</xdr:colOff>
      <xdr:row>14</xdr:row>
      <xdr:rowOff>5678</xdr:rowOff>
    </xdr:to>
    <xdr:cxnSp>
      <xdr:nvCxnSpPr>
        <xdr:cNvPr id="69" name="Straight Connector 68"/>
        <xdr:cNvCxnSpPr/>
      </xdr:nvCxnSpPr>
      <xdr:spPr>
        <a:xfrm>
          <a:off x="11682095" y="2167255"/>
          <a:ext cx="577850" cy="0"/>
        </a:xfrm>
        <a:prstGeom prst="line">
          <a:avLst/>
        </a:prstGeom>
        <a:ln w="12700">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235898</xdr:colOff>
      <xdr:row>15</xdr:row>
      <xdr:rowOff>12705</xdr:rowOff>
    </xdr:from>
    <xdr:to>
      <xdr:col>33</xdr:col>
      <xdr:colOff>52130</xdr:colOff>
      <xdr:row>15</xdr:row>
      <xdr:rowOff>12706</xdr:rowOff>
    </xdr:to>
    <xdr:cxnSp>
      <xdr:nvCxnSpPr>
        <xdr:cNvPr id="70" name="Straight Connector 69"/>
        <xdr:cNvCxnSpPr/>
      </xdr:nvCxnSpPr>
      <xdr:spPr>
        <a:xfrm>
          <a:off x="11684635" y="2327275"/>
          <a:ext cx="578485"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255124</xdr:colOff>
      <xdr:row>15</xdr:row>
      <xdr:rowOff>16518</xdr:rowOff>
    </xdr:from>
    <xdr:to>
      <xdr:col>35</xdr:col>
      <xdr:colOff>71356</xdr:colOff>
      <xdr:row>15</xdr:row>
      <xdr:rowOff>16519</xdr:rowOff>
    </xdr:to>
    <xdr:cxnSp>
      <xdr:nvCxnSpPr>
        <xdr:cNvPr id="71" name="Straight Connector 70"/>
        <xdr:cNvCxnSpPr/>
      </xdr:nvCxnSpPr>
      <xdr:spPr>
        <a:xfrm>
          <a:off x="12465685" y="2331085"/>
          <a:ext cx="57848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232526</xdr:colOff>
      <xdr:row>16</xdr:row>
      <xdr:rowOff>7655</xdr:rowOff>
    </xdr:from>
    <xdr:to>
      <xdr:col>33</xdr:col>
      <xdr:colOff>48758</xdr:colOff>
      <xdr:row>16</xdr:row>
      <xdr:rowOff>7656</xdr:rowOff>
    </xdr:to>
    <xdr:cxnSp>
      <xdr:nvCxnSpPr>
        <xdr:cNvPr id="72" name="Straight Connector 71"/>
        <xdr:cNvCxnSpPr/>
      </xdr:nvCxnSpPr>
      <xdr:spPr>
        <a:xfrm>
          <a:off x="11681460" y="2474595"/>
          <a:ext cx="577850" cy="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234314</xdr:colOff>
      <xdr:row>5</xdr:row>
      <xdr:rowOff>74294</xdr:rowOff>
    </xdr:from>
    <xdr:to>
      <xdr:col>34</xdr:col>
      <xdr:colOff>377482</xdr:colOff>
      <xdr:row>11</xdr:row>
      <xdr:rowOff>57188</xdr:rowOff>
    </xdr:to>
    <xdr:cxnSp>
      <xdr:nvCxnSpPr>
        <xdr:cNvPr id="73" name="Straight Connector 72"/>
        <xdr:cNvCxnSpPr/>
      </xdr:nvCxnSpPr>
      <xdr:spPr>
        <a:xfrm flipH="1" flipV="1">
          <a:off x="12825730" y="854710"/>
          <a:ext cx="143510" cy="89789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349621</xdr:colOff>
      <xdr:row>57</xdr:row>
      <xdr:rowOff>117730</xdr:rowOff>
    </xdr:from>
    <xdr:to>
      <xdr:col>20</xdr:col>
      <xdr:colOff>52443</xdr:colOff>
      <xdr:row>58</xdr:row>
      <xdr:rowOff>48201</xdr:rowOff>
    </xdr:to>
    <xdr:grpSp>
      <xdr:nvGrpSpPr>
        <xdr:cNvPr id="74" name="Group 73"/>
        <xdr:cNvGrpSpPr/>
      </xdr:nvGrpSpPr>
      <xdr:grpSpPr>
        <a:xfrm rot="21429191">
          <a:off x="7131050" y="8956675"/>
          <a:ext cx="83820" cy="82550"/>
          <a:chOff x="12175074" y="2285812"/>
          <a:chExt cx="107252" cy="65186"/>
        </a:xfrm>
      </xdr:grpSpPr>
      <xdr:cxnSp>
        <xdr:nvCxnSpPr>
          <xdr:cNvPr id="75" name="Straight Connector 74"/>
          <xdr:cNvCxnSpPr/>
        </xdr:nvCxnSpPr>
        <xdr:spPr>
          <a:xfrm rot="5400000" flipH="1" flipV="1">
            <a:off x="12165720" y="2295166"/>
            <a:ext cx="63924"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76" name="Straight Connector 75"/>
          <xdr:cNvCxnSpPr/>
        </xdr:nvCxnSpPr>
        <xdr:spPr>
          <a:xfrm rot="5400000" flipH="1" flipV="1">
            <a:off x="12196735" y="2295793"/>
            <a:ext cx="63924"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77" name="Straight Connector 76"/>
          <xdr:cNvCxnSpPr/>
        </xdr:nvCxnSpPr>
        <xdr:spPr>
          <a:xfrm rot="5400000" flipH="1" flipV="1">
            <a:off x="12227757" y="2296428"/>
            <a:ext cx="63924"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34</xdr:col>
      <xdr:colOff>95491</xdr:colOff>
      <xdr:row>14</xdr:row>
      <xdr:rowOff>136344</xdr:rowOff>
    </xdr:from>
    <xdr:to>
      <xdr:col>34</xdr:col>
      <xdr:colOff>202743</xdr:colOff>
      <xdr:row>15</xdr:row>
      <xdr:rowOff>49131</xdr:rowOff>
    </xdr:to>
    <xdr:grpSp>
      <xdr:nvGrpSpPr>
        <xdr:cNvPr id="78" name="Group 77"/>
        <xdr:cNvGrpSpPr/>
      </xdr:nvGrpSpPr>
      <xdr:grpSpPr>
        <a:xfrm>
          <a:off x="12687300" y="2298065"/>
          <a:ext cx="107315" cy="65405"/>
          <a:chOff x="13029613" y="2289822"/>
          <a:chExt cx="107252" cy="65187"/>
        </a:xfrm>
      </xdr:grpSpPr>
      <xdr:cxnSp>
        <xdr:nvCxnSpPr>
          <xdr:cNvPr id="79" name="Straight Connector 78"/>
          <xdr:cNvCxnSpPr/>
        </xdr:nvCxnSpPr>
        <xdr:spPr>
          <a:xfrm rot="5400000" flipH="1" flipV="1">
            <a:off x="13020259" y="2299176"/>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80" name="Straight Connector 50"/>
          <xdr:cNvCxnSpPr/>
        </xdr:nvCxnSpPr>
        <xdr:spPr>
          <a:xfrm rot="5400000" flipH="1" flipV="1">
            <a:off x="13051274" y="2299803"/>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81" name="Straight Connector 80"/>
          <xdr:cNvCxnSpPr/>
        </xdr:nvCxnSpPr>
        <xdr:spPr>
          <a:xfrm rot="5400000" flipH="1" flipV="1">
            <a:off x="13082296" y="2300439"/>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34</xdr:col>
      <xdr:colOff>51963</xdr:colOff>
      <xdr:row>15</xdr:row>
      <xdr:rowOff>128910</xdr:rowOff>
    </xdr:from>
    <xdr:to>
      <xdr:col>34</xdr:col>
      <xdr:colOff>191098</xdr:colOff>
      <xdr:row>16</xdr:row>
      <xdr:rowOff>43268</xdr:rowOff>
    </xdr:to>
    <xdr:grpSp>
      <xdr:nvGrpSpPr>
        <xdr:cNvPr id="82" name="Grup 234"/>
        <xdr:cNvGrpSpPr/>
      </xdr:nvGrpSpPr>
      <xdr:grpSpPr>
        <a:xfrm>
          <a:off x="12643485" y="2443480"/>
          <a:ext cx="139065" cy="66675"/>
          <a:chOff x="13302191" y="2320613"/>
          <a:chExt cx="139135" cy="57233"/>
        </a:xfrm>
      </xdr:grpSpPr>
      <xdr:cxnSp>
        <xdr:nvCxnSpPr>
          <xdr:cNvPr id="83" name="Straight Connector 82"/>
          <xdr:cNvCxnSpPr/>
        </xdr:nvCxnSpPr>
        <xdr:spPr>
          <a:xfrm rot="5400000" flipH="1" flipV="1">
            <a:off x="13297599" y="2325205"/>
            <a:ext cx="54399"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84" name="Straight Connector 83"/>
          <xdr:cNvCxnSpPr/>
        </xdr:nvCxnSpPr>
        <xdr:spPr>
          <a:xfrm rot="5400000" flipH="1" flipV="1">
            <a:off x="13328614" y="2325833"/>
            <a:ext cx="54399"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85" name="Straight Connector 84"/>
          <xdr:cNvCxnSpPr/>
        </xdr:nvCxnSpPr>
        <xdr:spPr>
          <a:xfrm rot="5400000" flipH="1" flipV="1">
            <a:off x="13359636" y="2326468"/>
            <a:ext cx="54399"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86" name="Straight Connector 85"/>
          <xdr:cNvCxnSpPr/>
        </xdr:nvCxnSpPr>
        <xdr:spPr>
          <a:xfrm rot="5400000" flipH="1" flipV="1">
            <a:off x="13391519" y="2328039"/>
            <a:ext cx="54399"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98806</xdr:colOff>
      <xdr:row>16</xdr:row>
      <xdr:rowOff>129795</xdr:rowOff>
    </xdr:from>
    <xdr:to>
      <xdr:col>32</xdr:col>
      <xdr:colOff>180194</xdr:colOff>
      <xdr:row>17</xdr:row>
      <xdr:rowOff>39445</xdr:rowOff>
    </xdr:to>
    <xdr:sp>
      <xdr:nvSpPr>
        <xdr:cNvPr id="87" name="Isosceles Triangle 86"/>
        <xdr:cNvSpPr/>
      </xdr:nvSpPr>
      <xdr:spPr>
        <a:xfrm>
          <a:off x="11928475" y="2596515"/>
          <a:ext cx="81280" cy="62230"/>
        </a:xfrm>
        <a:prstGeom prst="triangle">
          <a:avLst/>
        </a:prstGeom>
        <a:solidFill>
          <a:srgbClr val="FF00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34</xdr:col>
      <xdr:colOff>113740</xdr:colOff>
      <xdr:row>16</xdr:row>
      <xdr:rowOff>139171</xdr:rowOff>
    </xdr:from>
    <xdr:to>
      <xdr:col>34</xdr:col>
      <xdr:colOff>195128</xdr:colOff>
      <xdr:row>17</xdr:row>
      <xdr:rowOff>48821</xdr:rowOff>
    </xdr:to>
    <xdr:sp>
      <xdr:nvSpPr>
        <xdr:cNvPr id="88" name="Isosceles Triangle 87"/>
        <xdr:cNvSpPr/>
      </xdr:nvSpPr>
      <xdr:spPr>
        <a:xfrm>
          <a:off x="12705715" y="2606040"/>
          <a:ext cx="81280" cy="61595"/>
        </a:xfrm>
        <a:prstGeom prst="triangle">
          <a:avLst/>
        </a:prstGeom>
        <a:solidFill>
          <a:schemeClr val="tx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32</xdr:col>
      <xdr:colOff>19670</xdr:colOff>
      <xdr:row>18</xdr:row>
      <xdr:rowOff>116744</xdr:rowOff>
    </xdr:from>
    <xdr:to>
      <xdr:col>32</xdr:col>
      <xdr:colOff>225724</xdr:colOff>
      <xdr:row>19</xdr:row>
      <xdr:rowOff>84893</xdr:rowOff>
    </xdr:to>
    <xdr:grpSp>
      <xdr:nvGrpSpPr>
        <xdr:cNvPr id="89" name="Group 73"/>
        <xdr:cNvGrpSpPr/>
      </xdr:nvGrpSpPr>
      <xdr:grpSpPr>
        <a:xfrm>
          <a:off x="11849100" y="2887980"/>
          <a:ext cx="206375" cy="120650"/>
          <a:chOff x="9837964" y="2071683"/>
          <a:chExt cx="197304" cy="122468"/>
        </a:xfrm>
      </xdr:grpSpPr>
      <xdr:sp>
        <xdr:nvSpPr>
          <xdr:cNvPr id="90" name="TextBox 89"/>
          <xdr:cNvSpPr txBox="1"/>
        </xdr:nvSpPr>
        <xdr:spPr>
          <a:xfrm>
            <a:off x="9837964" y="2081892"/>
            <a:ext cx="197304" cy="112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1100">
                <a:solidFill>
                  <a:srgbClr val="FF0000"/>
                </a:solidFill>
              </a:rPr>
              <a:t>s</a:t>
            </a:r>
            <a:endParaRPr lang="en-US" sz="1100">
              <a:solidFill>
                <a:srgbClr val="FF0000"/>
              </a:solidFill>
            </a:endParaRPr>
          </a:p>
        </xdr:txBody>
      </xdr:sp>
      <xdr:cxnSp>
        <xdr:nvCxnSpPr>
          <xdr:cNvPr id="91" name="Straight Connector 90"/>
          <xdr:cNvCxnSpPr/>
        </xdr:nvCxnSpPr>
        <xdr:spPr>
          <a:xfrm rot="5400000" flipH="1" flipV="1">
            <a:off x="9880176" y="2110803"/>
            <a:ext cx="122463" cy="44223"/>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34</xdr:col>
      <xdr:colOff>51722</xdr:colOff>
      <xdr:row>18</xdr:row>
      <xdr:rowOff>117327</xdr:rowOff>
    </xdr:from>
    <xdr:to>
      <xdr:col>34</xdr:col>
      <xdr:colOff>257776</xdr:colOff>
      <xdr:row>19</xdr:row>
      <xdr:rowOff>85475</xdr:rowOff>
    </xdr:to>
    <xdr:grpSp>
      <xdr:nvGrpSpPr>
        <xdr:cNvPr id="92" name="Group 74"/>
        <xdr:cNvGrpSpPr/>
      </xdr:nvGrpSpPr>
      <xdr:grpSpPr>
        <a:xfrm>
          <a:off x="12643485" y="2888615"/>
          <a:ext cx="205740" cy="120650"/>
          <a:chOff x="9837964" y="2071684"/>
          <a:chExt cx="197304" cy="122467"/>
        </a:xfrm>
      </xdr:grpSpPr>
      <xdr:sp>
        <xdr:nvSpPr>
          <xdr:cNvPr id="93" name="TextBox 92"/>
          <xdr:cNvSpPr txBox="1"/>
        </xdr:nvSpPr>
        <xdr:spPr>
          <a:xfrm>
            <a:off x="9837964" y="2081892"/>
            <a:ext cx="197304" cy="112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1100"/>
              <a:t>s</a:t>
            </a:r>
            <a:endParaRPr lang="en-US" sz="1100"/>
          </a:p>
        </xdr:txBody>
      </xdr:sp>
      <xdr:cxnSp>
        <xdr:nvCxnSpPr>
          <xdr:cNvPr id="94" name="Straight Connector 93"/>
          <xdr:cNvCxnSpPr/>
        </xdr:nvCxnSpPr>
        <xdr:spPr>
          <a:xfrm rot="5400000" flipH="1" flipV="1">
            <a:off x="9884506" y="2110804"/>
            <a:ext cx="122463" cy="4422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343360</xdr:colOff>
      <xdr:row>19</xdr:row>
      <xdr:rowOff>132759</xdr:rowOff>
    </xdr:from>
    <xdr:to>
      <xdr:col>32</xdr:col>
      <xdr:colOff>284809</xdr:colOff>
      <xdr:row>20</xdr:row>
      <xdr:rowOff>64273</xdr:rowOff>
    </xdr:to>
    <xdr:grpSp>
      <xdr:nvGrpSpPr>
        <xdr:cNvPr id="95" name="Group 89"/>
        <xdr:cNvGrpSpPr/>
      </xdr:nvGrpSpPr>
      <xdr:grpSpPr>
        <a:xfrm>
          <a:off x="11791950" y="3056890"/>
          <a:ext cx="322580" cy="83820"/>
          <a:chOff x="9821479" y="2199918"/>
          <a:chExt cx="316053" cy="85250"/>
        </a:xfrm>
      </xdr:grpSpPr>
      <xdr:cxnSp>
        <xdr:nvCxnSpPr>
          <xdr:cNvPr id="96" name="Straight Connector 95"/>
          <xdr:cNvCxnSpPr/>
        </xdr:nvCxnSpPr>
        <xdr:spPr>
          <a:xfrm rot="16200000" flipH="1">
            <a:off x="9916213" y="2242208"/>
            <a:ext cx="85249" cy="67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97" name="Straight Connector 79"/>
          <xdr:cNvCxnSpPr/>
        </xdr:nvCxnSpPr>
        <xdr:spPr>
          <a:xfrm rot="16200000" flipH="1">
            <a:off x="9958123" y="2242209"/>
            <a:ext cx="85249" cy="67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98" name="Straight Connector 80"/>
          <xdr:cNvCxnSpPr/>
        </xdr:nvCxnSpPr>
        <xdr:spPr>
          <a:xfrm flipV="1">
            <a:off x="9821479" y="2244969"/>
            <a:ext cx="134345" cy="54"/>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99" name="Straight Connector 88"/>
          <xdr:cNvCxnSpPr/>
        </xdr:nvCxnSpPr>
        <xdr:spPr>
          <a:xfrm flipV="1">
            <a:off x="10003187" y="2247900"/>
            <a:ext cx="134345" cy="54"/>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33</xdr:col>
      <xdr:colOff>371094</xdr:colOff>
      <xdr:row>19</xdr:row>
      <xdr:rowOff>132759</xdr:rowOff>
    </xdr:from>
    <xdr:to>
      <xdr:col>34</xdr:col>
      <xdr:colOff>312543</xdr:colOff>
      <xdr:row>20</xdr:row>
      <xdr:rowOff>64273</xdr:rowOff>
    </xdr:to>
    <xdr:grpSp>
      <xdr:nvGrpSpPr>
        <xdr:cNvPr id="100" name="Group 90"/>
        <xdr:cNvGrpSpPr/>
      </xdr:nvGrpSpPr>
      <xdr:grpSpPr>
        <a:xfrm>
          <a:off x="12581890" y="3056890"/>
          <a:ext cx="322580" cy="83820"/>
          <a:chOff x="9821479" y="2199918"/>
          <a:chExt cx="316053" cy="85250"/>
        </a:xfrm>
      </xdr:grpSpPr>
      <xdr:cxnSp>
        <xdr:nvCxnSpPr>
          <xdr:cNvPr id="101" name="Straight Connector 100"/>
          <xdr:cNvCxnSpPr/>
        </xdr:nvCxnSpPr>
        <xdr:spPr>
          <a:xfrm rot="16200000" flipH="1">
            <a:off x="9916213" y="2242208"/>
            <a:ext cx="85249" cy="67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02" name="Straight Connector 101"/>
          <xdr:cNvCxnSpPr/>
        </xdr:nvCxnSpPr>
        <xdr:spPr>
          <a:xfrm rot="16200000" flipH="1">
            <a:off x="9958123" y="2242209"/>
            <a:ext cx="85249" cy="67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03" name="Straight Connector 102"/>
          <xdr:cNvCxnSpPr/>
        </xdr:nvCxnSpPr>
        <xdr:spPr>
          <a:xfrm flipV="1">
            <a:off x="9821479" y="2244969"/>
            <a:ext cx="134345" cy="5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04" name="Straight Connector 103"/>
          <xdr:cNvCxnSpPr/>
        </xdr:nvCxnSpPr>
        <xdr:spPr>
          <a:xfrm flipV="1">
            <a:off x="10003187" y="2247900"/>
            <a:ext cx="134345" cy="54"/>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31</xdr:col>
      <xdr:colOff>244683</xdr:colOff>
      <xdr:row>21</xdr:row>
      <xdr:rowOff>22133</xdr:rowOff>
    </xdr:from>
    <xdr:to>
      <xdr:col>33</xdr:col>
      <xdr:colOff>60915</xdr:colOff>
      <xdr:row>21</xdr:row>
      <xdr:rowOff>22134</xdr:rowOff>
    </xdr:to>
    <xdr:cxnSp>
      <xdr:nvCxnSpPr>
        <xdr:cNvPr id="105" name="Straight Connector 104"/>
        <xdr:cNvCxnSpPr/>
      </xdr:nvCxnSpPr>
      <xdr:spPr>
        <a:xfrm>
          <a:off x="11693525" y="3250565"/>
          <a:ext cx="577850" cy="0"/>
        </a:xfrm>
        <a:prstGeom prst="line">
          <a:avLst/>
        </a:prstGeom>
        <a:ln w="1270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263909</xdr:colOff>
      <xdr:row>21</xdr:row>
      <xdr:rowOff>25946</xdr:rowOff>
    </xdr:from>
    <xdr:to>
      <xdr:col>35</xdr:col>
      <xdr:colOff>80141</xdr:colOff>
      <xdr:row>21</xdr:row>
      <xdr:rowOff>25947</xdr:rowOff>
    </xdr:to>
    <xdr:cxnSp>
      <xdr:nvCxnSpPr>
        <xdr:cNvPr id="106" name="Straight Connector 105"/>
        <xdr:cNvCxnSpPr/>
      </xdr:nvCxnSpPr>
      <xdr:spPr>
        <a:xfrm>
          <a:off x="12474575" y="3254375"/>
          <a:ext cx="578485" cy="0"/>
        </a:xfrm>
        <a:prstGeom prst="line">
          <a:avLst/>
        </a:prstGeom>
        <a:ln w="1270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36889</xdr:colOff>
      <xdr:row>21</xdr:row>
      <xdr:rowOff>137910</xdr:rowOff>
    </xdr:from>
    <xdr:to>
      <xdr:col>32</xdr:col>
      <xdr:colOff>235836</xdr:colOff>
      <xdr:row>22</xdr:row>
      <xdr:rowOff>72613</xdr:rowOff>
    </xdr:to>
    <xdr:cxnSp>
      <xdr:nvCxnSpPr>
        <xdr:cNvPr id="107" name="Straight Arrow Connector 106"/>
        <xdr:cNvCxnSpPr/>
      </xdr:nvCxnSpPr>
      <xdr:spPr>
        <a:xfrm flipV="1">
          <a:off x="11866880" y="3366770"/>
          <a:ext cx="198755" cy="86995"/>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15651</xdr:colOff>
      <xdr:row>21</xdr:row>
      <xdr:rowOff>136458</xdr:rowOff>
    </xdr:from>
    <xdr:to>
      <xdr:col>34</xdr:col>
      <xdr:colOff>214598</xdr:colOff>
      <xdr:row>22</xdr:row>
      <xdr:rowOff>71161</xdr:rowOff>
    </xdr:to>
    <xdr:cxnSp>
      <xdr:nvCxnSpPr>
        <xdr:cNvPr id="108" name="Straight Arrow Connector 107"/>
        <xdr:cNvCxnSpPr/>
      </xdr:nvCxnSpPr>
      <xdr:spPr>
        <a:xfrm flipV="1">
          <a:off x="12607290" y="3364865"/>
          <a:ext cx="198755" cy="8763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73289</xdr:colOff>
      <xdr:row>17</xdr:row>
      <xdr:rowOff>133760</xdr:rowOff>
    </xdr:from>
    <xdr:to>
      <xdr:col>32</xdr:col>
      <xdr:colOff>199602</xdr:colOff>
      <xdr:row>18</xdr:row>
      <xdr:rowOff>43410</xdr:rowOff>
    </xdr:to>
    <xdr:grpSp>
      <xdr:nvGrpSpPr>
        <xdr:cNvPr id="109" name="Group 155"/>
        <xdr:cNvGrpSpPr/>
      </xdr:nvGrpSpPr>
      <xdr:grpSpPr>
        <a:xfrm>
          <a:off x="11903075" y="2752725"/>
          <a:ext cx="126365" cy="62230"/>
          <a:chOff x="9933529" y="1884698"/>
          <a:chExt cx="120949" cy="61119"/>
        </a:xfrm>
      </xdr:grpSpPr>
      <xdr:sp>
        <xdr:nvSpPr>
          <xdr:cNvPr id="110" name="Isosceles Triangle 109"/>
          <xdr:cNvSpPr/>
        </xdr:nvSpPr>
        <xdr:spPr>
          <a:xfrm>
            <a:off x="9982835" y="1887211"/>
            <a:ext cx="71643" cy="45719"/>
          </a:xfrm>
          <a:prstGeom prst="triangle">
            <a:avLst/>
          </a:prstGeom>
          <a:solidFill>
            <a:srgbClr val="FF00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xdr:nvSpPr>
          <xdr:cNvPr id="111" name="Isosceles Triangle 110"/>
          <xdr:cNvSpPr/>
        </xdr:nvSpPr>
        <xdr:spPr>
          <a:xfrm>
            <a:off x="9933529" y="1891134"/>
            <a:ext cx="71643" cy="45719"/>
          </a:xfrm>
          <a:prstGeom prst="triangle">
            <a:avLst/>
          </a:prstGeom>
          <a:solidFill>
            <a:srgbClr val="FF00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xdr:nvSpPr>
          <xdr:cNvPr id="112" name="Isosceles Triangle 111"/>
          <xdr:cNvSpPr/>
        </xdr:nvSpPr>
        <xdr:spPr>
          <a:xfrm>
            <a:off x="9953699" y="1884698"/>
            <a:ext cx="77932" cy="61119"/>
          </a:xfrm>
          <a:prstGeom prst="triangle">
            <a:avLst/>
          </a:prstGeom>
          <a:solidFill>
            <a:srgbClr val="FF00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grpSp>
    <xdr:clientData/>
  </xdr:twoCellAnchor>
  <xdr:twoCellAnchor>
    <xdr:from>
      <xdr:col>34</xdr:col>
      <xdr:colOff>86497</xdr:colOff>
      <xdr:row>17</xdr:row>
      <xdr:rowOff>134466</xdr:rowOff>
    </xdr:from>
    <xdr:to>
      <xdr:col>34</xdr:col>
      <xdr:colOff>212810</xdr:colOff>
      <xdr:row>18</xdr:row>
      <xdr:rowOff>44116</xdr:rowOff>
    </xdr:to>
    <xdr:grpSp>
      <xdr:nvGrpSpPr>
        <xdr:cNvPr id="113" name="Group 134"/>
        <xdr:cNvGrpSpPr/>
      </xdr:nvGrpSpPr>
      <xdr:grpSpPr>
        <a:xfrm>
          <a:off x="12678410" y="2753360"/>
          <a:ext cx="126365" cy="62230"/>
          <a:chOff x="10690412" y="1882091"/>
          <a:chExt cx="120949" cy="61416"/>
        </a:xfrm>
      </xdr:grpSpPr>
      <xdr:sp>
        <xdr:nvSpPr>
          <xdr:cNvPr id="114" name="Isosceles Triangle 113"/>
          <xdr:cNvSpPr/>
        </xdr:nvSpPr>
        <xdr:spPr>
          <a:xfrm>
            <a:off x="10739718" y="1884616"/>
            <a:ext cx="71643" cy="45941"/>
          </a:xfrm>
          <a:prstGeom prst="triangle">
            <a:avLst/>
          </a:prstGeom>
          <a:solidFill>
            <a:schemeClr val="tx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xdr:nvSpPr>
          <xdr:cNvPr id="115" name="Isosceles Triangle 114"/>
          <xdr:cNvSpPr/>
        </xdr:nvSpPr>
        <xdr:spPr>
          <a:xfrm>
            <a:off x="10690412" y="1888558"/>
            <a:ext cx="71643" cy="45941"/>
          </a:xfrm>
          <a:prstGeom prst="triangle">
            <a:avLst/>
          </a:prstGeom>
          <a:solidFill>
            <a:schemeClr val="tx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xdr:nvSpPr>
          <xdr:cNvPr id="116" name="Isosceles Triangle 115"/>
          <xdr:cNvSpPr/>
        </xdr:nvSpPr>
        <xdr:spPr>
          <a:xfrm>
            <a:off x="10710582" y="1882091"/>
            <a:ext cx="77932" cy="61416"/>
          </a:xfrm>
          <a:prstGeom prst="triangle">
            <a:avLst/>
          </a:prstGeom>
          <a:solidFill>
            <a:schemeClr val="tx1"/>
          </a:solid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grpSp>
    <xdr:clientData/>
  </xdr:twoCellAnchor>
  <xdr:twoCellAnchor>
    <xdr:from>
      <xdr:col>7</xdr:col>
      <xdr:colOff>20616</xdr:colOff>
      <xdr:row>66</xdr:row>
      <xdr:rowOff>140158</xdr:rowOff>
    </xdr:from>
    <xdr:to>
      <xdr:col>12</xdr:col>
      <xdr:colOff>109399</xdr:colOff>
      <xdr:row>69</xdr:row>
      <xdr:rowOff>2844</xdr:rowOff>
    </xdr:to>
    <xdr:sp>
      <xdr:nvSpPr>
        <xdr:cNvPr id="117" name="TextBox 116"/>
        <xdr:cNvSpPr txBox="1"/>
      </xdr:nvSpPr>
      <xdr:spPr>
        <a:xfrm>
          <a:off x="2230120" y="10350500"/>
          <a:ext cx="19939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200">
              <a:solidFill>
                <a:schemeClr val="tx1"/>
              </a:solidFill>
            </a:rPr>
            <a:t>JL.PURWODADI-SUKOLILO-PATI</a:t>
          </a:r>
          <a:r>
            <a:rPr lang="en-ID" sz="1200" baseline="0">
              <a:solidFill>
                <a:schemeClr val="tx1"/>
              </a:solidFill>
            </a:rPr>
            <a:t> </a:t>
          </a:r>
          <a:endParaRPr lang="en-ID" sz="1200">
            <a:solidFill>
              <a:schemeClr val="tx1"/>
            </a:solidFill>
          </a:endParaRPr>
        </a:p>
      </xdr:txBody>
    </xdr:sp>
    <xdr:clientData/>
  </xdr:twoCellAnchor>
  <xdr:twoCellAnchor>
    <xdr:from>
      <xdr:col>6</xdr:col>
      <xdr:colOff>61743</xdr:colOff>
      <xdr:row>65</xdr:row>
      <xdr:rowOff>11038</xdr:rowOff>
    </xdr:from>
    <xdr:to>
      <xdr:col>6</xdr:col>
      <xdr:colOff>305994</xdr:colOff>
      <xdr:row>66</xdr:row>
      <xdr:rowOff>109715</xdr:rowOff>
    </xdr:to>
    <xdr:sp>
      <xdr:nvSpPr>
        <xdr:cNvPr id="118" name="Rectangle 117"/>
        <xdr:cNvSpPr/>
      </xdr:nvSpPr>
      <xdr:spPr>
        <a:xfrm>
          <a:off x="1890395" y="10069195"/>
          <a:ext cx="243840" cy="250825"/>
        </a:xfrm>
        <a:prstGeom prst="rect">
          <a:avLst/>
        </a:prstGeom>
        <a:pattFill prst="wdUpDiag">
          <a:fgClr>
            <a:schemeClr val="tx1">
              <a:lumMod val="65000"/>
              <a:lumOff val="35000"/>
            </a:schemeClr>
          </a:fgClr>
          <a:bgClr>
            <a:schemeClr val="bg1"/>
          </a:bgClr>
        </a:patt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000"/>
        </a:p>
      </xdr:txBody>
    </xdr:sp>
    <xdr:clientData/>
  </xdr:twoCellAnchor>
  <xdr:twoCellAnchor>
    <xdr:from>
      <xdr:col>2</xdr:col>
      <xdr:colOff>235752</xdr:colOff>
      <xdr:row>58</xdr:row>
      <xdr:rowOff>74365</xdr:rowOff>
    </xdr:from>
    <xdr:to>
      <xdr:col>4</xdr:col>
      <xdr:colOff>330975</xdr:colOff>
      <xdr:row>65</xdr:row>
      <xdr:rowOff>109539</xdr:rowOff>
    </xdr:to>
    <xdr:sp>
      <xdr:nvSpPr>
        <xdr:cNvPr id="119" name="TextBox 118"/>
        <xdr:cNvSpPr txBox="1"/>
      </xdr:nvSpPr>
      <xdr:spPr>
        <a:xfrm>
          <a:off x="426085" y="9065895"/>
          <a:ext cx="971550" cy="1101725"/>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ID" sz="800">
              <a:solidFill>
                <a:srgbClr val="FF0000"/>
              </a:solidFill>
              <a:effectLst/>
            </a:rPr>
            <a:t>1 CG</a:t>
          </a:r>
          <a:r>
            <a:rPr lang="en-ID" sz="800" baseline="0">
              <a:solidFill>
                <a:srgbClr val="FF0000"/>
              </a:solidFill>
              <a:effectLst/>
            </a:rPr>
            <a:t> 313-A </a:t>
          </a:r>
          <a:endParaRPr lang="en-ID" sz="800" baseline="0">
            <a:solidFill>
              <a:srgbClr val="FF0000"/>
            </a:solidFill>
            <a:effectLst/>
          </a:endParaRPr>
        </a:p>
        <a:p>
          <a:pPr algn="l"/>
          <a:r>
            <a:rPr lang="en-ID" sz="800" baseline="0">
              <a:solidFill>
                <a:srgbClr val="FF0000"/>
              </a:solidFill>
              <a:effectLst/>
            </a:rPr>
            <a:t>1 C12-350E</a:t>
          </a:r>
          <a:endParaRPr lang="en-ID" sz="800" baseline="0">
            <a:solidFill>
              <a:srgbClr val="FF0000"/>
            </a:solidFill>
            <a:effectLst/>
          </a:endParaRPr>
        </a:p>
        <a:p>
          <a:pPr algn="l"/>
          <a:r>
            <a:rPr lang="en-ID" sz="800" baseline="0">
              <a:solidFill>
                <a:srgbClr val="FF0000"/>
              </a:solidFill>
              <a:effectLst/>
            </a:rPr>
            <a:t>1 CC7</a:t>
          </a:r>
          <a:endParaRPr lang="en-ID" sz="800" baseline="0">
            <a:solidFill>
              <a:srgbClr val="FF0000"/>
            </a:solidFill>
            <a:effectLst/>
          </a:endParaRPr>
        </a:p>
        <a:p>
          <a:pPr algn="l"/>
          <a:r>
            <a:rPr lang="en-ID" sz="800" baseline="0">
              <a:solidFill>
                <a:srgbClr val="FF0000"/>
              </a:solidFill>
              <a:effectLst/>
            </a:rPr>
            <a:t>3 CM2-11M</a:t>
          </a:r>
          <a:endParaRPr lang="en-ID" sz="800" baseline="0">
            <a:solidFill>
              <a:srgbClr val="FF0000"/>
            </a:solidFill>
            <a:effectLst/>
          </a:endParaRPr>
        </a:p>
        <a:p>
          <a:pPr algn="l"/>
          <a:r>
            <a:rPr lang="en-ID" sz="800" baseline="0">
              <a:solidFill>
                <a:srgbClr val="FF0000"/>
              </a:solidFill>
              <a:effectLst/>
            </a:rPr>
            <a:t>1 CM2-12</a:t>
          </a:r>
          <a:endParaRPr lang="en-ID" sz="800" baseline="0">
            <a:solidFill>
              <a:srgbClr val="FF0000"/>
            </a:solidFill>
            <a:effectLst/>
          </a:endParaRPr>
        </a:p>
        <a:p>
          <a:pPr algn="l"/>
          <a:r>
            <a:rPr lang="en-ID" sz="800" baseline="0">
              <a:solidFill>
                <a:srgbClr val="FF0000"/>
              </a:solidFill>
              <a:effectLst/>
            </a:rPr>
            <a:t>1 CM2-12A</a:t>
          </a:r>
          <a:endParaRPr lang="en-ID" sz="800" baseline="0">
            <a:solidFill>
              <a:srgbClr val="FF0000"/>
            </a:solidFill>
            <a:effectLst/>
          </a:endParaRPr>
        </a:p>
        <a:p>
          <a:pPr algn="l"/>
          <a:r>
            <a:rPr lang="en-ID" sz="800" baseline="0">
              <a:solidFill>
                <a:srgbClr val="FF0000"/>
              </a:solidFill>
              <a:effectLst/>
            </a:rPr>
            <a:t>1 F1-2</a:t>
          </a:r>
          <a:endParaRPr lang="en-ID" sz="800" baseline="0">
            <a:solidFill>
              <a:srgbClr val="FF0000"/>
            </a:solidFill>
            <a:effectLst/>
          </a:endParaRPr>
        </a:p>
        <a:p>
          <a:pPr algn="l"/>
          <a:r>
            <a:rPr lang="en-ID" sz="800" baseline="0">
              <a:solidFill>
                <a:srgbClr val="FF0000"/>
              </a:solidFill>
              <a:effectLst/>
            </a:rPr>
            <a:t>1 CE1-2</a:t>
          </a:r>
          <a:endParaRPr lang="en-ID" sz="800" baseline="0">
            <a:solidFill>
              <a:srgbClr val="FF0000"/>
            </a:solidFill>
            <a:effectLst/>
          </a:endParaRPr>
        </a:p>
        <a:p>
          <a:pPr algn="l"/>
          <a:endParaRPr lang="en-ID" sz="800" baseline="0">
            <a:solidFill>
              <a:srgbClr val="FF0000"/>
            </a:solidFill>
            <a:effectLst/>
          </a:endParaRPr>
        </a:p>
      </xdr:txBody>
    </xdr:sp>
    <xdr:clientData/>
  </xdr:twoCellAnchor>
  <xdr:twoCellAnchor>
    <xdr:from>
      <xdr:col>7</xdr:col>
      <xdr:colOff>207239</xdr:colOff>
      <xdr:row>64</xdr:row>
      <xdr:rowOff>2547</xdr:rowOff>
    </xdr:from>
    <xdr:to>
      <xdr:col>12</xdr:col>
      <xdr:colOff>52892</xdr:colOff>
      <xdr:row>67</xdr:row>
      <xdr:rowOff>79589</xdr:rowOff>
    </xdr:to>
    <xdr:sp>
      <xdr:nvSpPr>
        <xdr:cNvPr id="120" name="TextBox 119"/>
        <xdr:cNvSpPr txBox="1"/>
      </xdr:nvSpPr>
      <xdr:spPr>
        <a:xfrm>
          <a:off x="2416810" y="9908540"/>
          <a:ext cx="1750695" cy="53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D" sz="1200">
              <a:solidFill>
                <a:schemeClr val="tx1"/>
              </a:solidFill>
            </a:rPr>
            <a:t>RUMAH</a:t>
          </a:r>
          <a:r>
            <a:rPr lang="en-ID" sz="1200" baseline="0">
              <a:solidFill>
                <a:schemeClr val="tx1"/>
              </a:solidFill>
            </a:rPr>
            <a:t> SAKIT TRIMEDIKA</a:t>
          </a:r>
          <a:endParaRPr lang="en-ID" sz="1200">
            <a:solidFill>
              <a:schemeClr val="tx1"/>
            </a:solidFill>
          </a:endParaRPr>
        </a:p>
      </xdr:txBody>
    </xdr:sp>
    <xdr:clientData/>
  </xdr:twoCellAnchor>
  <xdr:twoCellAnchor>
    <xdr:from>
      <xdr:col>18</xdr:col>
      <xdr:colOff>61556</xdr:colOff>
      <xdr:row>65</xdr:row>
      <xdr:rowOff>58653</xdr:rowOff>
    </xdr:from>
    <xdr:to>
      <xdr:col>19</xdr:col>
      <xdr:colOff>43083</xdr:colOff>
      <xdr:row>66</xdr:row>
      <xdr:rowOff>98620</xdr:rowOff>
    </xdr:to>
    <xdr:sp>
      <xdr:nvSpPr>
        <xdr:cNvPr id="121" name="TextBox 120"/>
        <xdr:cNvSpPr txBox="1"/>
      </xdr:nvSpPr>
      <xdr:spPr>
        <a:xfrm>
          <a:off x="6461760" y="10116820"/>
          <a:ext cx="362585" cy="192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D" sz="800">
              <a:solidFill>
                <a:srgbClr val="FF0000"/>
              </a:solidFill>
              <a:effectLst/>
            </a:rPr>
            <a:t>35</a:t>
          </a:r>
          <a:endParaRPr lang="en-ID" sz="800">
            <a:solidFill>
              <a:srgbClr val="FF0000"/>
            </a:solidFill>
            <a:effectLst/>
          </a:endParaRPr>
        </a:p>
      </xdr:txBody>
    </xdr:sp>
    <xdr:clientData/>
  </xdr:twoCellAnchor>
  <xdr:twoCellAnchor>
    <xdr:from>
      <xdr:col>6</xdr:col>
      <xdr:colOff>183869</xdr:colOff>
      <xdr:row>59</xdr:row>
      <xdr:rowOff>104775</xdr:rowOff>
    </xdr:from>
    <xdr:to>
      <xdr:col>7</xdr:col>
      <xdr:colOff>52388</xdr:colOff>
      <xdr:row>65</xdr:row>
      <xdr:rowOff>11038</xdr:rowOff>
    </xdr:to>
    <xdr:cxnSp>
      <xdr:nvCxnSpPr>
        <xdr:cNvPr id="122" name="Straight Connector 121"/>
        <xdr:cNvCxnSpPr>
          <a:endCxn id="118" idx="0"/>
        </xdr:cNvCxnSpPr>
      </xdr:nvCxnSpPr>
      <xdr:spPr>
        <a:xfrm flipH="1">
          <a:off x="2012315" y="9248775"/>
          <a:ext cx="249555" cy="82042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70</xdr:row>
      <xdr:rowOff>0</xdr:rowOff>
    </xdr:from>
    <xdr:to>
      <xdr:col>4</xdr:col>
      <xdr:colOff>362274</xdr:colOff>
      <xdr:row>75</xdr:row>
      <xdr:rowOff>68189</xdr:rowOff>
    </xdr:to>
    <xdr:sp>
      <xdr:nvSpPr>
        <xdr:cNvPr id="123" name="TextBox 162"/>
        <xdr:cNvSpPr txBox="1"/>
      </xdr:nvSpPr>
      <xdr:spPr>
        <a:xfrm>
          <a:off x="685800" y="10820400"/>
          <a:ext cx="742950" cy="829945"/>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D" sz="800" u="sng">
              <a:solidFill>
                <a:srgbClr val="FF0000"/>
              </a:solidFill>
              <a:effectLst/>
              <a:latin typeface="+mn-lt"/>
              <a:ea typeface="+mn-ea"/>
              <a:cs typeface="+mn-cs"/>
            </a:rPr>
            <a:t>K2-541</a:t>
          </a:r>
          <a:r>
            <a:rPr lang="en-ID" sz="800" u="sng" baseline="0">
              <a:solidFill>
                <a:srgbClr val="FF0000"/>
              </a:solidFill>
              <a:effectLst/>
              <a:latin typeface="+mn-lt"/>
              <a:ea typeface="+mn-ea"/>
              <a:cs typeface="+mn-cs"/>
            </a:rPr>
            <a:t> B</a:t>
          </a:r>
          <a:endParaRPr lang="en-ID" sz="800" u="sng" baseline="0">
            <a:solidFill>
              <a:srgbClr val="FF0000"/>
            </a:solidFill>
            <a:effectLst/>
            <a:latin typeface="+mn-lt"/>
            <a:ea typeface="+mn-ea"/>
            <a:cs typeface="+mn-cs"/>
          </a:endParaRPr>
        </a:p>
        <a:p>
          <a:r>
            <a:rPr lang="en-ID" sz="800">
              <a:solidFill>
                <a:srgbClr val="FF0000"/>
              </a:solidFill>
              <a:effectLst/>
              <a:latin typeface="+mn-lt"/>
              <a:ea typeface="+mn-ea"/>
              <a:cs typeface="+mn-cs"/>
            </a:rPr>
            <a:t>1 C12-350E</a:t>
          </a:r>
          <a:endParaRPr lang="en-ID" sz="800">
            <a:solidFill>
              <a:srgbClr val="FF0000"/>
            </a:solidFill>
            <a:effectLst/>
            <a:latin typeface="+mn-lt"/>
            <a:ea typeface="+mn-ea"/>
            <a:cs typeface="+mn-cs"/>
          </a:endParaRPr>
        </a:p>
        <a:p>
          <a:r>
            <a:rPr lang="en-ID" sz="800">
              <a:solidFill>
                <a:srgbClr val="FF0000"/>
              </a:solidFill>
              <a:effectLst/>
              <a:latin typeface="+mn-lt"/>
              <a:ea typeface="+mn-ea"/>
              <a:cs typeface="+mn-cs"/>
            </a:rPr>
            <a:t>1</a:t>
          </a:r>
          <a:r>
            <a:rPr lang="en-ID" sz="800" baseline="0">
              <a:solidFill>
                <a:srgbClr val="FF0000"/>
              </a:solidFill>
              <a:effectLst/>
              <a:latin typeface="+mn-lt"/>
              <a:ea typeface="+mn-ea"/>
              <a:cs typeface="+mn-cs"/>
            </a:rPr>
            <a:t> CC1-A</a:t>
          </a:r>
          <a:endParaRPr lang="en-ID" sz="800" baseline="0">
            <a:solidFill>
              <a:srgbClr val="FF0000"/>
            </a:solidFill>
            <a:effectLst/>
            <a:latin typeface="+mn-lt"/>
            <a:ea typeface="+mn-ea"/>
            <a:cs typeface="+mn-cs"/>
          </a:endParaRPr>
        </a:p>
        <a:p>
          <a:r>
            <a:rPr lang="en-ID" sz="800" baseline="0">
              <a:solidFill>
                <a:srgbClr val="FF0000"/>
              </a:solidFill>
              <a:effectLst/>
              <a:latin typeface="+mn-lt"/>
              <a:ea typeface="+mn-ea"/>
              <a:cs typeface="+mn-cs"/>
            </a:rPr>
            <a:t>1 CM2-12</a:t>
          </a:r>
          <a:endParaRPr lang="en-ID" sz="800" baseline="0">
            <a:solidFill>
              <a:srgbClr val="FF0000"/>
            </a:solidFill>
            <a:effectLst/>
            <a:latin typeface="+mn-lt"/>
            <a:ea typeface="+mn-ea"/>
            <a:cs typeface="+mn-cs"/>
          </a:endParaRPr>
        </a:p>
        <a:p>
          <a:r>
            <a:rPr lang="en-ID" sz="800" baseline="0">
              <a:solidFill>
                <a:srgbClr val="FF0000"/>
              </a:solidFill>
              <a:effectLst/>
              <a:latin typeface="+mn-lt"/>
              <a:ea typeface="+mn-ea"/>
              <a:cs typeface="+mn-cs"/>
            </a:rPr>
            <a:t>1 CJ6-T</a:t>
          </a:r>
          <a:endParaRPr lang="en-ID" sz="800">
            <a:solidFill>
              <a:srgbClr val="FF0000"/>
            </a:solidFill>
            <a:effectLst/>
            <a:latin typeface="+mn-lt"/>
            <a:ea typeface="+mn-ea"/>
            <a:cs typeface="+mn-cs"/>
          </a:endParaRPr>
        </a:p>
      </xdr:txBody>
    </xdr:sp>
    <xdr:clientData/>
  </xdr:twoCellAnchor>
  <xdr:twoCellAnchor>
    <xdr:from>
      <xdr:col>5</xdr:col>
      <xdr:colOff>245745</xdr:colOff>
      <xdr:row>70</xdr:row>
      <xdr:rowOff>34290</xdr:rowOff>
    </xdr:from>
    <xdr:to>
      <xdr:col>7</xdr:col>
      <xdr:colOff>177596</xdr:colOff>
      <xdr:row>76</xdr:row>
      <xdr:rowOff>12222</xdr:rowOff>
    </xdr:to>
    <xdr:sp>
      <xdr:nvSpPr>
        <xdr:cNvPr id="124" name="TextBox 145"/>
        <xdr:cNvSpPr txBox="1"/>
      </xdr:nvSpPr>
      <xdr:spPr>
        <a:xfrm>
          <a:off x="1693545" y="10854690"/>
          <a:ext cx="693420" cy="892175"/>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D" sz="800" u="sng">
              <a:solidFill>
                <a:srgbClr val="FF0000"/>
              </a:solidFill>
              <a:effectLst/>
              <a:latin typeface="+mn-lt"/>
              <a:ea typeface="+mn-ea"/>
              <a:cs typeface="+mn-cs"/>
            </a:rPr>
            <a:t>K2-541</a:t>
          </a:r>
          <a:r>
            <a:rPr lang="en-ID" sz="800" u="sng" baseline="0">
              <a:solidFill>
                <a:srgbClr val="FF0000"/>
              </a:solidFill>
              <a:effectLst/>
              <a:latin typeface="+mn-lt"/>
              <a:ea typeface="+mn-ea"/>
              <a:cs typeface="+mn-cs"/>
            </a:rPr>
            <a:t> A</a:t>
          </a:r>
          <a:endParaRPr lang="en-ID" sz="800" u="sng" baseline="0">
            <a:solidFill>
              <a:srgbClr val="FF0000"/>
            </a:solidFill>
            <a:effectLst/>
            <a:latin typeface="+mn-lt"/>
            <a:ea typeface="+mn-ea"/>
            <a:cs typeface="+mn-cs"/>
          </a:endParaRPr>
        </a:p>
        <a:p>
          <a:r>
            <a:rPr lang="en-ID" sz="800">
              <a:solidFill>
                <a:srgbClr val="FF0000"/>
              </a:solidFill>
              <a:effectLst/>
              <a:latin typeface="+mn-lt"/>
              <a:ea typeface="+mn-ea"/>
              <a:cs typeface="+mn-cs"/>
            </a:rPr>
            <a:t>1 C12-350E</a:t>
          </a:r>
          <a:endParaRPr lang="en-ID" sz="800">
            <a:solidFill>
              <a:srgbClr val="FF0000"/>
            </a:solidFill>
            <a:effectLst/>
            <a:latin typeface="+mn-lt"/>
            <a:ea typeface="+mn-ea"/>
            <a:cs typeface="+mn-cs"/>
          </a:endParaRPr>
        </a:p>
        <a:p>
          <a:r>
            <a:rPr lang="en-ID" sz="800">
              <a:solidFill>
                <a:srgbClr val="FF0000"/>
              </a:solidFill>
              <a:effectLst/>
              <a:latin typeface="+mn-lt"/>
              <a:ea typeface="+mn-ea"/>
              <a:cs typeface="+mn-cs"/>
            </a:rPr>
            <a:t>1</a:t>
          </a:r>
          <a:r>
            <a:rPr lang="en-ID" sz="800" baseline="0">
              <a:solidFill>
                <a:srgbClr val="FF0000"/>
              </a:solidFill>
              <a:effectLst/>
              <a:latin typeface="+mn-lt"/>
              <a:ea typeface="+mn-ea"/>
              <a:cs typeface="+mn-cs"/>
            </a:rPr>
            <a:t> CC8-AN</a:t>
          </a:r>
          <a:endParaRPr lang="en-ID" sz="800" baseline="0">
            <a:solidFill>
              <a:srgbClr val="FF0000"/>
            </a:solidFill>
            <a:effectLst/>
            <a:latin typeface="+mn-lt"/>
            <a:ea typeface="+mn-ea"/>
            <a:cs typeface="+mn-cs"/>
          </a:endParaRPr>
        </a:p>
        <a:p>
          <a:r>
            <a:rPr lang="en-ID" sz="800" baseline="0">
              <a:solidFill>
                <a:srgbClr val="FF0000"/>
              </a:solidFill>
              <a:effectLst/>
              <a:latin typeface="+mn-lt"/>
              <a:ea typeface="+mn-ea"/>
              <a:cs typeface="+mn-cs"/>
            </a:rPr>
            <a:t>1 CM2-12</a:t>
          </a:r>
          <a:endParaRPr lang="en-ID" sz="800" baseline="0">
            <a:solidFill>
              <a:srgbClr val="FF0000"/>
            </a:solidFill>
            <a:effectLst/>
            <a:latin typeface="+mn-lt"/>
            <a:ea typeface="+mn-ea"/>
            <a:cs typeface="+mn-cs"/>
          </a:endParaRPr>
        </a:p>
        <a:p>
          <a:r>
            <a:rPr lang="en-ID" sz="800" baseline="0">
              <a:solidFill>
                <a:srgbClr val="FF0000"/>
              </a:solidFill>
              <a:effectLst/>
              <a:latin typeface="+mn-lt"/>
              <a:ea typeface="+mn-ea"/>
              <a:cs typeface="+mn-cs"/>
            </a:rPr>
            <a:t>1 F1-2</a:t>
          </a:r>
          <a:endParaRPr lang="en-ID" sz="800" baseline="0">
            <a:solidFill>
              <a:srgbClr val="FF0000"/>
            </a:solidFill>
            <a:effectLst/>
            <a:latin typeface="+mn-lt"/>
            <a:ea typeface="+mn-ea"/>
            <a:cs typeface="+mn-cs"/>
          </a:endParaRPr>
        </a:p>
        <a:p>
          <a:r>
            <a:rPr lang="en-ID" sz="800" baseline="0">
              <a:solidFill>
                <a:srgbClr val="FF0000"/>
              </a:solidFill>
              <a:effectLst/>
              <a:latin typeface="+mn-lt"/>
              <a:ea typeface="+mn-ea"/>
              <a:cs typeface="+mn-cs"/>
            </a:rPr>
            <a:t>1 CE1-2</a:t>
          </a:r>
          <a:endParaRPr lang="en-ID" sz="800" baseline="0">
            <a:solidFill>
              <a:srgbClr val="FF0000"/>
            </a:solidFill>
            <a:effectLst/>
            <a:latin typeface="+mn-lt"/>
            <a:ea typeface="+mn-ea"/>
            <a:cs typeface="+mn-cs"/>
          </a:endParaRPr>
        </a:p>
      </xdr:txBody>
    </xdr:sp>
    <xdr:clientData/>
  </xdr:twoCellAnchor>
  <xdr:twoCellAnchor>
    <xdr:from>
      <xdr:col>8</xdr:col>
      <xdr:colOff>74295</xdr:colOff>
      <xdr:row>70</xdr:row>
      <xdr:rowOff>17145</xdr:rowOff>
    </xdr:from>
    <xdr:to>
      <xdr:col>10</xdr:col>
      <xdr:colOff>277372</xdr:colOff>
      <xdr:row>74</xdr:row>
      <xdr:rowOff>97177</xdr:rowOff>
    </xdr:to>
    <xdr:sp>
      <xdr:nvSpPr>
        <xdr:cNvPr id="125" name="TextBox 157"/>
        <xdr:cNvSpPr txBox="1"/>
      </xdr:nvSpPr>
      <xdr:spPr>
        <a:xfrm>
          <a:off x="2665095" y="10837545"/>
          <a:ext cx="964565" cy="689610"/>
        </a:xfrm>
        <a:prstGeom prst="rect">
          <a:avLst/>
        </a:prstGeom>
        <a:solidFill>
          <a:schemeClr val="bg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D" sz="800" u="sng">
              <a:solidFill>
                <a:schemeClr val="tx1"/>
              </a:solidFill>
              <a:effectLst/>
              <a:latin typeface="+mn-lt"/>
              <a:ea typeface="+mn-ea"/>
              <a:cs typeface="+mn-cs"/>
            </a:rPr>
            <a:t>K2-541</a:t>
          </a:r>
          <a:endParaRPr lang="en-ID" sz="800" u="sng" baseline="0">
            <a:solidFill>
              <a:schemeClr val="tx1"/>
            </a:solidFill>
            <a:effectLst/>
            <a:latin typeface="+mn-lt"/>
            <a:ea typeface="+mn-ea"/>
            <a:cs typeface="+mn-cs"/>
          </a:endParaRPr>
        </a:p>
        <a:p>
          <a:r>
            <a:rPr lang="en-ID" sz="800">
              <a:solidFill>
                <a:schemeClr val="tx1"/>
              </a:solidFill>
              <a:effectLst/>
              <a:latin typeface="+mn-lt"/>
              <a:ea typeface="+mn-ea"/>
              <a:cs typeface="+mn-cs"/>
            </a:rPr>
            <a:t>1</a:t>
          </a:r>
          <a:r>
            <a:rPr lang="en-ID" sz="800" baseline="0">
              <a:solidFill>
                <a:schemeClr val="tx1"/>
              </a:solidFill>
              <a:effectLst/>
              <a:latin typeface="+mn-lt"/>
              <a:ea typeface="+mn-ea"/>
              <a:cs typeface="+mn-cs"/>
            </a:rPr>
            <a:t> C</a:t>
          </a:r>
          <a:r>
            <a:rPr lang="en-ID" sz="800">
              <a:solidFill>
                <a:schemeClr val="tx1"/>
              </a:solidFill>
              <a:effectLst/>
              <a:latin typeface="+mn-lt"/>
              <a:ea typeface="+mn-ea"/>
              <a:cs typeface="+mn-cs"/>
            </a:rPr>
            <a:t>12-350E</a:t>
          </a:r>
          <a:endParaRPr lang="en-ID" sz="800">
            <a:solidFill>
              <a:schemeClr val="tx1"/>
            </a:solidFill>
            <a:effectLst/>
            <a:latin typeface="+mn-lt"/>
            <a:ea typeface="+mn-ea"/>
            <a:cs typeface="+mn-cs"/>
          </a:endParaRPr>
        </a:p>
        <a:p>
          <a:r>
            <a:rPr lang="en-ID" sz="800">
              <a:solidFill>
                <a:schemeClr val="tx1"/>
              </a:solidFill>
              <a:effectLst/>
              <a:latin typeface="+mn-lt"/>
              <a:ea typeface="+mn-ea"/>
              <a:cs typeface="+mn-cs"/>
            </a:rPr>
            <a:t>1 CC1</a:t>
          </a:r>
          <a:endParaRPr lang="en-ID" sz="800">
            <a:solidFill>
              <a:schemeClr val="tx1"/>
            </a:solidFill>
            <a:effectLst/>
            <a:latin typeface="+mn-lt"/>
            <a:ea typeface="+mn-ea"/>
            <a:cs typeface="+mn-cs"/>
          </a:endParaRPr>
        </a:p>
        <a:p>
          <a:r>
            <a:rPr lang="en-ID" sz="800">
              <a:solidFill>
                <a:srgbClr val="FF0000"/>
              </a:solidFill>
              <a:effectLst/>
              <a:latin typeface="+mn-lt"/>
              <a:ea typeface="+mn-ea"/>
              <a:cs typeface="+mn-cs"/>
            </a:rPr>
            <a:t>1 CC7</a:t>
          </a:r>
          <a:endParaRPr lang="en-ID" sz="800">
            <a:solidFill>
              <a:srgbClr val="FF0000"/>
            </a:solidFill>
            <a:effectLst/>
            <a:latin typeface="+mn-lt"/>
            <a:ea typeface="+mn-ea"/>
            <a:cs typeface="+mn-cs"/>
          </a:endParaRPr>
        </a:p>
        <a:p>
          <a:r>
            <a:rPr lang="en-ID" sz="800">
              <a:solidFill>
                <a:srgbClr val="FF0000"/>
              </a:solidFill>
              <a:effectLst/>
              <a:latin typeface="+mn-lt"/>
              <a:ea typeface="+mn-ea"/>
              <a:cs typeface="+mn-cs"/>
            </a:rPr>
            <a:t>2 CM5-5</a:t>
          </a:r>
          <a:endParaRPr lang="en-ID" sz="800">
            <a:solidFill>
              <a:srgbClr val="FF0000"/>
            </a:solidFill>
            <a:effectLst/>
            <a:latin typeface="+mn-lt"/>
            <a:ea typeface="+mn-ea"/>
            <a:cs typeface="+mn-cs"/>
          </a:endParaRPr>
        </a:p>
      </xdr:txBody>
    </xdr:sp>
    <xdr:clientData/>
  </xdr:twoCellAnchor>
  <xdr:twoCellAnchor>
    <xdr:from>
      <xdr:col>9</xdr:col>
      <xdr:colOff>0</xdr:colOff>
      <xdr:row>56</xdr:row>
      <xdr:rowOff>0</xdr:rowOff>
    </xdr:from>
    <xdr:to>
      <xdr:col>9</xdr:col>
      <xdr:colOff>147007</xdr:colOff>
      <xdr:row>56</xdr:row>
      <xdr:rowOff>131649</xdr:rowOff>
    </xdr:to>
    <xdr:grpSp>
      <xdr:nvGrpSpPr>
        <xdr:cNvPr id="126" name="Group 13"/>
        <xdr:cNvGrpSpPr/>
      </xdr:nvGrpSpPr>
      <xdr:grpSpPr>
        <a:xfrm>
          <a:off x="2971800" y="8686800"/>
          <a:ext cx="146685" cy="131445"/>
          <a:chOff x="9937028" y="802652"/>
          <a:chExt cx="83991" cy="77961"/>
        </a:xfrm>
      </xdr:grpSpPr>
      <xdr:sp>
        <xdr:nvSpPr>
          <xdr:cNvPr id="127" name="Oval 1"/>
          <xdr:cNvSpPr/>
        </xdr:nvSpPr>
        <xdr:spPr>
          <a:xfrm>
            <a:off x="9937028" y="802652"/>
            <a:ext cx="83991" cy="77961"/>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128" name="Straight Connector 3"/>
          <xdr:cNvCxnSpPr/>
        </xdr:nvCxnSpPr>
        <xdr:spPr>
          <a:xfrm rot="16200000" flipH="1">
            <a:off x="9951459" y="811937"/>
            <a:ext cx="55127" cy="59391"/>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129" name="Straight Connector 7"/>
          <xdr:cNvCxnSpPr/>
        </xdr:nvCxnSpPr>
        <xdr:spPr>
          <a:xfrm rot="5400000" flipH="1" flipV="1">
            <a:off x="9951459" y="811937"/>
            <a:ext cx="55127" cy="59391"/>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22860</xdr:colOff>
      <xdr:row>55</xdr:row>
      <xdr:rowOff>131446</xdr:rowOff>
    </xdr:from>
    <xdr:to>
      <xdr:col>10</xdr:col>
      <xdr:colOff>181246</xdr:colOff>
      <xdr:row>56</xdr:row>
      <xdr:rowOff>120219</xdr:rowOff>
    </xdr:to>
    <xdr:grpSp>
      <xdr:nvGrpSpPr>
        <xdr:cNvPr id="130" name="Group 13"/>
        <xdr:cNvGrpSpPr/>
      </xdr:nvGrpSpPr>
      <xdr:grpSpPr>
        <a:xfrm>
          <a:off x="3375660" y="8665845"/>
          <a:ext cx="158115" cy="140970"/>
          <a:chOff x="9937028" y="802652"/>
          <a:chExt cx="83991" cy="77961"/>
        </a:xfrm>
      </xdr:grpSpPr>
      <xdr:sp>
        <xdr:nvSpPr>
          <xdr:cNvPr id="131" name="Oval 1"/>
          <xdr:cNvSpPr/>
        </xdr:nvSpPr>
        <xdr:spPr>
          <a:xfrm>
            <a:off x="9937028" y="802652"/>
            <a:ext cx="83991" cy="77961"/>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132" name="Straight Connector 3"/>
          <xdr:cNvCxnSpPr/>
        </xdr:nvCxnSpPr>
        <xdr:spPr>
          <a:xfrm rot="16200000" flipH="1">
            <a:off x="9951459" y="811937"/>
            <a:ext cx="55127" cy="59391"/>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133" name="Straight Connector 7"/>
          <xdr:cNvCxnSpPr/>
        </xdr:nvCxnSpPr>
        <xdr:spPr>
          <a:xfrm rot="5400000" flipH="1" flipV="1">
            <a:off x="9951459" y="811937"/>
            <a:ext cx="55127" cy="59391"/>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177165</xdr:colOff>
      <xdr:row>56</xdr:row>
      <xdr:rowOff>17144</xdr:rowOff>
    </xdr:from>
    <xdr:to>
      <xdr:col>11</xdr:col>
      <xdr:colOff>334443</xdr:colOff>
      <xdr:row>57</xdr:row>
      <xdr:rowOff>5919</xdr:rowOff>
    </xdr:to>
    <xdr:grpSp>
      <xdr:nvGrpSpPr>
        <xdr:cNvPr id="134" name="Group 13"/>
        <xdr:cNvGrpSpPr/>
      </xdr:nvGrpSpPr>
      <xdr:grpSpPr>
        <a:xfrm>
          <a:off x="3910965" y="8703310"/>
          <a:ext cx="156845" cy="141605"/>
          <a:chOff x="9937028" y="802652"/>
          <a:chExt cx="83991" cy="77961"/>
        </a:xfrm>
      </xdr:grpSpPr>
      <xdr:sp>
        <xdr:nvSpPr>
          <xdr:cNvPr id="135" name="Oval 1"/>
          <xdr:cNvSpPr/>
        </xdr:nvSpPr>
        <xdr:spPr>
          <a:xfrm>
            <a:off x="9937028" y="802652"/>
            <a:ext cx="83991" cy="77961"/>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136" name="Straight Connector 3"/>
          <xdr:cNvCxnSpPr/>
        </xdr:nvCxnSpPr>
        <xdr:spPr>
          <a:xfrm rot="16200000" flipH="1">
            <a:off x="9951459" y="811937"/>
            <a:ext cx="55127" cy="59391"/>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137" name="Straight Connector 7"/>
          <xdr:cNvCxnSpPr/>
        </xdr:nvCxnSpPr>
        <xdr:spPr>
          <a:xfrm rot="5400000" flipH="1" flipV="1">
            <a:off x="9951459" y="811937"/>
            <a:ext cx="55127" cy="59391"/>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262890</xdr:colOff>
      <xdr:row>56</xdr:row>
      <xdr:rowOff>11429</xdr:rowOff>
    </xdr:from>
    <xdr:to>
      <xdr:col>14</xdr:col>
      <xdr:colOff>7392</xdr:colOff>
      <xdr:row>57</xdr:row>
      <xdr:rowOff>647</xdr:rowOff>
    </xdr:to>
    <xdr:grpSp>
      <xdr:nvGrpSpPr>
        <xdr:cNvPr id="138" name="Group 13"/>
        <xdr:cNvGrpSpPr/>
      </xdr:nvGrpSpPr>
      <xdr:grpSpPr>
        <a:xfrm>
          <a:off x="4758690" y="8697595"/>
          <a:ext cx="125095" cy="142240"/>
          <a:chOff x="9937028" y="802652"/>
          <a:chExt cx="83991" cy="77961"/>
        </a:xfrm>
      </xdr:grpSpPr>
      <xdr:sp>
        <xdr:nvSpPr>
          <xdr:cNvPr id="139" name="Oval 1"/>
          <xdr:cNvSpPr/>
        </xdr:nvSpPr>
        <xdr:spPr>
          <a:xfrm>
            <a:off x="9937028" y="802652"/>
            <a:ext cx="83991" cy="77961"/>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140" name="Straight Connector 3"/>
          <xdr:cNvCxnSpPr/>
        </xdr:nvCxnSpPr>
        <xdr:spPr>
          <a:xfrm rot="16200000" flipH="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41" name="Straight Connector 7"/>
          <xdr:cNvCxnSpPr/>
        </xdr:nvCxnSpPr>
        <xdr:spPr>
          <a:xfrm rot="5400000" flipH="1" flipV="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19</xdr:col>
      <xdr:colOff>102870</xdr:colOff>
      <xdr:row>56</xdr:row>
      <xdr:rowOff>85724</xdr:rowOff>
    </xdr:from>
    <xdr:to>
      <xdr:col>20</xdr:col>
      <xdr:colOff>371475</xdr:colOff>
      <xdr:row>56</xdr:row>
      <xdr:rowOff>97154</xdr:rowOff>
    </xdr:to>
    <xdr:cxnSp>
      <xdr:nvCxnSpPr>
        <xdr:cNvPr id="142" name="Straight Connector 140"/>
        <xdr:cNvCxnSpPr/>
      </xdr:nvCxnSpPr>
      <xdr:spPr>
        <a:xfrm flipH="1">
          <a:off x="6884670" y="8771890"/>
          <a:ext cx="649605" cy="1143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377190</xdr:colOff>
      <xdr:row>55</xdr:row>
      <xdr:rowOff>108585</xdr:rowOff>
    </xdr:from>
    <xdr:to>
      <xdr:col>17</xdr:col>
      <xdr:colOff>382905</xdr:colOff>
      <xdr:row>58</xdr:row>
      <xdr:rowOff>68579</xdr:rowOff>
    </xdr:to>
    <xdr:cxnSp>
      <xdr:nvCxnSpPr>
        <xdr:cNvPr id="143" name="Straight Connector 139"/>
        <xdr:cNvCxnSpPr/>
      </xdr:nvCxnSpPr>
      <xdr:spPr>
        <a:xfrm>
          <a:off x="6396990" y="8642985"/>
          <a:ext cx="3810" cy="41656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360045</xdr:colOff>
      <xdr:row>55</xdr:row>
      <xdr:rowOff>125730</xdr:rowOff>
    </xdr:from>
    <xdr:to>
      <xdr:col>15</xdr:col>
      <xdr:colOff>104547</xdr:colOff>
      <xdr:row>56</xdr:row>
      <xdr:rowOff>122164</xdr:rowOff>
    </xdr:to>
    <xdr:grpSp>
      <xdr:nvGrpSpPr>
        <xdr:cNvPr id="144" name="Group 13"/>
        <xdr:cNvGrpSpPr/>
      </xdr:nvGrpSpPr>
      <xdr:grpSpPr>
        <a:xfrm>
          <a:off x="5236845" y="8660130"/>
          <a:ext cx="125095" cy="148590"/>
          <a:chOff x="9937028" y="802652"/>
          <a:chExt cx="83991" cy="77961"/>
        </a:xfrm>
      </xdr:grpSpPr>
      <xdr:sp>
        <xdr:nvSpPr>
          <xdr:cNvPr id="145" name="Oval 1"/>
          <xdr:cNvSpPr/>
        </xdr:nvSpPr>
        <xdr:spPr>
          <a:xfrm>
            <a:off x="9937028" y="802652"/>
            <a:ext cx="83991" cy="77961"/>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146" name="Straight Connector 3"/>
          <xdr:cNvCxnSpPr/>
        </xdr:nvCxnSpPr>
        <xdr:spPr>
          <a:xfrm rot="16200000" flipH="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47" name="Straight Connector 7"/>
          <xdr:cNvCxnSpPr/>
        </xdr:nvCxnSpPr>
        <xdr:spPr>
          <a:xfrm rot="5400000" flipH="1" flipV="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108585</xdr:colOff>
      <xdr:row>56</xdr:row>
      <xdr:rowOff>34290</xdr:rowOff>
    </xdr:from>
    <xdr:to>
      <xdr:col>16</xdr:col>
      <xdr:colOff>253008</xdr:colOff>
      <xdr:row>57</xdr:row>
      <xdr:rowOff>36818</xdr:rowOff>
    </xdr:to>
    <xdr:grpSp>
      <xdr:nvGrpSpPr>
        <xdr:cNvPr id="148" name="Group 13"/>
        <xdr:cNvGrpSpPr/>
      </xdr:nvGrpSpPr>
      <xdr:grpSpPr>
        <a:xfrm>
          <a:off x="5747385" y="8721090"/>
          <a:ext cx="144145" cy="154305"/>
          <a:chOff x="9937028" y="802652"/>
          <a:chExt cx="83991" cy="77961"/>
        </a:xfrm>
      </xdr:grpSpPr>
      <xdr:sp>
        <xdr:nvSpPr>
          <xdr:cNvPr id="149" name="Oval 1"/>
          <xdr:cNvSpPr/>
        </xdr:nvSpPr>
        <xdr:spPr>
          <a:xfrm>
            <a:off x="9937028" y="802652"/>
            <a:ext cx="83991" cy="77961"/>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150" name="Straight Connector 3"/>
          <xdr:cNvCxnSpPr/>
        </xdr:nvCxnSpPr>
        <xdr:spPr>
          <a:xfrm rot="16200000" flipH="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51" name="Straight Connector 7"/>
          <xdr:cNvCxnSpPr/>
        </xdr:nvCxnSpPr>
        <xdr:spPr>
          <a:xfrm rot="5400000" flipH="1" flipV="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18</xdr:col>
      <xdr:colOff>194310</xdr:colOff>
      <xdr:row>58</xdr:row>
      <xdr:rowOff>51434</xdr:rowOff>
    </xdr:from>
    <xdr:to>
      <xdr:col>19</xdr:col>
      <xdr:colOff>5715</xdr:colOff>
      <xdr:row>58</xdr:row>
      <xdr:rowOff>62864</xdr:rowOff>
    </xdr:to>
    <xdr:cxnSp>
      <xdr:nvCxnSpPr>
        <xdr:cNvPr id="152" name="Straight Arrow Connector 166"/>
        <xdr:cNvCxnSpPr/>
      </xdr:nvCxnSpPr>
      <xdr:spPr>
        <a:xfrm flipV="1">
          <a:off x="6595110" y="9042400"/>
          <a:ext cx="192405" cy="11430"/>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22860</xdr:colOff>
      <xdr:row>65</xdr:row>
      <xdr:rowOff>57150</xdr:rowOff>
    </xdr:from>
    <xdr:to>
      <xdr:col>20</xdr:col>
      <xdr:colOff>4387</xdr:colOff>
      <xdr:row>66</xdr:row>
      <xdr:rowOff>97117</xdr:rowOff>
    </xdr:to>
    <xdr:sp>
      <xdr:nvSpPr>
        <xdr:cNvPr id="153" name="TextBox 161"/>
        <xdr:cNvSpPr txBox="1"/>
      </xdr:nvSpPr>
      <xdr:spPr>
        <a:xfrm>
          <a:off x="6804660" y="10115550"/>
          <a:ext cx="361950" cy="191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D" sz="800">
              <a:solidFill>
                <a:srgbClr val="FF0000"/>
              </a:solidFill>
              <a:effectLst/>
            </a:rPr>
            <a:t>35</a:t>
          </a:r>
          <a:endParaRPr lang="en-ID" sz="800">
            <a:solidFill>
              <a:srgbClr val="FF0000"/>
            </a:solidFill>
            <a:effectLst/>
          </a:endParaRPr>
        </a:p>
      </xdr:txBody>
    </xdr:sp>
    <xdr:clientData/>
  </xdr:twoCellAnchor>
  <xdr:twoCellAnchor>
    <xdr:from>
      <xdr:col>22</xdr:col>
      <xdr:colOff>194310</xdr:colOff>
      <xdr:row>58</xdr:row>
      <xdr:rowOff>85724</xdr:rowOff>
    </xdr:from>
    <xdr:to>
      <xdr:col>23</xdr:col>
      <xdr:colOff>154305</xdr:colOff>
      <xdr:row>58</xdr:row>
      <xdr:rowOff>120014</xdr:rowOff>
    </xdr:to>
    <xdr:cxnSp>
      <xdr:nvCxnSpPr>
        <xdr:cNvPr id="154" name="Straight Arrow Connector 166"/>
        <xdr:cNvCxnSpPr/>
      </xdr:nvCxnSpPr>
      <xdr:spPr>
        <a:xfrm>
          <a:off x="8119110" y="9076690"/>
          <a:ext cx="340995" cy="3429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165736</xdr:colOff>
      <xdr:row>56</xdr:row>
      <xdr:rowOff>17144</xdr:rowOff>
    </xdr:from>
    <xdr:to>
      <xdr:col>4</xdr:col>
      <xdr:colOff>325756</xdr:colOff>
      <xdr:row>56</xdr:row>
      <xdr:rowOff>18546</xdr:rowOff>
    </xdr:to>
    <xdr:cxnSp>
      <xdr:nvCxnSpPr>
        <xdr:cNvPr id="155" name="Straight Connector 148"/>
        <xdr:cNvCxnSpPr/>
      </xdr:nvCxnSpPr>
      <xdr:spPr>
        <a:xfrm flipV="1">
          <a:off x="356235" y="8703310"/>
          <a:ext cx="1036320" cy="1905"/>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34291</xdr:colOff>
      <xdr:row>71</xdr:row>
      <xdr:rowOff>22860</xdr:rowOff>
    </xdr:from>
    <xdr:to>
      <xdr:col>20</xdr:col>
      <xdr:colOff>53701</xdr:colOff>
      <xdr:row>72</xdr:row>
      <xdr:rowOff>70589</xdr:rowOff>
    </xdr:to>
    <xdr:sp>
      <xdr:nvSpPr>
        <xdr:cNvPr id="156" name="TextBox 160"/>
        <xdr:cNvSpPr txBox="1"/>
      </xdr:nvSpPr>
      <xdr:spPr>
        <a:xfrm>
          <a:off x="6435090" y="10995660"/>
          <a:ext cx="78105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D" sz="800">
              <a:solidFill>
                <a:srgbClr val="FF0000"/>
              </a:solidFill>
              <a:effectLst/>
            </a:rPr>
            <a:t>3</a:t>
          </a:r>
          <a:r>
            <a:rPr lang="en-ID" sz="800" baseline="0">
              <a:solidFill>
                <a:srgbClr val="FF0000"/>
              </a:solidFill>
              <a:effectLst/>
            </a:rPr>
            <a:t> Ph 160 kVA</a:t>
          </a:r>
          <a:endParaRPr lang="en-ID" sz="800">
            <a:solidFill>
              <a:srgbClr val="FF0000"/>
            </a:solidFill>
            <a:effectLst/>
          </a:endParaRPr>
        </a:p>
      </xdr:txBody>
    </xdr:sp>
    <xdr:clientData/>
  </xdr:twoCellAnchor>
  <xdr:twoCellAnchor>
    <xdr:from>
      <xdr:col>7</xdr:col>
      <xdr:colOff>217170</xdr:colOff>
      <xdr:row>55</xdr:row>
      <xdr:rowOff>97155</xdr:rowOff>
    </xdr:from>
    <xdr:to>
      <xdr:col>8</xdr:col>
      <xdr:colOff>67173</xdr:colOff>
      <xdr:row>56</xdr:row>
      <xdr:rowOff>39470</xdr:rowOff>
    </xdr:to>
    <xdr:grpSp>
      <xdr:nvGrpSpPr>
        <xdr:cNvPr id="157" name="Group 134"/>
        <xdr:cNvGrpSpPr/>
      </xdr:nvGrpSpPr>
      <xdr:grpSpPr>
        <a:xfrm>
          <a:off x="2426970" y="8631555"/>
          <a:ext cx="230505" cy="94615"/>
          <a:chOff x="10690412" y="1882091"/>
          <a:chExt cx="120949" cy="61416"/>
        </a:xfrm>
        <a:solidFill>
          <a:srgbClr val="FF0000"/>
        </a:solidFill>
      </xdr:grpSpPr>
      <xdr:sp>
        <xdr:nvSpPr>
          <xdr:cNvPr id="158" name="Isosceles Triangle 118"/>
          <xdr:cNvSpPr/>
        </xdr:nvSpPr>
        <xdr:spPr>
          <a:xfrm>
            <a:off x="10739718" y="1884616"/>
            <a:ext cx="71643" cy="45941"/>
          </a:xfrm>
          <a:prstGeom prst="triangle">
            <a:avLst/>
          </a:prstGeom>
          <a:grp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xdr:nvSpPr>
          <xdr:cNvPr id="159" name="Isosceles Triangle 119"/>
          <xdr:cNvSpPr/>
        </xdr:nvSpPr>
        <xdr:spPr>
          <a:xfrm>
            <a:off x="10690412" y="1888558"/>
            <a:ext cx="71643" cy="45941"/>
          </a:xfrm>
          <a:prstGeom prst="triangle">
            <a:avLst/>
          </a:prstGeom>
          <a:grp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xdr:nvSpPr>
          <xdr:cNvPr id="160" name="Isosceles Triangle 120"/>
          <xdr:cNvSpPr/>
        </xdr:nvSpPr>
        <xdr:spPr>
          <a:xfrm>
            <a:off x="10710582" y="1882091"/>
            <a:ext cx="77932" cy="61416"/>
          </a:xfrm>
          <a:prstGeom prst="triangle">
            <a:avLst/>
          </a:prstGeom>
          <a:grp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grpSp>
    <xdr:clientData/>
  </xdr:twoCellAnchor>
  <xdr:twoCellAnchor>
    <xdr:from>
      <xdr:col>6</xdr:col>
      <xdr:colOff>148591</xdr:colOff>
      <xdr:row>55</xdr:row>
      <xdr:rowOff>45721</xdr:rowOff>
    </xdr:from>
    <xdr:to>
      <xdr:col>6</xdr:col>
      <xdr:colOff>309710</xdr:colOff>
      <xdr:row>55</xdr:row>
      <xdr:rowOff>130912</xdr:rowOff>
    </xdr:to>
    <xdr:sp>
      <xdr:nvSpPr>
        <xdr:cNvPr id="161" name="Isosceles Triangle 120"/>
        <xdr:cNvSpPr/>
      </xdr:nvSpPr>
      <xdr:spPr>
        <a:xfrm>
          <a:off x="1977390" y="8580120"/>
          <a:ext cx="160655" cy="85090"/>
        </a:xfrm>
        <a:prstGeom prst="triangle">
          <a:avLst/>
        </a:prstGeom>
        <a:solidFill>
          <a:schemeClr val="tx1"/>
        </a:solid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6</xdr:col>
      <xdr:colOff>120015</xdr:colOff>
      <xdr:row>57</xdr:row>
      <xdr:rowOff>22861</xdr:rowOff>
    </xdr:from>
    <xdr:to>
      <xdr:col>6</xdr:col>
      <xdr:colOff>370068</xdr:colOff>
      <xdr:row>57</xdr:row>
      <xdr:rowOff>108052</xdr:rowOff>
    </xdr:to>
    <xdr:grpSp>
      <xdr:nvGrpSpPr>
        <xdr:cNvPr id="162" name="Group 134"/>
        <xdr:cNvGrpSpPr/>
      </xdr:nvGrpSpPr>
      <xdr:grpSpPr>
        <a:xfrm>
          <a:off x="1948815" y="8862060"/>
          <a:ext cx="249555" cy="85090"/>
          <a:chOff x="10690412" y="1882091"/>
          <a:chExt cx="120949" cy="61416"/>
        </a:xfrm>
        <a:solidFill>
          <a:schemeClr val="tx1"/>
        </a:solidFill>
      </xdr:grpSpPr>
      <xdr:sp>
        <xdr:nvSpPr>
          <xdr:cNvPr id="163" name="Isosceles Triangle 118"/>
          <xdr:cNvSpPr/>
        </xdr:nvSpPr>
        <xdr:spPr>
          <a:xfrm>
            <a:off x="10739718" y="1884616"/>
            <a:ext cx="71643" cy="45941"/>
          </a:xfrm>
          <a:prstGeom prst="triangle">
            <a:avLst/>
          </a:prstGeom>
          <a:grp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xdr:nvSpPr>
          <xdr:cNvPr id="164" name="Isosceles Triangle 119"/>
          <xdr:cNvSpPr/>
        </xdr:nvSpPr>
        <xdr:spPr>
          <a:xfrm>
            <a:off x="10690412" y="1888558"/>
            <a:ext cx="71643" cy="45941"/>
          </a:xfrm>
          <a:prstGeom prst="triangle">
            <a:avLst/>
          </a:prstGeom>
          <a:grp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xdr:nvSpPr>
          <xdr:cNvPr id="165" name="Isosceles Triangle 120"/>
          <xdr:cNvSpPr/>
        </xdr:nvSpPr>
        <xdr:spPr>
          <a:xfrm>
            <a:off x="10710582" y="1882091"/>
            <a:ext cx="77932" cy="61416"/>
          </a:xfrm>
          <a:prstGeom prst="triangle">
            <a:avLst/>
          </a:prstGeom>
          <a:grp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grpSp>
    <xdr:clientData/>
  </xdr:twoCellAnchor>
  <xdr:twoCellAnchor>
    <xdr:from>
      <xdr:col>7</xdr:col>
      <xdr:colOff>342900</xdr:colOff>
      <xdr:row>57</xdr:row>
      <xdr:rowOff>34291</xdr:rowOff>
    </xdr:from>
    <xdr:to>
      <xdr:col>8</xdr:col>
      <xdr:colOff>103969</xdr:colOff>
      <xdr:row>57</xdr:row>
      <xdr:rowOff>119482</xdr:rowOff>
    </xdr:to>
    <xdr:sp>
      <xdr:nvSpPr>
        <xdr:cNvPr id="166" name="Isosceles Triangle 120"/>
        <xdr:cNvSpPr/>
      </xdr:nvSpPr>
      <xdr:spPr>
        <a:xfrm>
          <a:off x="2552700" y="8873490"/>
          <a:ext cx="141605" cy="85090"/>
        </a:xfrm>
        <a:prstGeom prst="triangle">
          <a:avLst/>
        </a:prstGeom>
        <a:solidFill>
          <a:srgbClr val="FF0000"/>
        </a:solid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20</xdr:col>
      <xdr:colOff>331470</xdr:colOff>
      <xdr:row>57</xdr:row>
      <xdr:rowOff>131446</xdr:rowOff>
    </xdr:from>
    <xdr:to>
      <xdr:col>21</xdr:col>
      <xdr:colOff>34292</xdr:colOff>
      <xdr:row>58</xdr:row>
      <xdr:rowOff>61917</xdr:rowOff>
    </xdr:to>
    <xdr:grpSp>
      <xdr:nvGrpSpPr>
        <xdr:cNvPr id="167" name="Group 73"/>
        <xdr:cNvGrpSpPr/>
      </xdr:nvGrpSpPr>
      <xdr:grpSpPr>
        <a:xfrm rot="21429191">
          <a:off x="7494270" y="8970645"/>
          <a:ext cx="83820" cy="82550"/>
          <a:chOff x="12175074" y="2285812"/>
          <a:chExt cx="107252" cy="65186"/>
        </a:xfrm>
      </xdr:grpSpPr>
      <xdr:cxnSp>
        <xdr:nvCxnSpPr>
          <xdr:cNvPr id="168" name="Straight Connector 74"/>
          <xdr:cNvCxnSpPr/>
        </xdr:nvCxnSpPr>
        <xdr:spPr>
          <a:xfrm rot="5400000" flipH="1" flipV="1">
            <a:off x="12165720" y="2295166"/>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69" name="Straight Connector 75"/>
          <xdr:cNvCxnSpPr/>
        </xdr:nvCxnSpPr>
        <xdr:spPr>
          <a:xfrm rot="5400000" flipH="1" flipV="1">
            <a:off x="12196735" y="2295793"/>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70" name="Straight Connector 76"/>
          <xdr:cNvCxnSpPr/>
        </xdr:nvCxnSpPr>
        <xdr:spPr>
          <a:xfrm rot="5400000" flipH="1" flipV="1">
            <a:off x="12227757" y="2296428"/>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21</xdr:col>
      <xdr:colOff>171450</xdr:colOff>
      <xdr:row>57</xdr:row>
      <xdr:rowOff>134303</xdr:rowOff>
    </xdr:from>
    <xdr:to>
      <xdr:col>21</xdr:col>
      <xdr:colOff>310585</xdr:colOff>
      <xdr:row>58</xdr:row>
      <xdr:rowOff>48661</xdr:rowOff>
    </xdr:to>
    <xdr:grpSp>
      <xdr:nvGrpSpPr>
        <xdr:cNvPr id="171" name="Grup 239"/>
        <xdr:cNvGrpSpPr/>
      </xdr:nvGrpSpPr>
      <xdr:grpSpPr>
        <a:xfrm>
          <a:off x="7715250" y="8973185"/>
          <a:ext cx="139065" cy="66675"/>
          <a:chOff x="13302191" y="2320613"/>
          <a:chExt cx="139135" cy="57233"/>
        </a:xfrm>
      </xdr:grpSpPr>
      <xdr:cxnSp>
        <xdr:nvCxnSpPr>
          <xdr:cNvPr id="172" name="Straight Connector 81"/>
          <xdr:cNvCxnSpPr/>
        </xdr:nvCxnSpPr>
        <xdr:spPr>
          <a:xfrm rot="5400000" flipH="1" flipV="1">
            <a:off x="13297599" y="2325205"/>
            <a:ext cx="54399"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73" name="Straight Connector 82"/>
          <xdr:cNvCxnSpPr/>
        </xdr:nvCxnSpPr>
        <xdr:spPr>
          <a:xfrm rot="5400000" flipH="1" flipV="1">
            <a:off x="13328614" y="2325833"/>
            <a:ext cx="54399"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74" name="Straight Connector 83"/>
          <xdr:cNvCxnSpPr/>
        </xdr:nvCxnSpPr>
        <xdr:spPr>
          <a:xfrm rot="5400000" flipH="1" flipV="1">
            <a:off x="13359636" y="2326468"/>
            <a:ext cx="54399"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75" name="Straight Connector 84"/>
          <xdr:cNvCxnSpPr/>
        </xdr:nvCxnSpPr>
        <xdr:spPr>
          <a:xfrm rot="5400000" flipH="1" flipV="1">
            <a:off x="13391519" y="2328039"/>
            <a:ext cx="54399"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22</xdr:col>
      <xdr:colOff>3810</xdr:colOff>
      <xdr:row>57</xdr:row>
      <xdr:rowOff>119062</xdr:rowOff>
    </xdr:from>
    <xdr:to>
      <xdr:col>22</xdr:col>
      <xdr:colOff>142945</xdr:colOff>
      <xdr:row>58</xdr:row>
      <xdr:rowOff>33420</xdr:rowOff>
    </xdr:to>
    <xdr:grpSp>
      <xdr:nvGrpSpPr>
        <xdr:cNvPr id="176" name="Grup 244"/>
        <xdr:cNvGrpSpPr/>
      </xdr:nvGrpSpPr>
      <xdr:grpSpPr>
        <a:xfrm>
          <a:off x="7928610" y="8957945"/>
          <a:ext cx="139065" cy="66675"/>
          <a:chOff x="13302191" y="2320613"/>
          <a:chExt cx="139135" cy="57233"/>
        </a:xfrm>
      </xdr:grpSpPr>
      <xdr:cxnSp>
        <xdr:nvCxnSpPr>
          <xdr:cNvPr id="177" name="Straight Connector 81"/>
          <xdr:cNvCxnSpPr/>
        </xdr:nvCxnSpPr>
        <xdr:spPr>
          <a:xfrm rot="5400000" flipH="1" flipV="1">
            <a:off x="13297599" y="2325205"/>
            <a:ext cx="54399"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178" name="Straight Connector 82"/>
          <xdr:cNvCxnSpPr/>
        </xdr:nvCxnSpPr>
        <xdr:spPr>
          <a:xfrm rot="5400000" flipH="1" flipV="1">
            <a:off x="13328614" y="2325833"/>
            <a:ext cx="54399"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179" name="Straight Connector 83"/>
          <xdr:cNvCxnSpPr/>
        </xdr:nvCxnSpPr>
        <xdr:spPr>
          <a:xfrm rot="5400000" flipH="1" flipV="1">
            <a:off x="13359636" y="2326468"/>
            <a:ext cx="54399"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180" name="Straight Connector 84"/>
          <xdr:cNvCxnSpPr/>
        </xdr:nvCxnSpPr>
        <xdr:spPr>
          <a:xfrm rot="5400000" flipH="1" flipV="1">
            <a:off x="13391519" y="2328039"/>
            <a:ext cx="54399"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109423</xdr:colOff>
      <xdr:row>20</xdr:row>
      <xdr:rowOff>50202</xdr:rowOff>
    </xdr:from>
    <xdr:to>
      <xdr:col>18</xdr:col>
      <xdr:colOff>50943</xdr:colOff>
      <xdr:row>21</xdr:row>
      <xdr:rowOff>92585</xdr:rowOff>
    </xdr:to>
    <xdr:sp>
      <xdr:nvSpPr>
        <xdr:cNvPr id="181" name="TextBox 180"/>
        <xdr:cNvSpPr txBox="1"/>
      </xdr:nvSpPr>
      <xdr:spPr>
        <a:xfrm>
          <a:off x="1557020" y="3126740"/>
          <a:ext cx="4894580" cy="19431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D" sz="1000"/>
        </a:p>
      </xdr:txBody>
    </xdr:sp>
    <xdr:clientData/>
  </xdr:twoCellAnchor>
  <xdr:twoCellAnchor>
    <xdr:from>
      <xdr:col>7</xdr:col>
      <xdr:colOff>246825</xdr:colOff>
      <xdr:row>18</xdr:row>
      <xdr:rowOff>95251</xdr:rowOff>
    </xdr:from>
    <xdr:to>
      <xdr:col>8</xdr:col>
      <xdr:colOff>10377</xdr:colOff>
      <xdr:row>19</xdr:row>
      <xdr:rowOff>88371</xdr:rowOff>
    </xdr:to>
    <xdr:grpSp>
      <xdr:nvGrpSpPr>
        <xdr:cNvPr id="186" name="Group 13"/>
        <xdr:cNvGrpSpPr/>
      </xdr:nvGrpSpPr>
      <xdr:grpSpPr>
        <a:xfrm>
          <a:off x="2456180" y="2867025"/>
          <a:ext cx="144780" cy="145415"/>
          <a:chOff x="9937028" y="802652"/>
          <a:chExt cx="83991" cy="77961"/>
        </a:xfrm>
      </xdr:grpSpPr>
      <xdr:sp>
        <xdr:nvSpPr>
          <xdr:cNvPr id="187" name="Oval 1"/>
          <xdr:cNvSpPr/>
        </xdr:nvSpPr>
        <xdr:spPr>
          <a:xfrm>
            <a:off x="9937028" y="802652"/>
            <a:ext cx="83991" cy="77961"/>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188" name="Straight Connector 3"/>
          <xdr:cNvCxnSpPr/>
        </xdr:nvCxnSpPr>
        <xdr:spPr>
          <a:xfrm rot="16200000" flipH="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89" name="Straight Connector 7"/>
          <xdr:cNvCxnSpPr/>
        </xdr:nvCxnSpPr>
        <xdr:spPr>
          <a:xfrm rot="5400000" flipH="1" flipV="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266286</xdr:colOff>
      <xdr:row>17</xdr:row>
      <xdr:rowOff>74957</xdr:rowOff>
    </xdr:from>
    <xdr:to>
      <xdr:col>12</xdr:col>
      <xdr:colOff>27355</xdr:colOff>
      <xdr:row>18</xdr:row>
      <xdr:rowOff>7748</xdr:rowOff>
    </xdr:to>
    <xdr:sp>
      <xdr:nvSpPr>
        <xdr:cNvPr id="193" name="Isosceles Triangle 120"/>
        <xdr:cNvSpPr/>
      </xdr:nvSpPr>
      <xdr:spPr>
        <a:xfrm>
          <a:off x="3999865" y="2694305"/>
          <a:ext cx="142240" cy="85090"/>
        </a:xfrm>
        <a:prstGeom prst="triangle">
          <a:avLst/>
        </a:prstGeom>
        <a:solidFill>
          <a:srgbClr val="FF0000"/>
        </a:solid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10</xdr:col>
      <xdr:colOff>67916</xdr:colOff>
      <xdr:row>12</xdr:row>
      <xdr:rowOff>67503</xdr:rowOff>
    </xdr:from>
    <xdr:to>
      <xdr:col>11</xdr:col>
      <xdr:colOff>171450</xdr:colOff>
      <xdr:row>15</xdr:row>
      <xdr:rowOff>47625</xdr:rowOff>
    </xdr:to>
    <xdr:sp>
      <xdr:nvSpPr>
        <xdr:cNvPr id="208" name="Rectangle 207"/>
        <xdr:cNvSpPr/>
      </xdr:nvSpPr>
      <xdr:spPr>
        <a:xfrm>
          <a:off x="3420110" y="1915160"/>
          <a:ext cx="485140" cy="447040"/>
        </a:xfrm>
        <a:prstGeom prst="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10</xdr:col>
      <xdr:colOff>328406</xdr:colOff>
      <xdr:row>14</xdr:row>
      <xdr:rowOff>16152</xdr:rowOff>
    </xdr:from>
    <xdr:to>
      <xdr:col>11</xdr:col>
      <xdr:colOff>79928</xdr:colOff>
      <xdr:row>15</xdr:row>
      <xdr:rowOff>24435</xdr:rowOff>
    </xdr:to>
    <xdr:sp>
      <xdr:nvSpPr>
        <xdr:cNvPr id="214" name="Rectangle 213"/>
        <xdr:cNvSpPr/>
      </xdr:nvSpPr>
      <xdr:spPr>
        <a:xfrm>
          <a:off x="3681095" y="2178050"/>
          <a:ext cx="132080" cy="160655"/>
        </a:xfrm>
        <a:prstGeom prst="rect">
          <a:avLst/>
        </a:prstGeom>
        <a:pattFill prst="wdUpDiag">
          <a:fgClr>
            <a:schemeClr val="tx1">
              <a:lumMod val="65000"/>
              <a:lumOff val="35000"/>
            </a:schemeClr>
          </a:fgClr>
          <a:bgClr>
            <a:schemeClr val="bg1"/>
          </a:bgClr>
        </a:patt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000"/>
        </a:p>
      </xdr:txBody>
    </xdr:sp>
    <xdr:clientData/>
  </xdr:twoCellAnchor>
  <xdr:twoCellAnchor>
    <xdr:from>
      <xdr:col>10</xdr:col>
      <xdr:colOff>370647</xdr:colOff>
      <xdr:row>20</xdr:row>
      <xdr:rowOff>35201</xdr:rowOff>
    </xdr:from>
    <xdr:to>
      <xdr:col>13</xdr:col>
      <xdr:colOff>142875</xdr:colOff>
      <xdr:row>25</xdr:row>
      <xdr:rowOff>57150</xdr:rowOff>
    </xdr:to>
    <xdr:sp>
      <xdr:nvSpPr>
        <xdr:cNvPr id="219" name="TextBox 157"/>
        <xdr:cNvSpPr txBox="1"/>
      </xdr:nvSpPr>
      <xdr:spPr>
        <a:xfrm>
          <a:off x="3723005" y="3111500"/>
          <a:ext cx="915670" cy="784225"/>
        </a:xfrm>
        <a:prstGeom prst="rect">
          <a:avLst/>
        </a:prstGeom>
        <a:solidFill>
          <a:schemeClr val="bg1"/>
        </a:solidFill>
        <a:ln w="9525" cmpd="sng">
          <a:solidFill>
            <a:schemeClr val="tx1">
              <a:lumMod val="75000"/>
              <a:lumOff val="25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ID" sz="800">
              <a:solidFill>
                <a:schemeClr val="tx1"/>
              </a:solidFill>
              <a:effectLst/>
              <a:latin typeface="+mn-lt"/>
              <a:ea typeface="+mn-ea"/>
              <a:cs typeface="+mn-cs"/>
            </a:rPr>
            <a:t>1</a:t>
          </a:r>
          <a:r>
            <a:rPr lang="en-ID" sz="800" baseline="0">
              <a:solidFill>
                <a:schemeClr val="tx1"/>
              </a:solidFill>
              <a:effectLst/>
              <a:latin typeface="+mn-lt"/>
              <a:ea typeface="+mn-ea"/>
              <a:cs typeface="+mn-cs"/>
            </a:rPr>
            <a:t> C</a:t>
          </a:r>
          <a:r>
            <a:rPr lang="en-ID" sz="800">
              <a:solidFill>
                <a:schemeClr val="tx1"/>
              </a:solidFill>
              <a:effectLst/>
              <a:latin typeface="+mn-lt"/>
              <a:ea typeface="+mn-ea"/>
              <a:cs typeface="+mn-cs"/>
            </a:rPr>
            <a:t>11-200E</a:t>
          </a:r>
          <a:endParaRPr lang="en-ID" sz="800">
            <a:solidFill>
              <a:schemeClr val="tx1"/>
            </a:solidFill>
            <a:effectLst/>
            <a:latin typeface="+mn-lt"/>
            <a:ea typeface="+mn-ea"/>
            <a:cs typeface="+mn-cs"/>
          </a:endParaRPr>
        </a:p>
        <a:p>
          <a:r>
            <a:rPr lang="en-ID" sz="800">
              <a:solidFill>
                <a:schemeClr val="tx1"/>
              </a:solidFill>
              <a:effectLst/>
              <a:latin typeface="+mn-lt"/>
              <a:ea typeface="+mn-ea"/>
              <a:cs typeface="+mn-cs"/>
            </a:rPr>
            <a:t>1 CA1</a:t>
          </a:r>
          <a:endParaRPr lang="en-ID" sz="800">
            <a:solidFill>
              <a:schemeClr val="tx1"/>
            </a:solidFill>
            <a:effectLst/>
            <a:latin typeface="+mn-lt"/>
            <a:ea typeface="+mn-ea"/>
            <a:cs typeface="+mn-cs"/>
          </a:endParaRPr>
        </a:p>
        <a:p>
          <a:r>
            <a:rPr lang="en-ID" sz="800" baseline="0">
              <a:solidFill>
                <a:schemeClr val="tx1"/>
              </a:solidFill>
              <a:effectLst/>
              <a:latin typeface="+mn-lt"/>
              <a:ea typeface="+mn-ea"/>
              <a:cs typeface="+mn-cs"/>
            </a:rPr>
            <a:t>1 CJ5-T</a:t>
          </a:r>
          <a:endParaRPr lang="en-ID" sz="800" baseline="0">
            <a:solidFill>
              <a:schemeClr val="tx1"/>
            </a:solidFill>
            <a:effectLst/>
            <a:latin typeface="+mn-lt"/>
            <a:ea typeface="+mn-ea"/>
            <a:cs typeface="+mn-cs"/>
          </a:endParaRPr>
        </a:p>
        <a:p>
          <a:r>
            <a:rPr lang="en-ID" sz="800" baseline="0">
              <a:solidFill>
                <a:srgbClr val="FF0000"/>
              </a:solidFill>
              <a:effectLst/>
              <a:latin typeface="+mn-lt"/>
              <a:ea typeface="+mn-ea"/>
              <a:cs typeface="+mn-cs"/>
            </a:rPr>
            <a:t>1 G105 KVA</a:t>
          </a:r>
          <a:endParaRPr lang="en-ID" sz="800" baseline="0">
            <a:solidFill>
              <a:srgbClr val="FF0000"/>
            </a:solidFill>
            <a:effectLst/>
            <a:latin typeface="+mn-lt"/>
            <a:ea typeface="+mn-ea"/>
            <a:cs typeface="+mn-cs"/>
          </a:endParaRPr>
        </a:p>
        <a:p>
          <a:r>
            <a:rPr lang="en-ID" sz="800" baseline="0">
              <a:solidFill>
                <a:srgbClr val="FF0000"/>
              </a:solidFill>
              <a:effectLst/>
              <a:latin typeface="+mn-lt"/>
              <a:ea typeface="+mn-ea"/>
              <a:cs typeface="+mn-cs"/>
            </a:rPr>
            <a:t>2 CM2-11M</a:t>
          </a:r>
          <a:endParaRPr lang="en-ID" sz="800">
            <a:solidFill>
              <a:srgbClr val="FF0000"/>
            </a:solidFill>
            <a:effectLst/>
            <a:latin typeface="+mn-lt"/>
            <a:ea typeface="+mn-ea"/>
            <a:cs typeface="+mn-cs"/>
          </a:endParaRPr>
        </a:p>
      </xdr:txBody>
    </xdr:sp>
    <xdr:clientData/>
  </xdr:twoCellAnchor>
  <xdr:twoCellAnchor>
    <xdr:from>
      <xdr:col>11</xdr:col>
      <xdr:colOff>276225</xdr:colOff>
      <xdr:row>18</xdr:row>
      <xdr:rowOff>95250</xdr:rowOff>
    </xdr:from>
    <xdr:to>
      <xdr:col>12</xdr:col>
      <xdr:colOff>39777</xdr:colOff>
      <xdr:row>19</xdr:row>
      <xdr:rowOff>88370</xdr:rowOff>
    </xdr:to>
    <xdr:grpSp>
      <xdr:nvGrpSpPr>
        <xdr:cNvPr id="265" name="Group 13"/>
        <xdr:cNvGrpSpPr/>
      </xdr:nvGrpSpPr>
      <xdr:grpSpPr>
        <a:xfrm>
          <a:off x="4010025" y="2867025"/>
          <a:ext cx="144145" cy="145415"/>
          <a:chOff x="9937028" y="802652"/>
          <a:chExt cx="83991" cy="77961"/>
        </a:xfrm>
      </xdr:grpSpPr>
      <xdr:sp>
        <xdr:nvSpPr>
          <xdr:cNvPr id="266" name="Oval 1"/>
          <xdr:cNvSpPr/>
        </xdr:nvSpPr>
        <xdr:spPr>
          <a:xfrm>
            <a:off x="9937028" y="802652"/>
            <a:ext cx="83991" cy="77961"/>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267" name="Straight Connector 3"/>
          <xdr:cNvCxnSpPr/>
        </xdr:nvCxnSpPr>
        <xdr:spPr>
          <a:xfrm rot="16200000" flipH="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268" name="Straight Connector 7"/>
          <xdr:cNvCxnSpPr/>
        </xdr:nvCxnSpPr>
        <xdr:spPr>
          <a:xfrm rot="5400000" flipH="1" flipV="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28575</xdr:colOff>
      <xdr:row>18</xdr:row>
      <xdr:rowOff>104775</xdr:rowOff>
    </xdr:from>
    <xdr:to>
      <xdr:col>16</xdr:col>
      <xdr:colOff>173127</xdr:colOff>
      <xdr:row>19</xdr:row>
      <xdr:rowOff>97895</xdr:rowOff>
    </xdr:to>
    <xdr:grpSp>
      <xdr:nvGrpSpPr>
        <xdr:cNvPr id="269" name="Group 13"/>
        <xdr:cNvGrpSpPr/>
      </xdr:nvGrpSpPr>
      <xdr:grpSpPr>
        <a:xfrm>
          <a:off x="5667375" y="2876550"/>
          <a:ext cx="144145" cy="145415"/>
          <a:chOff x="9937028" y="802652"/>
          <a:chExt cx="83991" cy="77961"/>
        </a:xfrm>
      </xdr:grpSpPr>
      <xdr:sp>
        <xdr:nvSpPr>
          <xdr:cNvPr id="270" name="Oval 1"/>
          <xdr:cNvSpPr/>
        </xdr:nvSpPr>
        <xdr:spPr>
          <a:xfrm>
            <a:off x="9937028" y="802652"/>
            <a:ext cx="83991" cy="77961"/>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xdr:nvCxnSpPr>
          <xdr:cNvPr id="271" name="Straight Connector 3"/>
          <xdr:cNvCxnSpPr/>
        </xdr:nvCxnSpPr>
        <xdr:spPr>
          <a:xfrm rot="16200000" flipH="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272" name="Straight Connector 7"/>
          <xdr:cNvCxnSpPr/>
        </xdr:nvCxnSpPr>
        <xdr:spPr>
          <a:xfrm rot="5400000" flipH="1" flipV="1">
            <a:off x="9951459" y="811937"/>
            <a:ext cx="55127" cy="59391"/>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47625</xdr:colOff>
      <xdr:row>19</xdr:row>
      <xdr:rowOff>85725</xdr:rowOff>
    </xdr:from>
    <xdr:to>
      <xdr:col>17</xdr:col>
      <xdr:colOff>57150</xdr:colOff>
      <xdr:row>19</xdr:row>
      <xdr:rowOff>85725</xdr:rowOff>
    </xdr:to>
    <xdr:cxnSp>
      <xdr:nvCxnSpPr>
        <xdr:cNvPr id="273" name="Straight Connector 272"/>
        <xdr:cNvCxnSpPr/>
      </xdr:nvCxnSpPr>
      <xdr:spPr>
        <a:xfrm>
          <a:off x="1876425" y="3009900"/>
          <a:ext cx="4200525"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255193</xdr:colOff>
      <xdr:row>19</xdr:row>
      <xdr:rowOff>59132</xdr:rowOff>
    </xdr:from>
    <xdr:to>
      <xdr:col>9</xdr:col>
      <xdr:colOff>362445</xdr:colOff>
      <xdr:row>19</xdr:row>
      <xdr:rowOff>124319</xdr:rowOff>
    </xdr:to>
    <xdr:grpSp>
      <xdr:nvGrpSpPr>
        <xdr:cNvPr id="281" name="Group 280"/>
        <xdr:cNvGrpSpPr/>
      </xdr:nvGrpSpPr>
      <xdr:grpSpPr>
        <a:xfrm>
          <a:off x="3226435" y="2983230"/>
          <a:ext cx="107315" cy="64770"/>
          <a:chOff x="13029613" y="2289822"/>
          <a:chExt cx="107252" cy="65187"/>
        </a:xfrm>
      </xdr:grpSpPr>
      <xdr:cxnSp>
        <xdr:nvCxnSpPr>
          <xdr:cNvPr id="282" name="Straight Connector 281"/>
          <xdr:cNvCxnSpPr/>
        </xdr:nvCxnSpPr>
        <xdr:spPr>
          <a:xfrm rot="5400000" flipH="1" flipV="1">
            <a:off x="13020259" y="2299176"/>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283" name="Straight Connector 50"/>
          <xdr:cNvCxnSpPr/>
        </xdr:nvCxnSpPr>
        <xdr:spPr>
          <a:xfrm rot="5400000" flipH="1" flipV="1">
            <a:off x="13051274" y="2299803"/>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284" name="Straight Connector 283"/>
          <xdr:cNvCxnSpPr/>
        </xdr:nvCxnSpPr>
        <xdr:spPr>
          <a:xfrm rot="5400000" flipH="1" flipV="1">
            <a:off x="13082296" y="2300439"/>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161925</xdr:colOff>
      <xdr:row>18</xdr:row>
      <xdr:rowOff>85725</xdr:rowOff>
    </xdr:from>
    <xdr:to>
      <xdr:col>17</xdr:col>
      <xdr:colOff>0</xdr:colOff>
      <xdr:row>18</xdr:row>
      <xdr:rowOff>95250</xdr:rowOff>
    </xdr:to>
    <xdr:cxnSp>
      <xdr:nvCxnSpPr>
        <xdr:cNvPr id="194" name="Straight Connector 140"/>
        <xdr:cNvCxnSpPr/>
      </xdr:nvCxnSpPr>
      <xdr:spPr>
        <a:xfrm>
          <a:off x="1990725" y="2857500"/>
          <a:ext cx="4029075" cy="9525"/>
        </a:xfrm>
        <a:prstGeom prst="line">
          <a:avLst/>
        </a:prstGeom>
        <a:ln w="12700">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323850</xdr:colOff>
      <xdr:row>17</xdr:row>
      <xdr:rowOff>9526</xdr:rowOff>
    </xdr:from>
    <xdr:to>
      <xdr:col>13</xdr:col>
      <xdr:colOff>47625</xdr:colOff>
      <xdr:row>18</xdr:row>
      <xdr:rowOff>59018</xdr:rowOff>
    </xdr:to>
    <xdr:sp>
      <xdr:nvSpPr>
        <xdr:cNvPr id="200" name="TextBox 199"/>
        <xdr:cNvSpPr txBox="1"/>
      </xdr:nvSpPr>
      <xdr:spPr>
        <a:xfrm>
          <a:off x="4057650" y="2628900"/>
          <a:ext cx="485775" cy="201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D" sz="800">
              <a:solidFill>
                <a:srgbClr val="FF0000"/>
              </a:solidFill>
              <a:effectLst/>
            </a:rPr>
            <a:t>50KVA</a:t>
          </a:r>
          <a:endParaRPr lang="en-ID" sz="800">
            <a:solidFill>
              <a:srgbClr val="FF0000"/>
            </a:solidFill>
            <a:effectLst/>
          </a:endParaRPr>
        </a:p>
      </xdr:txBody>
    </xdr:sp>
    <xdr:clientData/>
  </xdr:twoCellAnchor>
  <xdr:twoCellAnchor>
    <xdr:from>
      <xdr:col>11</xdr:col>
      <xdr:colOff>61706</xdr:colOff>
      <xdr:row>15</xdr:row>
      <xdr:rowOff>10769</xdr:rowOff>
    </xdr:from>
    <xdr:to>
      <xdr:col>11</xdr:col>
      <xdr:colOff>297394</xdr:colOff>
      <xdr:row>18</xdr:row>
      <xdr:rowOff>116561</xdr:rowOff>
    </xdr:to>
    <xdr:cxnSp>
      <xdr:nvCxnSpPr>
        <xdr:cNvPr id="203" name="Straight Connector 202"/>
        <xdr:cNvCxnSpPr>
          <a:endCxn id="266" idx="1"/>
        </xdr:cNvCxnSpPr>
      </xdr:nvCxnSpPr>
      <xdr:spPr>
        <a:xfrm>
          <a:off x="3795395" y="2324735"/>
          <a:ext cx="235585" cy="563245"/>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142873</xdr:colOff>
      <xdr:row>16</xdr:row>
      <xdr:rowOff>104777</xdr:rowOff>
    </xdr:from>
    <xdr:to>
      <xdr:col>11</xdr:col>
      <xdr:colOff>219103</xdr:colOff>
      <xdr:row>17</xdr:row>
      <xdr:rowOff>16928</xdr:rowOff>
    </xdr:to>
    <xdr:grpSp>
      <xdr:nvGrpSpPr>
        <xdr:cNvPr id="205" name="Group 204"/>
        <xdr:cNvGrpSpPr/>
      </xdr:nvGrpSpPr>
      <xdr:grpSpPr>
        <a:xfrm rot="2346154">
          <a:off x="3876040" y="2571750"/>
          <a:ext cx="76835" cy="64135"/>
          <a:chOff x="13029613" y="2289822"/>
          <a:chExt cx="76230" cy="64551"/>
        </a:xfrm>
      </xdr:grpSpPr>
      <xdr:cxnSp>
        <xdr:nvCxnSpPr>
          <xdr:cNvPr id="206" name="Straight Connector 205"/>
          <xdr:cNvCxnSpPr/>
        </xdr:nvCxnSpPr>
        <xdr:spPr>
          <a:xfrm rot="5400000" flipH="1" flipV="1">
            <a:off x="13020259" y="2299176"/>
            <a:ext cx="63924"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cxnSp>
        <xdr:nvCxnSpPr>
          <xdr:cNvPr id="207" name="Straight Connector 50"/>
          <xdr:cNvCxnSpPr/>
        </xdr:nvCxnSpPr>
        <xdr:spPr>
          <a:xfrm rot="5400000" flipH="1" flipV="1">
            <a:off x="13051274" y="2299803"/>
            <a:ext cx="63924" cy="45215"/>
          </a:xfrm>
          <a:prstGeom prst="line">
            <a:avLst/>
          </a:prstGeom>
          <a:ln w="9525">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95250</xdr:colOff>
      <xdr:row>11</xdr:row>
      <xdr:rowOff>104775</xdr:rowOff>
    </xdr:from>
    <xdr:to>
      <xdr:col>12</xdr:col>
      <xdr:colOff>152400</xdr:colOff>
      <xdr:row>13</xdr:row>
      <xdr:rowOff>104775</xdr:rowOff>
    </xdr:to>
    <xdr:sp>
      <xdr:nvSpPr>
        <xdr:cNvPr id="210" name="TextBox 157"/>
        <xdr:cNvSpPr txBox="1"/>
      </xdr:nvSpPr>
      <xdr:spPr>
        <a:xfrm>
          <a:off x="3067050" y="1800225"/>
          <a:ext cx="1200150" cy="314325"/>
        </a:xfrm>
        <a:prstGeom prst="rect">
          <a:avLst/>
        </a:prstGeom>
        <a:solidFill>
          <a:schemeClr val="bg1"/>
        </a:solidFill>
        <a:ln w="9525" cmpd="sng">
          <a:solidFill>
            <a:schemeClr val="tx1">
              <a:lumMod val="75000"/>
              <a:lumOff val="25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ID" sz="800">
              <a:solidFill>
                <a:srgbClr val="FF0000"/>
              </a:solidFill>
              <a:effectLst/>
              <a:latin typeface="+mn-lt"/>
              <a:ea typeface="+mn-ea"/>
              <a:cs typeface="+mn-cs"/>
            </a:rPr>
            <a:t>APP PRABAYAR</a:t>
          </a:r>
          <a:r>
            <a:rPr lang="en-ID" sz="800" baseline="0">
              <a:solidFill>
                <a:srgbClr val="FF0000"/>
              </a:solidFill>
              <a:effectLst/>
              <a:latin typeface="+mn-lt"/>
              <a:ea typeface="+mn-ea"/>
              <a:cs typeface="+mn-cs"/>
            </a:rPr>
            <a:t> 11KVA</a:t>
          </a:r>
          <a:endParaRPr lang="en-ID" sz="800" baseline="0">
            <a:solidFill>
              <a:srgbClr val="FF0000"/>
            </a:solidFill>
            <a:effectLst/>
            <a:latin typeface="+mn-lt"/>
            <a:ea typeface="+mn-ea"/>
            <a:cs typeface="+mn-cs"/>
          </a:endParaRPr>
        </a:p>
        <a:p>
          <a:pPr algn="ctr"/>
          <a:r>
            <a:rPr lang="en-ID" sz="800" baseline="0">
              <a:solidFill>
                <a:srgbClr val="FF0000"/>
              </a:solidFill>
              <a:effectLst/>
              <a:latin typeface="+mn-lt"/>
              <a:ea typeface="+mn-ea"/>
              <a:cs typeface="+mn-cs"/>
            </a:rPr>
            <a:t>SR 2X16 = 45M</a:t>
          </a:r>
          <a:endParaRPr lang="en-ID" sz="800">
            <a:solidFill>
              <a:srgbClr val="FF0000"/>
            </a:solidFill>
            <a:effectLst/>
            <a:latin typeface="+mn-lt"/>
            <a:ea typeface="+mn-ea"/>
            <a:cs typeface="+mn-cs"/>
          </a:endParaRPr>
        </a:p>
      </xdr:txBody>
    </xdr:sp>
    <xdr:clientData/>
  </xdr:twoCellAnchor>
  <xdr:twoCellAnchor>
    <xdr:from>
      <xdr:col>14</xdr:col>
      <xdr:colOff>47625</xdr:colOff>
      <xdr:row>19</xdr:row>
      <xdr:rowOff>66675</xdr:rowOff>
    </xdr:from>
    <xdr:to>
      <xdr:col>14</xdr:col>
      <xdr:colOff>154877</xdr:colOff>
      <xdr:row>19</xdr:row>
      <xdr:rowOff>131862</xdr:rowOff>
    </xdr:to>
    <xdr:grpSp>
      <xdr:nvGrpSpPr>
        <xdr:cNvPr id="195" name="Group 194"/>
        <xdr:cNvGrpSpPr/>
      </xdr:nvGrpSpPr>
      <xdr:grpSpPr>
        <a:xfrm>
          <a:off x="4924425" y="2990850"/>
          <a:ext cx="106680" cy="64770"/>
          <a:chOff x="13029613" y="2289822"/>
          <a:chExt cx="107252" cy="65187"/>
        </a:xfrm>
      </xdr:grpSpPr>
      <xdr:cxnSp>
        <xdr:nvCxnSpPr>
          <xdr:cNvPr id="196" name="Straight Connector 195"/>
          <xdr:cNvCxnSpPr/>
        </xdr:nvCxnSpPr>
        <xdr:spPr>
          <a:xfrm rot="5400000" flipH="1" flipV="1">
            <a:off x="13020259" y="2299176"/>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98" name="Straight Connector 50"/>
          <xdr:cNvCxnSpPr/>
        </xdr:nvCxnSpPr>
        <xdr:spPr>
          <a:xfrm rot="5400000" flipH="1" flipV="1">
            <a:off x="13051274" y="2299803"/>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xnSp>
        <xdr:nvCxnSpPr>
          <xdr:cNvPr id="199" name="Straight Connector 198"/>
          <xdr:cNvCxnSpPr/>
        </xdr:nvCxnSpPr>
        <xdr:spPr>
          <a:xfrm rot="5400000" flipH="1" flipV="1">
            <a:off x="13082296" y="2300439"/>
            <a:ext cx="63924" cy="4521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rencanaan\2006\My%20Documents\1Djt\My%20Documents\RUPTL10TH\My%20Documents\RAKORCAB2001\Nur\daftarisian\Book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C\Users\jokohadiwidayat\Documents\POPSD\REKAP%20DATA%20PRK%202014\RAPAT%20POKJA%20AO\SEMARANG%2017-18%20FEBRUARI%202009\BK-DHU-04\BEBAN-88-89.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Data%20KANTOR\Kantor%202021\PBPD\C\Users\jokohadiwidayat\Documents\POPSD\REKAP%20DATA%20PRK%202014\RAPAT%20POKJA%20AO\SEMARANG%2017-18%20FEBRUARI%202009\BK-DHU-04\BEBAN-88-8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1.%20WORKING%20AREA\laporan%20FGTM\oktober%202016\Users\asus\Documents\Documents%20and%20Settings\lilik\Local%20Settings\Temporary%20Internet%20Files\OLK4E\Documents%20and%20Settings\tania%20savana.OPDIST-CAD3CA88\My%20Documents\OPDIST%20"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3B911424\OPDIST%20"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Data%20KANTOR\Kantor%202021\PBPD\1.%20WORKING%20AREA\laporan%20FGTM\oktober%202016\Users\asus\Documents\Documents%20and%20Settings\lilik\Local%20Settings\Temporary%20Internet%20Files\OLK4E\Documents%20and%20Settings\tania%20savana.OPDIST-CAD3CA88\My%20Documents\OPDIST%20"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Documents%20and%20Settings\sigep\My%20Documents\Irwan\Documents%20and%20Settings\User\My%20Documents\Copy%20of%20PRK%20AI%202008\Data%20Feeder\Trip%202007.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H:\Papa\Data%20Laporan\Survey%20PB\Usulan%20SKK\Master%20SKK\Mat-Upah.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Indra\dattttta%20mmk\MAMIK\LITA\Gudang\coba2.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Data Dasar PMT TripJan 09.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6BD13C28\RAB%20standarisasi%20strutur%20data%20aset%20jardis%20PLN%20DJBB%202013.04.10%20Fin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ontrak%20Yantek%202015-2019\Users\Har\AppData\Local\Temp\Temp2_RAB%20YANTEK%20SALATIGA.zip\F\Documents%20and%20Settings\Wartana\Local%20Settings\Temporary%20Internet%20Files\OLK2\LM-TRIW.III\LM-TRIW3\losses\LOSGABbali20031%20des.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Trip 2009.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rushermansyah\Downloads\Users\USER\Documents\SINUNG\ACCENTURE\DELIVERABLE\DELIVERABLE%20BEST%20PRACTICE%20OM%20BY%20ACCENTURE\SERVICE%20MODEL\HP_Service%20Cost%20Model-v1.0.xlsm"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192.168.1.2\i\Data%20G\BA\BA%202003\My%20Documents\hard%20disk%20dudi\My%20Documents\khehui\My%20Documents\Dat-excl\MasterSPPK.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G:\C\Data%20Dwi\Monitoring%20SKK%202011\Rapat%20tgl%2020%20sept\Users\Raya\AppData\Local\Microsoft\Windows\Temporary%20Internet%20Files\Content.Outlook\UBD185SH\RKAP%202004\RKAP%20AI%202004\INVESTASI\Sat\RKAP%202002\6%20Sept%202001\APBN.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G:\Users\jokohadiwidayat\Documents\POPSD\REKAP%20DATA%20PRK%202014\Documents%20and%20Settings\Budyanto\My%20Documents\Form%20Distribusi%202006\LKAI2006W.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Kontrak%20Yantek%202015-2019\Users\Har\Downloads\Documents%20and%20Settings\uno.harsoyo\Local%20Settings\Temporary%20Internet%20Files\Content.Outlook\9GR4E4IT\F\TM1-HASIL\TM1\PLN%20Budget%20Reports%20V1.2\Reports\RKAP%20Laba_%20Rugi.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Har\Downloads\Documents%20and%20Settings\uno.harsoyo\Local%20Settings\Temporary%20Internet%20Files\Content.Outlook\9GR4E4IT\F\TM1-HASIL\TM1\PLN%20Budget%20Reports%20V1.2\Reports\RKAP%20Laba_%20Rugi.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RKAP 2007 Bandung (23-26 Jan 07).xls"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Form_Kinerja_Penyu4_dian2008.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0E469288\recon_SUTM.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GRAFIK GANGGUAN PENYULANG  200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PLN-JO~1\AppData\Local\Temp\Rar$DI00.429\Kontrak%20Yantek%202015-2019\Users\Har\AppData\Local\Temp\Temp2_RAB%20YANTEK%20SALATIGA.zip\Arifien-bay\KPUBnov2003\WINDOWS\TEMP\RESK165UB2001-rev.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G:\3.%20DATA%20AREA%20DEMAK\4.%20SPK\2.%20LELANG%202017%20-%20133\1.%20RAB%20JUN%20-%20JUL%202017\1.%20TEGOWANU\2.%20SUDAH%20DIPERIKSA\8\NEW%20BERKAS%20PB%20PD%20rev%201.2.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A:\hotman\DisJaya\CC\FIN%20ANALISIS-DISJAYA-CALL%20CENTRE.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RKAP Investasi.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rushermansyah\Downloads\Clients\PLN\Backups\Backup%20PLN%20Budget%2015th%20July%2004\Reports\RKAP%20Laba_%20Rugi1V1.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rushermansyah\Downloads\A\RENKOR\NOVA\RKAP%202005%20WLPG%20VERSI%20WILAYAH\Wil%20Lampung%20adjstd\PLN%20Budget%20Reports%20V1.2\Reports\RKAP%20Laba_%20Rugi.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RKAP\Copy%20of%20PRK%20AI%202008\Data%20Feeder\Trip%202007.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G:\RKAP\Copy%20of%20PRK%20AI%202008\Data%20Feeder\Trip%202007.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Har\AppData\Local\Temp\Temp2_RAB%20YANTEK%20SALATIGA.zip\F\Documents%20and%20Settings\Wartana\Local%20Settings\Temporary%20Internet%20Files\OLK2\LM-TRIW.III\LM-TRIW3\buku%202002\Data%20Dari%20Luar\LH%20APRIL%202000.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Harkon4\D\ReCLOSE\Susut\Susut%202005\Devias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APAT%20POKJA%20AO\SEMARANG%2017-18%20FEBRUARI%202009\BK-DHU-04\BEBAN-88-89.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3553C40E\Agustus%20%202006.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rushermansyah\Downloads\sidoarjo%20endtoend\PLTD%20Halmahera%20Power%20(US$).xlsm"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G:\Documents%20and%20Settings\sigep\My%20Documents\Irwan\Documents%20and%20Settings\User\My%20Documents\Copy%20of%20PRK%20AI%202008\Data%20Feeder\Trip%202007.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10.1.132.30\shared\Documents%20and%20Settings\Armand_Widjaja\Local%20Settings\Temporary%20Internet%20Files\OLK6F\PLN%20staffing%20v18-v31.xls" TargetMode="External"/></Relationships>
</file>

<file path=xl/externalLinks/_rels/externalLink44.xml.rels><?xml version="1.0" encoding="UTF-8" standalone="yes"?>
<Relationships xmlns="http://schemas.openxmlformats.org/package/2006/relationships"><Relationship Id="rId1" Type="http://schemas.microsoft.com/office/2006/relationships/xlExternalLinkPath/xlPathMissing" Target="PMT TRIP  MARET 2008A.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KULIAH\PMMB%20PLN%202022\DOKUMEN%20ULP%20PWD\SURVEY%20PBPD\PB%20BANK%20MANDIRI%20FIX.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junjun.baheransyah\Downloads\05.%2052553_KKO_KKF_PB%20RAB%20MTS%20N%203%20GROBOGAN%20(1).xlsx"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Users\rushermansyah\Downloads\Users\PLN-JO~1\AppData\Local\Temp\Rar$DI00.429\Kontrak%20Yantek%202015-2019\Users\Har\AppData\Local\Temp\Temp2_RAB%20YANTEK%20SALATIGA.zip\usulan%20ALAT%20KERJA%20dan%20APD%20MELENGKAPI%202014-1.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D:\LOGSHEET%20PERPIKETAN\LOGSHEET%202019\4.%20APRIL%202019\09.%20Laporan%20Beban%20Keypoint.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Data%20KANTOR\Kantor%202021\PBPD\LOGSHEET%20PERPIKETAN\LOGSHEET%202019\4.%20APRIL%202019\09.%20Laporan%20Beban%20Keypoint.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Startup" Target="lambaro.xls" TargetMode="External"/></Relationships>
</file>

<file path=xl/externalLinks/_rels/externalLink50.xml.rels><?xml version="1.0" encoding="UTF-8" standalone="yes"?>
<Relationships xmlns="http://schemas.openxmlformats.org/package/2006/relationships"><Relationship Id="rId1" Type="http://schemas.microsoft.com/office/2006/relationships/xlExternalLinkPath/xlPathMissing" Target="harga matrial.xls" TargetMode="External"/></Relationships>
</file>

<file path=xl/externalLinks/_rels/externalLink51.xml.rels><?xml version="1.0" encoding="UTF-8" standalone="yes"?>
<Relationships xmlns="http://schemas.openxmlformats.org/package/2006/relationships"><Relationship Id="rId1" Type="http://schemas.microsoft.com/office/2006/relationships/xlExternalLinkPath/xlPathMissing" Target="GANGGUAN PMT TRIP update.xls" TargetMode="External"/></Relationships>
</file>

<file path=xl/externalLinks/_rels/externalLink52.xml.rels><?xml version="1.0" encoding="UTF-8" standalone="yes"?>
<Relationships xmlns="http://schemas.openxmlformats.org/package/2006/relationships"><Relationship Id="rId1" Type="http://schemas.microsoft.com/office/2006/relationships/xlExternalLinkPath/xlPathMissing" Target="Neraca Energi.xls" TargetMode="External"/></Relationships>
</file>

<file path=xl/externalLinks/_rels/externalLink53.xml.rels><?xml version="1.0" encoding="UTF-8" standalone="yes"?>
<Relationships xmlns="http://schemas.openxmlformats.org/package/2006/relationships"><Relationship Id="rId1" Type="http://schemas.microsoft.com/office/2006/relationships/xlExternalLinkPath/xlPathMissing" Target="DLKAI 05 CMOD (PAGU-3) KINERJA.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Kontrak%20Yantek%202015-2019\Documents%20and%20Settings\nugroho.dh\Local%20Settings\Temporary%20Internet%20Files\Content.Outlook\NU8SB6AU\RAB%20Salatiga%20PLOPDTL\RAB%20YANTEK%20SALATIGA%202015%20Penawaran.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Users\rushermansyah\Downloads\Users\PLN-JO~1\AppData\Local\Temp\Rar$DI00.429\Kontrak%20Yantek%202015-2019\RAB%20RKAP\JBB\NEGO%20BANDUNG\NEGO%20PEMELIHARAAN%20BANDUNG.xlsx" TargetMode="External"/></Relationships>
</file>

<file path=xl/externalLinks/_rels/externalLink56.xml.rels><?xml version="1.0" encoding="UTF-8" standalone="yes"?>
<Relationships xmlns="http://schemas.openxmlformats.org/package/2006/relationships"><Relationship Id="rId1" Type="http://schemas.microsoft.com/office/2006/relationships/xlExternalLinkPath/xlPathMissing" Target="LKF Utr III 2009.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Users\rushermansyah\Downloads\Users\nani.nurfaqsanah\AppData\Roaming\Microsoft\Excel\Monitoring%20PPFA%20Operasi.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Users\rushermansyah\Downloads\sidoarjo%20endtoend\Jatim%20LKAI2008%20RKAP2009%2018.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Hastio\ranyza\My%20Documents\Hastiyo\Floppy\Keuangan_PLTU%20TJK_Draftfinal_2609_Revisi_61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pplications\Microsoft%20Office%202011\Office\Startup\Excel\lambaro.xls" TargetMode="External"/></Relationships>
</file>

<file path=xl/externalLinks/_rels/externalLink60.xml.rels><?xml version="1.0" encoding="UTF-8" standalone="yes"?>
<Relationships xmlns="http://schemas.openxmlformats.org/package/2006/relationships"><Relationship Id="rId1" Type="http://schemas.microsoft.com/office/2006/relationships/xlExternalLinkPath/xlPathMissing" Target="Laporan Teknik 2010.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G:\C\A\Sat\RKAP%202002\6%20Sept%202001\APBN.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Merah\C\penetapan%20rkap%202005\rkap%202005%20sah\rkap%202005%20sah\0Master%20TM1%201.31%20OK\RKAP%20Aplikasi\Data%20Diterima\Data%20TM1%20RKAP%202005\Jabar\RKAP%20Laba_%20Rugi-DJBB-2005.xls" TargetMode="External"/></Relationships>
</file>

<file path=xl/externalLinks/_rels/externalLink63.xml.rels><?xml version="1.0" encoding="UTF-8" standalone="yes"?>
<Relationships xmlns="http://schemas.openxmlformats.org/package/2006/relationships"><Relationship Id="rId1" Type="http://schemas.microsoft.com/office/2006/relationships/xlExternalLinkPath/xlPathMissing" Target="12RB09_SE217_KDS_2011.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Users\rushermansyah\Downloads\sidoarjo%20endtoend\Copy%20of%20eMap%20Budget%20Plan%20-%20Aceh.xlsx"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Users\PLN\Downloads\Users\PLN-JO~1\AppData\Local\Temp\Rar$DI00.429\Kontrak%20Yantek%202015-2019\Users\Har\AppData\Local\Temp\Temp2_RAB%20YANTEK%20SALATIGA.zip\Arifien-bay\KPUBnov2003\WINDOWS\TEMP\2001\PROG-RKAP.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G:\Users\jokohadiwidayat\Documents\POPSD\REKAP%20DATA%20PRK%202014\PROG-RKAP.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Users\PLN\Desktop\KENDAL\Copy%20of%20Form%20RAB%20Perkuatan%20HSS%202016%20untuk%20PRK%202017.xlsx" TargetMode="External"/></Relationships>
</file>

<file path=xl/externalLinks/_rels/externalLink68.xml.rels><?xml version="1.0" encoding="UTF-8" standalone="yes"?>
<Relationships xmlns="http://schemas.openxmlformats.org/package/2006/relationships"><Relationship Id="rId1" Type="http://schemas.microsoft.com/office/2006/relationships/xlExternalLinkPath/xlPathMissing" Target="Jatim LKAI2007  16062006 0.32 (Prioritas 1).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Indra\harini%20a%20bah\My%20Documents\Karyadi\Feasibility%20Study\spotec\Final%20FS%20%20PT%20Spotec\Proyeksi%20Keuangan%20Spotec%20aj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rushermansyah\Downloads\Users\priska.jr\Downloads\LKAI%202011-2012\2012\AI%202012%20Rapat%20Pusat%20260911\My%20Document%20Rusdi\SUBSIDI%20LISTRIK\SUBSIDI%202007\ESTIMASI%20SUBSIDI%202007%20DEPKEU%2017%20MEI%2006-OK.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Users\rushermansyah\Downloads\Users\Aero\Downloads\11%20GGN%20PENYULANG%20APD.xlsx"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Indra\dattttta%20mmk\MAMIK\Gudang\Maret%202005.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Anggaran%20Investasi\AI%202010\P1\Documents%20and%20Settings\sigep\My%20Documents\Irwan\Documents%20and%20Settings\User\My%20Documents\Copy%20of%20PRK%20AI%202008\Data%20Feeder\Trip%202007.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G:\Users\Hendika\AppData\Roaming\Microsoft\Excel\Anggaran%20Investasi\AI%202010\P1\Documents%20and%20Settings\sigep\My%20Documents\Irwan\Documents%20and%20Settings\User\My%20Documents\Copy%20of%20PRK%20AI%202008\Data%20Feeder\Trip%202007.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Users\PLN-JO~1\AppData\Local\Temp\Rar$DI00.429\Kontrak%20Yantek%202015-2019\Users\user\AppData\Local\Temp\wz2f40\DKI%20JAYA%20kntr\PENAWRN%20%20HP%20YANTEK%20%20MENTENGKIRM%20210414\Analisa%20Sewa%20Mobil%20FormulaBPK270214%20Menteng.xlsx"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BP-RAB\tawar%20Oke%20Kertasari\Penawaran%20Kertasari.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I:\Papa\Data%20Laporan\Survey%20PB\Usulan%20SKK\Master%20SKK\Mat-Upah.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Documents%20and%20Settings\atb\Application%20Data\Microsoft\Excel\!!!!backup\PANITIA%20PD%20PB%202011\!BAYAR%202012\RAB%20DARI%20USER\RAB%20NODIN%20182.xlsx"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Users\PLN-JO~1\AppData\Local\Temp\Rar$DI00.429\Kontrak%20Yantek%202015-2019\Users\Har\AppData\Local\Temp\Temp2_RAB%20YANTEK%20SALATIGA.zip\Arifien-bay\KPUBnov2003\RKAP%20FINAL%202003\Duponk%20Final%20sucofin%20April%202003.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http://mail.telkom.net/WINDOWS/TEMP/123%20Nazar/Proyek%20Final/GlobalFon/Kirim%20Softcopy/Project%20MAM@%20(65-35).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jokohadiwidayat\Documents\POPSD\REKAP%20DATA%20PRK%202014\Lk200312-02-03-04.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Indra\dattttta%20mmk\MAMIK\data\LITA\BORONG%20BORONG\Juni\4%20juni%202005.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Users\rushermansyah\Downloads\INDRA%202009\UPAH%20JARINGAN\60%20%20upah%2019%20DES%20%20widodo%20KANT%20%202009.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WAHYU%20H\proyek%202012\GOLO\tagihan\RAB%20DARI%20USER.xlsx" TargetMode="External"/></Relationships>
</file>

<file path=xl/externalLinks/_rels/externalLink83.xml.rels><?xml version="1.0" encoding="UTF-8" standalone="yes"?>
<Relationships xmlns="http://schemas.openxmlformats.org/package/2006/relationships"><Relationship Id="rId1" Type="http://schemas.microsoft.com/office/2006/relationships/xlExternalLinkPath/xlPathMissing" Target="per Feeder.xls" TargetMode="External"/></Relationships>
</file>

<file path=xl/externalLinks/_rels/externalLink84.xml.rels><?xml version="1.0" encoding="UTF-8" standalone="yes"?>
<Relationships xmlns="http://schemas.openxmlformats.org/package/2006/relationships"><Relationship Id="rId1" Type="http://schemas.microsoft.com/office/2006/relationships/xlExternalLinkPath/xlPathMissing" Target="Tabel Wilayah-cabang.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D:\LOGSHEET%20PERPIKETAN\LOGSHEET%202019\4.%20APRIL%202019\09.%20Logsheet%20Gangguan.xlsx"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D:\Data%20KANTOR\Kantor%202021\PBPD\LOGSHEET%20PERPIKETAN\LOGSHEET%202019\4.%20APRIL%202019\09.%20Logsheet%20Gangguan.xlsx"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G:\GURUH\MONITORING\HAR\PFK\BP-RAB\tawar%20Oke%20Kertasari\Penawaran%20Kertasari.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192.168.1.3\My%20Documents\Data%20G\BA\BA%202003\My%20Documents\hard%20disk%20dudi\My%20Documents\khehui\My%20Documents\Dat-excl\MasterSPPK.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A:\WINNT\Profiles\wkongsamut\Temporary%20Internet%20Files\Content.IE5\CDERGTUV\Danfoss%20Submission%20form%202004%2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C\Users\jokohadiwidayat\Documents\POPSD\REKAP%20DATA%20PRK%202014\Lk200312-02-03-04.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terbilang.xla"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Users\Asus\Downloads\BLANKO%20PRK%20UPDATE%202024.xlsx"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F:\1.%20KERJA%20KUY\1.%20SAR%20&amp;%20PP%20UP3%20DEMAK\PERMOHONAN%20PELANGGAN\PERMOHONAN%20TM\23.%20PT%20GLORY\KKF%20PT%20GLOR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 val="Sheet4"/>
      <sheetName val="Sheet5"/>
      <sheetName val="Sheet6"/>
      <sheetName val="Sheet7"/>
      <sheetName val="JENIS PENYEBAB GGN (2012-2013)"/>
      <sheetName val="M"/>
      <sheetName val="HARGA SATUAN"/>
      <sheetName val="PkRp"/>
      <sheetName val="prod03"/>
      <sheetName val="C"/>
      <sheetName val="TARGET-RKAP"/>
      <sheetName val="lb-lkao"/>
      <sheetName val="SAP"/>
      <sheetName val="Kamus"/>
      <sheetName val="BiLuOp(14)"/>
      <sheetName val="BiPinjamin(15)"/>
      <sheetName val="BPeg-F(12D1)"/>
      <sheetName val="IkhtisarBiop(12.0)"/>
      <sheetName val="JualGTarif(11A)"/>
      <sheetName val="LabaRugi Fungsi2004(21B)"/>
      <sheetName val="LabaRugi Lainnya 2005(20)"/>
      <sheetName val="LabaRugi Unsur2004(21A)"/>
      <sheetName val="PendaLuOp(13)"/>
      <sheetName val="PendOpLain(11B)"/>
      <sheetName val="ProduksiTL(12B2)"/>
      <sheetName val="SewaPemb(12A2)"/>
      <sheetName val="NRCPTK01"/>
      <sheetName val="NO. PRK"/>
      <sheetName val="JENIS_PENYEBAB_GGN_(2012-2013)"/>
      <sheetName val="JENIS_PENYEBAB_GGN_(2012-2013)1"/>
      <sheetName val="JENIS_PENYEBAB_GGN_(2012-2013)2"/>
      <sheetName val="ACUAN"/>
      <sheetName val="CEMPAKA"/>
      <sheetName val="Summary"/>
      <sheetName val="DATA"/>
      <sheetName val="Produksi"/>
      <sheetName val="Asumsi"/>
      <sheetName val="BBMJenis(12B1)"/>
      <sheetName val="Bipeg-U(12D2)"/>
      <sheetName val="BiPinjaman(15)"/>
      <sheetName val="KMS-DIS5"/>
      <sheetName val="E7"/>
      <sheetName val="Inv_NAD"/>
      <sheetName val="Inv_SUMUT"/>
      <sheetName val="Inv_RIAU"/>
      <sheetName val="Inv_SUMBAR"/>
      <sheetName val="Inv_S2JB"/>
      <sheetName val="Inv_LAMPUNG"/>
      <sheetName val="Inv_KITLUR SUMBAGUT"/>
      <sheetName val="Inv_KITLUR SUMBAGSEL"/>
      <sheetName val="Inv_KALBAR"/>
      <sheetName val="Inv_SULUTENGGO"/>
      <sheetName val="Inv_KALTIM"/>
      <sheetName val="Inv_KALSELTENG"/>
      <sheetName val="HarJabor(12C2)"/>
      <sheetName val="R-SM-KIN"/>
      <sheetName val="CAL"/>
      <sheetName val="LabaRugi"/>
      <sheetName val="LabaRugi Fungsi th (t-1)(21B)"/>
      <sheetName val="LabaRugi Lainnya(20)"/>
      <sheetName val="LabaRugi Unsur th(t-1)(21A)"/>
      <sheetName val="LOGRESUME"/>
      <sheetName val="PembelianTL(12A1)"/>
      <sheetName val="LIST"/>
      <sheetName val="L_23"/>
      <sheetName val="grafi kesiapan versi p3b dan pe"/>
      <sheetName val="W1"/>
      <sheetName val="Book1"/>
      <sheetName val="SISTEM SUMBAGSEL"/>
      <sheetName val="self_ases_tw3 2012"/>
      <sheetName val="Rekap-Proses"/>
      <sheetName val="Entry KPI"/>
      <sheetName val="UP"/>
      <sheetName val="eval-jual"/>
      <sheetName val="2008_rev1"/>
      <sheetName val="SK62"/>
      <sheetName val="JULI"/>
      <sheetName val="APO"/>
      <sheetName val="GD"/>
      <sheetName val="R_SM_KIN"/>
      <sheetName val="RKA 2010"/>
      <sheetName val="MPP"/>
      <sheetName val="PERIODIK"/>
      <sheetName val="Bidang Niaga"/>
      <sheetName val="Bidang Niaga Eproc"/>
      <sheetName val="ttings\Administrator\Desktop\DA"/>
      <sheetName val=""/>
      <sheetName val="Genset Mobil 200 KVA"/>
      <sheetName val="JS KENDARAAN"/>
      <sheetName val="SUPPORT UTM FIREWALL"/>
      <sheetName val="CELL 20 KV OUT GOING"/>
      <sheetName val="CUBICLE TRAFO"/>
      <sheetName val="CUBICLE PT-LA"/>
      <sheetName val="CT 400-800"/>
      <sheetName val="KAABEL XLPE"/>
      <sheetName val="PRICE RUNGKUT"/>
      <sheetName val="MODEM GPRS"/>
      <sheetName val="APAR"/>
      <sheetName val="BATTERY &amp; RECTIFER 110 VDC"/>
      <sheetName val="DETECTOR INTRUDER"/>
      <sheetName val="RELAY OCR,DGR,UFR"/>
      <sheetName val="CELL 20 KV COUPLER"/>
      <sheetName val="CUBICLE PT-LA 24 KV"/>
      <sheetName val="PMT 20 KV"/>
      <sheetName val="UPS 10 KVA"/>
      <sheetName val="BANYUWANGI"/>
      <sheetName val="RPBL"/>
      <sheetName val="A"/>
      <sheetName val="B"/>
      <sheetName val="L20Keu"/>
      <sheetName val="2008-rev1"/>
      <sheetName val="Uraian"/>
      <sheetName val="W-NAD"/>
      <sheetName val="LK2004"/>
      <sheetName val="rkap2008"/>
      <sheetName val="Rekap rutin psb"/>
      <sheetName val="Resume"/>
      <sheetName val="Harga BBM Indonesia"/>
      <sheetName val="UshDeb00"/>
      <sheetName val="NerSubsis"/>
      <sheetName val="Layout-UNIT1"/>
      <sheetName val="Rekap Kinerja"/>
      <sheetName val="Usia"/>
      <sheetName val="pddk"/>
      <sheetName val="GABUNGAN"/>
      <sheetName val="tabel JHT"/>
      <sheetName val="Book1.xls"/>
      <sheetName val="Database"/>
      <sheetName val="SBS-ok"/>
      <sheetName val="THN-6"/>
      <sheetName val="GAB"/>
      <sheetName val="WIL"/>
      <sheetName val="I"/>
      <sheetName val="LR"/>
      <sheetName val="RL-BPP"/>
      <sheetName val="Asumsi "/>
      <sheetName val="BPP"/>
      <sheetName val="Harga BBM"/>
      <sheetName val="SubLis-07"/>
      <sheetName val="Rekap Sublis"/>
      <sheetName val="Rekap BPP"/>
      <sheetName val="D"/>
      <sheetName val="E"/>
      <sheetName val="F"/>
      <sheetName val="G"/>
      <sheetName val="H"/>
      <sheetName val="J"/>
      <sheetName val="K"/>
      <sheetName val="L"/>
      <sheetName val="By Non BPP-06"/>
      <sheetName val="LRAnak"/>
      <sheetName val="KWHJUAL"/>
      <sheetName val="Indk"/>
      <sheetName val="Debcap"/>
      <sheetName val="asumsi-org"/>
      <sheetName val="ttings_Administrator_Desktop_DA"/>
      <sheetName val="SUSUt 9%"/>
      <sheetName val="chitimc"/>
      <sheetName val="dongia (2)"/>
      <sheetName val="giathanh1"/>
      <sheetName val="LKVL-CK-HT-GD1"/>
      <sheetName val="Cover1"/>
      <sheetName val="mu"/>
      <sheetName val="DAF-1"/>
      <sheetName val="Pt"/>
      <sheetName val="RAB"/>
      <sheetName val="CashFlow"/>
      <sheetName val="FAK"/>
      <sheetName val="8LT 12"/>
      <sheetName val="ca"/>
      <sheetName val="Assumptions"/>
      <sheetName val="dataKIT"/>
      <sheetName val="dataPHT"/>
      <sheetName val="dataIBT"/>
      <sheetName val="dataTRF"/>
      <sheetName val="dataPDH_Pasok"/>
      <sheetName val="INLAND FACTOR DISTANCE"/>
      <sheetName val="LABA RUGI"/>
      <sheetName val="Inv_MALUKU"/>
      <sheetName val="REFERENSI"/>
      <sheetName val="TRNS-C1"/>
      <sheetName val="sept"/>
      <sheetName val="Harga"/>
      <sheetName val="GGN SUTM-SKTM"/>
      <sheetName val="GGN PER UNIT"/>
      <sheetName val="INPUT"/>
      <sheetName val="SAIFI"/>
      <sheetName val="JTM"/>
      <sheetName val="Construction Period Costs"/>
      <sheetName val="Plant Characteristics"/>
      <sheetName val="SAIDI"/>
      <sheetName val="JSiar"/>
      <sheetName val="LEMPATETI"/>
      <sheetName val="KARANG"/>
      <sheetName val="WAYHALIM"/>
      <sheetName val="TEBET"/>
      <sheetName val="KALIANDA"/>
      <sheetName val="NATAR"/>
      <sheetName val="SIDOMULYO"/>
      <sheetName val="SUTAMI"/>
      <sheetName val="cab"/>
      <sheetName val="Rekap Gab"/>
      <sheetName val="Catatan"/>
      <sheetName val="Currency Rate"/>
      <sheetName val="Parameter"/>
      <sheetName val="RESUM-MON"/>
      <sheetName val="DATA VENDOR DAN DIREKSI PLN"/>
      <sheetName val="CiMaPlbStd"/>
      <sheetName val="Penjualan"/>
      <sheetName val="ProdSendiri"/>
      <sheetName val="PS&amp;Susut TL"/>
      <sheetName val="SewaBeli"/>
      <sheetName val="Transfer"/>
      <sheetName val="Alat"/>
      <sheetName val="Basic"/>
      <sheetName val="000000"/>
      <sheetName val="HARGA_SATUAN"/>
      <sheetName val="HARGA_SATUAN3"/>
      <sheetName val="[Book1.xls][Book1.xls][Book1.x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BEBAN-88"/>
      <sheetName val="PUNCAK-89"/>
      <sheetName val="L_23"/>
      <sheetName val="PkRp"/>
      <sheetName val="PROGRAM"/>
      <sheetName val="DExp.Lmb"/>
      <sheetName val="Kamus"/>
      <sheetName val="JAN09"/>
      <sheetName val="Uraian"/>
      <sheetName val="ca"/>
      <sheetName val="HARGA SATUAN"/>
      <sheetName val="UshDeb00"/>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BEBAN-88"/>
      <sheetName val="PUNCAK-89"/>
      <sheetName val="L_23"/>
      <sheetName val="PkRp"/>
      <sheetName val="PROGRAM"/>
    </sheetNames>
    <sheetDataSet>
      <sheetData sheetId="0"/>
      <sheetData sheetId="1"/>
      <sheetData sheetId="2" refreshError="1"/>
      <sheetData sheetId="3" refreshError="1"/>
      <sheetData sheetId="4"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硸硸湡敧"/>
      <sheetName val="graf2"/>
      <sheetName val="PUNCAK-89"/>
    </sheetNames>
    <sheetDataSet>
      <sheetData sheetId="0"/>
      <sheetData sheetId="1"/>
      <sheetData sheetId="2"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硸硸湡敧"/>
      <sheetName val="graf2"/>
    </sheetNames>
    <sheetDataSet>
      <sheetData sheetId="0"/>
      <sheetData sheetId="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硸硸湡敧"/>
      <sheetName val="graf2"/>
    </sheetNames>
    <sheetDataSet>
      <sheetData sheetId="0"/>
      <sheetData sheetId="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JAN07"/>
      <sheetName val="PEB07"/>
      <sheetName val="MART07"/>
      <sheetName val="APRL07"/>
      <sheetName val="MEI07"/>
      <sheetName val="JUN07"/>
      <sheetName val="JUL07"/>
      <sheetName val="AGS07"/>
      <sheetName val="SEP07"/>
      <sheetName val="OKT07"/>
      <sheetName val="NOP07"/>
      <sheetName val="DES07"/>
      <sheetName val="REKAP07"/>
      <sheetName val="per bln"/>
      <sheetName val="grafik"/>
      <sheetName val="PUNCAK-89"/>
      <sheetName val="MENU"/>
      <sheetName val="PARAMETER"/>
      <sheetName val="DeVIASI"/>
      <sheetName val="KoMposisi"/>
      <sheetName val="RA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Mat"/>
      <sheetName val="Pro"/>
      <sheetName val="Uph"/>
      <sheetName val="Kons"/>
      <sheetName val="Tamb"/>
      <sheetName val="SR-APP"/>
      <sheetName val="Sort"/>
      <sheetName val="x"/>
      <sheetName val="Sheet1"/>
      <sheetName val="FORMULA HSS 2016"/>
      <sheetName val="JS"/>
      <sheetName val="BP"/>
      <sheetName val="BK"/>
      <sheetName val="SKUTM1"/>
      <sheetName val="DC"/>
      <sheetName val="CA1"/>
      <sheetName val="SA1"/>
      <sheetName val="CB1"/>
      <sheetName val="SB1"/>
      <sheetName val="CC1"/>
      <sheetName val="SC1"/>
      <sheetName val="M3-16_1"/>
      <sheetName val="P12_1"/>
      <sheetName val="F1"/>
      <sheetName val="E1"/>
      <sheetName val="M1"/>
      <sheetName val="JTR1"/>
      <sheetName val="TRF1"/>
      <sheetName val="SR_APP1"/>
      <sheetName val="APP TM"/>
      <sheetName val="CA"/>
      <sheetName val="SA"/>
      <sheetName val="CB"/>
      <sheetName val="SB"/>
      <sheetName val="CC"/>
      <sheetName val="SC"/>
      <sheetName val="M3-16"/>
      <sheetName val="DC1"/>
      <sheetName val="SKUTM"/>
      <sheetName val="M5-24"/>
      <sheetName val="P12"/>
      <sheetName val="F"/>
      <sheetName val="E"/>
      <sheetName val="M"/>
      <sheetName val="JTR"/>
      <sheetName val="TRF"/>
      <sheetName val="SR_APP"/>
      <sheetName val="AMR"/>
      <sheetName val="LC"/>
      <sheetName val="graf2"/>
      <sheetName val="JAN07"/>
      <sheetName val="UshDeb00"/>
      <sheetName val="JAN09"/>
      <sheetName val="Assumptions (2)"/>
      <sheetName val="PMT"/>
      <sheetName val="REKAP TRAFO"/>
      <sheetName val="NRCPTK01"/>
      <sheetName val="Smg"/>
      <sheetName val="PEB09"/>
      <sheetName val="MART09"/>
      <sheetName val="APRL09"/>
      <sheetName val="MEI09"/>
      <sheetName val="JUN09"/>
      <sheetName val="JUL09"/>
      <sheetName val="AGS09"/>
      <sheetName val="SEP09"/>
      <sheetName val="OKT09"/>
      <sheetName val="NOP09"/>
      <sheetName val="DES09"/>
      <sheetName val="REKAP09"/>
      <sheetName val="per bln"/>
      <sheetName val="grafik"/>
      <sheetName val="L_23"/>
      <sheetName val="Rekap PMG."/>
      <sheetName val="L-R"/>
      <sheetName val="PkRp"/>
      <sheetName val="Mat-Upah"/>
      <sheetName val="Asumsi"/>
      <sheetName val="L20Keu"/>
      <sheetName val="W-NAD"/>
      <sheetName val="UPDATE 25 JANUARI 2007"/>
      <sheetName val="DeVIASI"/>
      <sheetName val="KoMposisi"/>
    </sheetNames>
    <sheetDataSet>
      <sheetData sheetId="0" refreshError="1"/>
      <sheetData sheetId="1"/>
      <sheetData sheetId="2"/>
      <sheetData sheetId="3"/>
      <sheetData sheetId="4"/>
      <sheetData sheetId="5"/>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Sheet3"/>
      <sheetName val="BB PUSAT"/>
      <sheetName val="JURNAL"/>
      <sheetName val="DTstok"/>
      <sheetName val="JML STOK"/>
      <sheetName val="MEMO"/>
      <sheetName val="x"/>
      <sheetName val="UshDeb00"/>
      <sheetName val="BBMJenis(12B1)"/>
      <sheetName val="BiPinjamin(15)"/>
      <sheetName val="IkhtisarBiop(12.0)"/>
      <sheetName val="JualGTarif(11A)"/>
      <sheetName val="LabaRugi Fungsi"/>
      <sheetName val="LabaRugi Fungsi2004(21B)"/>
      <sheetName val="LabaRugi Lainnya 2005(20)"/>
      <sheetName val="LabaRugi Unsur2004(21A)"/>
      <sheetName val="PembelianiTL(12A1"/>
      <sheetName val="PendOpLain(11B)"/>
      <sheetName val="ProduksiTL(12B2)"/>
      <sheetName val="SewaPemb(12A2)"/>
      <sheetName val="coba2"/>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Data"/>
      <sheetName val="JAN09"/>
      <sheetName val="SMG"/>
      <sheetName val="Penyulang"/>
      <sheetName val="REKAP"/>
      <sheetName val="RAB AMANDEMEN "/>
      <sheetName val="Lampiran Pekerjaan JTM"/>
      <sheetName val="MENU UTAMA"/>
      <sheetName val="BEBAN SISTEM"/>
      <sheetName val="JLH GG"/>
      <sheetName val="LAPORAN PENYULANG"/>
      <sheetName val="EXECUTIVE SUMMARY"/>
      <sheetName val="RATIO RTU"/>
      <sheetName val="NERACA DAYA"/>
      <sheetName val="BEBAN SIANG"/>
      <sheetName val="BEBAN MALAM "/>
      <sheetName val="PARAMETER"/>
      <sheetName val="LAPORAN KODE"/>
      <sheetName val="MENU"/>
      <sheetName val="GRAFIK BEBAN MAKSIMUM"/>
      <sheetName val="GRAFIK NERACA DAYA"/>
      <sheetName val="REKAP BEBAN"/>
      <sheetName val="DAYA SIANG"/>
      <sheetName val="DAYA MALAM"/>
      <sheetName val="Mat"/>
      <sheetName val="Pro"/>
      <sheetName val="Uph"/>
      <sheetName val="Kons"/>
      <sheetName val="Tamb"/>
      <sheetName val="SR-APP"/>
      <sheetName val="Sort"/>
      <sheetName val="x"/>
      <sheetName val="JAN07"/>
      <sheetName val="graf2"/>
      <sheetName val="PL-2"/>
      <sheetName val="PUNCAK-89"/>
      <sheetName val="SortSheet"/>
      <sheetName val="ASUMSI"/>
      <sheetName val="Breakdown Target"/>
      <sheetName val="MEMO"/>
      <sheetName val="2013"/>
      <sheetName val="DTU"/>
      <sheetName val="DeVIASI"/>
      <sheetName val="KoMposisi"/>
      <sheetName val="W-NAD"/>
      <sheetName val="Kamus"/>
      <sheetName val="REAL-LR"/>
      <sheetName val="Data Dasar PMT TripJan 09"/>
      <sheetName val="Sheet5"/>
      <sheetName val="Assumptions (2)"/>
      <sheetName val="JTM"/>
      <sheetName val="L20Keu"/>
      <sheetName val="rkap2008"/>
      <sheetName val="UshDeb00"/>
      <sheetName val="Resume"/>
      <sheetName val="aruskas"/>
    </sheetNames>
    <sheetDataSet>
      <sheetData sheetId="0" refreshError="1"/>
      <sheetData sheetId="1"/>
      <sheetData sheetId="2"/>
      <sheetData sheetId="3"/>
      <sheetData sheetId="4"/>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Rekap"/>
      <sheetName val="MP"/>
      <sheetName val="Survey per Area"/>
      <sheetName val="Survey"/>
      <sheetName val="Analisa Struktur Data"/>
      <sheetName val="Migrasi"/>
      <sheetName val="Helpdesk"/>
      <sheetName val="AHS - Personel"/>
      <sheetName val="AHS - Non Personel"/>
      <sheetName val="x"/>
    </sheetNames>
    <sheetDataSet>
      <sheetData sheetId="0" refreshError="1"/>
      <sheetData sheetId="1" refreshError="1"/>
      <sheetData sheetId="2" refreshError="1"/>
      <sheetData sheetId="3" refreshError="1"/>
      <sheetData sheetId="4"/>
      <sheetData sheetId="5" refreshError="1"/>
      <sheetData sheetId="6" refreshError="1"/>
      <sheetData sheetId="7"/>
      <sheetData sheetId="8"/>
      <sheetData sheetId="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LSBALI"/>
      <sheetName val="LSWIL03"/>
      <sheetName val="BALI03"/>
      <sheetName val="prod03"/>
      <sheetName val="JUAL03"/>
      <sheetName val="kitluR-upj"/>
      <sheetName val="kitlur"/>
    </sheetNames>
    <sheetDataSet>
      <sheetData sheetId="0"/>
      <sheetData sheetId="1"/>
      <sheetData sheetId="2"/>
      <sheetData sheetId="3"/>
      <sheetData sheetId="4"/>
      <sheetData sheetId="5"/>
      <sheetData sheetId="6"/>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JAN09"/>
      <sheetName val="PEB09"/>
      <sheetName val="MART09"/>
      <sheetName val="APRL09"/>
      <sheetName val="MEI09"/>
      <sheetName val="JUN09"/>
      <sheetName val="JUL09"/>
      <sheetName val="AGS09"/>
      <sheetName val="SEP09"/>
      <sheetName val="OKT09"/>
      <sheetName val="NOP09"/>
      <sheetName val="DES09"/>
      <sheetName val="REKAP09"/>
      <sheetName val="per bln"/>
      <sheetName val="grafik"/>
      <sheetName val="TERBILANG 2"/>
      <sheetName val="SPPK03"/>
      <sheetName val="Tgl"/>
      <sheetName val="Rms"/>
      <sheetName val="cv"/>
      <sheetName val="Data Isian"/>
      <sheetName val="und 1"/>
      <sheetName val="und 2"/>
      <sheetName val="und 3"/>
      <sheetName val="BAHPSP"/>
      <sheetName val="Usulan"/>
      <sheetName val="SrtPerny"/>
      <sheetName val="Pen.Pmn"/>
      <sheetName val="Pem.Pemn"/>
      <sheetName val="Penj.Pmn"/>
      <sheetName val="Perjanj"/>
      <sheetName val="JAN07"/>
      <sheetName val="PEB07"/>
      <sheetName val="MART07"/>
      <sheetName val="APRL07"/>
      <sheetName val="MEI07"/>
      <sheetName val="JUN07"/>
      <sheetName val="JUL07"/>
      <sheetName val="AGS07"/>
      <sheetName val="SEP07"/>
      <sheetName val="OKT07"/>
      <sheetName val="NOP07"/>
      <sheetName val="DES07"/>
      <sheetName val="REKAP07"/>
      <sheetName val="PUNCAK-89"/>
      <sheetName val="PkRp"/>
      <sheetName val="Kontrak vs Realisasi Gas"/>
      <sheetName val="x"/>
      <sheetName val="MEMO"/>
      <sheetName val="UshDeb00"/>
      <sheetName val="Catatan"/>
      <sheetName val="Kamus"/>
      <sheetName val="Beli"/>
      <sheetName val="Sewa"/>
      <sheetName val="Uraian"/>
      <sheetName val="BBkr"/>
      <sheetName val="NerSubsis"/>
      <sheetName val="Jual"/>
      <sheetName val="List"/>
      <sheetName val="Prod2"/>
      <sheetName val="RKAP"/>
      <sheetName val="kCal"/>
      <sheetName val="AHS - Personel"/>
      <sheetName val="AHS - Non Personel"/>
      <sheetName val="Analisa Struktur Data"/>
      <sheetName val="Neraca seAPJ"/>
      <sheetName val="graf2"/>
      <sheetName val="Smg"/>
      <sheetName val="Jasa"/>
      <sheetName val="Mat"/>
      <sheetName val="Breakdown Target"/>
      <sheetName val="Resume"/>
      <sheetName val="JANUARI"/>
      <sheetName val="FGTM FEBRUARI"/>
      <sheetName val="MARET"/>
      <sheetName val="Bipeg-U(12D2)"/>
      <sheetName val="Trip 2009"/>
      <sheetName val="8LT 12"/>
      <sheetName val="REFERENSI"/>
      <sheetName val="Sheet3"/>
      <sheetName val="Analisa"/>
      <sheetName val="|PRIVATE|Datasheets"/>
      <sheetName val="|PRIVATE|Template"/>
      <sheetName val="General Parameter"/>
      <sheetName val="W-NAD"/>
      <sheetName val="Data"/>
      <sheetName val="DATA-BASE SUTT"/>
      <sheetName val="master rab"/>
      <sheetName val="L20Keu"/>
      <sheetName val="Rekapitulasi"/>
      <sheetName val="Data Base Konstruksi"/>
      <sheetName val="E3. ANALISA HS HAR TEK SUTM"/>
      <sheetName val="E6. ANALISA HS HAR"/>
      <sheetName val="RAB"/>
      <sheetName val="Area_Data"/>
      <sheetName val="Working Page"/>
      <sheetName val="Regional Overhead Allocation_WJ"/>
      <sheetName val="Service Mapping"/>
      <sheetName val="Central Overhead Allocation"/>
      <sheetName val="Survey"/>
      <sheetName val="ProdSendiri"/>
      <sheetName val="Penjualan"/>
      <sheetName val="PS&amp;Susut TL"/>
      <sheetName val="SewaBeli"/>
      <sheetName val="Transfer"/>
      <sheetName val="Listing"/>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Inputs"/>
      <sheetName val="Inspection LV - RoW Lines"/>
      <sheetName val="Inspection MV - Construction"/>
      <sheetName val="Survey and updating data asset"/>
      <sheetName val="Survey"/>
      <sheetName val="Maintenance LV - OH Lines"/>
      <sheetName val="Maintenance MV - Construction"/>
      <sheetName val="Switch Gear 20kV Maintenance"/>
      <sheetName val="Meter Reading"/>
      <sheetName val="Emergency Services - LV"/>
      <sheetName val="Area_Data"/>
      <sheetName val="Service Mapping"/>
      <sheetName val="Central Overhead Allocation"/>
      <sheetName val="Regional Overhead Allocation_WJ"/>
      <sheetName val="Regional Overhead Allocation_EJ"/>
      <sheetName val="Regional Overhead Allocation_JK"/>
      <sheetName val="Regional Overhead Allocation_WS"/>
      <sheetName val="Regional Overhead Allocation_Ac"/>
      <sheetName val="Regional Overhead Allocation_CJ"/>
      <sheetName val="General Data"/>
      <sheetName val="Salary"/>
      <sheetName val="Rental Calculations"/>
      <sheetName val="Direct Equipment"/>
      <sheetName val="Reliability Services"/>
      <sheetName val="Working Page"/>
      <sheetName val="Dashboard"/>
      <sheetName val="Navigation Page"/>
      <sheetName val="MEMO"/>
      <sheetName val="AHS - Personel"/>
      <sheetName val="AHS - Non Personel"/>
      <sheetName val="Analisa Struktur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TERBILANG 2"/>
      <sheetName val="SPPK03"/>
      <sheetName val="Tgl"/>
      <sheetName val="Rms"/>
      <sheetName val="cv"/>
      <sheetName val="Data Isian"/>
      <sheetName val="und 1"/>
      <sheetName val="und 2"/>
      <sheetName val="und 3"/>
      <sheetName val="BAHPSP"/>
      <sheetName val="Usulan"/>
      <sheetName val="SrtPerny"/>
      <sheetName val="Pen.Pmn"/>
      <sheetName val="Pem.Pemn"/>
      <sheetName val="Penj.Pmn"/>
      <sheetName val="Perjanj"/>
      <sheetName val="W-NAD"/>
      <sheetName val="Indikator215"/>
      <sheetName val="FORM-B"/>
      <sheetName val="JAN09"/>
      <sheetName val="01 A"/>
      <sheetName val="MasterSPPK"/>
      <sheetName val="Sheet1"/>
      <sheetName val="Sheet3"/>
      <sheetName val="HRG BHN"/>
      <sheetName val="HPS"/>
      <sheetName val="TRANS"/>
      <sheetName val="FAS"/>
      <sheetName val="RAB"/>
      <sheetName val="Sheet2"/>
      <sheetName val="Asumsi"/>
      <sheetName val="Submission Form"/>
      <sheetName val="Area_Data"/>
      <sheetName val="Working Page"/>
      <sheetName val="Regional Overhead Allocation_WJ"/>
      <sheetName val="Service Mapping"/>
      <sheetName val="Central Overhead Allocation"/>
      <sheetName val="Salary"/>
      <sheetName val="Bln3_4"/>
      <sheetName val="rab 4"/>
      <sheetName val="BBaku(12C3)"/>
      <sheetName val="BBMJenis(12B1)"/>
      <sheetName val="BiLuOp(14)"/>
      <sheetName val="Bipeg-U(12D2)"/>
      <sheetName val="BiPinjamin(15)"/>
      <sheetName val="BOLain(12E2)"/>
      <sheetName val="BPeg-F(12D1)"/>
      <sheetName val="HarJabor(12C2)"/>
      <sheetName val="IkhtisarBiop(12.0)"/>
      <sheetName val="JualGTarif(11A)"/>
      <sheetName val="LabaRugi Fungsi"/>
      <sheetName val="LabaRugi Fungsi2004(21B)"/>
      <sheetName val="LabaRugi Lainnya 2005(20)"/>
      <sheetName val="LabaRugi Unsur2004(21A)"/>
      <sheetName val="PembelianiTL(12A1"/>
      <sheetName val="PendaLuOp(13)"/>
      <sheetName val="PendOpLain(11B)"/>
      <sheetName val="PenjTL(18)"/>
      <sheetName val="ProduksiTL(12B2)"/>
      <sheetName val="SewaPemb(12A2)"/>
      <sheetName val="MATERIAL"/>
      <sheetName val="JTR&amp;SR'07"/>
      <sheetName val="PORTAL'07"/>
      <sheetName val="THN-6"/>
      <sheetName val="Uraian"/>
      <sheetName val="AHS - Personel"/>
      <sheetName val="AHS - Non Personel"/>
      <sheetName val="Analisa Struktur Data"/>
      <sheetName val="GRP"/>
      <sheetName val="GLVA"/>
      <sheetName val="GKWH"/>
      <sheetName val="RPBL"/>
      <sheetName val="M"/>
      <sheetName val="C"/>
      <sheetName val="RESUME"/>
      <sheetName val="BQ Gardu Induk"/>
      <sheetName val="BQ Training"/>
      <sheetName val="#REF"/>
      <sheetName val="Analisa"/>
      <sheetName val="x"/>
      <sheetName val="Roda 4"/>
      <sheetName val="rencana kontrak P2TL 2022 rev"/>
      <sheetName val="TK"/>
      <sheetName val="PENGAMANAN"/>
      <sheetName val="rabvalidasi"/>
      <sheetName val="HARGA SATUAN BARANG"/>
      <sheetName val="RAB TK "/>
      <sheetName val="Kamus"/>
      <sheetName val="Cover"/>
      <sheetName val="unit"/>
      <sheetName val="rkap2008"/>
      <sheetName val="List"/>
      <sheetName val="aruskas"/>
      <sheetName val="Penyulang Padam"/>
      <sheetName val="Sudah Berjalan"/>
      <sheetName val="Harga S Dasar"/>
      <sheetName val="UPAH"/>
      <sheetName val="Gorong-Gorong  Buis"/>
      <sheetName val="Perkerasan"/>
      <sheetName val="Harga"/>
      <sheetName val="L20Keu"/>
      <sheetName val="MEN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FORM-B"/>
      <sheetName val="REKAP"/>
      <sheetName val="FORM_B"/>
      <sheetName val="Area_Data"/>
      <sheetName val="Working Page"/>
      <sheetName val="Regional Overhead Allocation_WJ"/>
      <sheetName val="Service Mapping"/>
      <sheetName val="Central Overhead Allocation"/>
      <sheetName val="Salary"/>
      <sheetName val="Resume"/>
      <sheetName val="Asumsi"/>
      <sheetName val="PMT"/>
      <sheetName val="L_23"/>
      <sheetName val="Harga BBM Indonesia"/>
      <sheetName val="Catalog"/>
      <sheetName val="Smg"/>
      <sheetName val="W-NAD"/>
      <sheetName val="Kontrol"/>
      <sheetName val="Sheet3"/>
      <sheetName val="TRANS"/>
      <sheetName val="Lamp_1"/>
      <sheetName val="Cover"/>
      <sheetName val="JAN09"/>
      <sheetName val="PUNCAK-89"/>
      <sheetName val="Usulan"/>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Kamus"/>
      <sheetName val="Cover"/>
      <sheetName val="Rekapitulasi"/>
      <sheetName val="Basket"/>
      <sheetName val="JTM"/>
      <sheetName val="JTR"/>
      <sheetName val="Gardu"/>
      <sheetName val="SR"/>
      <sheetName val="KWhmeter"/>
      <sheetName val="UAI"/>
      <sheetName val="Rekap000"/>
      <sheetName val="Basket000"/>
      <sheetName val="JTM000"/>
      <sheetName val="JTR000"/>
      <sheetName val="Gardu000"/>
      <sheetName val="SR000"/>
      <sheetName val="kWhmeter0"/>
      <sheetName val="UAI000"/>
      <sheetName val="FORM-B"/>
      <sheetName val="Amortization Table"/>
      <sheetName val="Table APJ"/>
      <sheetName val="01 A"/>
      <sheetName val="Petunjuk"/>
      <sheetName val="COVER BUKU"/>
      <sheetName val="REKAP"/>
      <sheetName val="FORM 1.2"/>
      <sheetName val="REKAP (150 M)"/>
      <sheetName val="FORM 1.2 GAB BABEL (150 M)"/>
      <sheetName val="Rin MDU 2012 Pagu AI 150 Milyar"/>
      <sheetName val="Rekap TJP 2011"/>
      <sheetName val="P0 P1 2011"/>
      <sheetName val="Rin MDU 2012 TJP"/>
      <sheetName val="LITBANG PENUGASAN"/>
      <sheetName val="LITBANG JASTEK"/>
      <sheetName val="JMK"/>
      <sheetName val="BASKET-1"/>
      <sheetName val="BASKET-2"/>
      <sheetName val="BASKET-3"/>
      <sheetName val="BASKET-4"/>
      <sheetName val="BASKET-5"/>
      <sheetName val="BASKET-6"/>
      <sheetName val="KONDISI DIST"/>
      <sheetName val="x"/>
      <sheetName val="scada 200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Cover-LUAR"/>
      <sheetName val="Cover LR"/>
      <sheetName val="Daftar Isi"/>
      <sheetName val="Asumsi"/>
      <sheetName val="PTKU"/>
      <sheetName val="LabaRugi Unsur"/>
      <sheetName val="LabaRugi Fungsi"/>
      <sheetName val="Penjelas"/>
      <sheetName val="JualGTarif(11A)"/>
      <sheetName val="PendOpLain(11B)"/>
      <sheetName val="IkhtisarBiop(12.0)"/>
      <sheetName val="PembelianiTL(12A1"/>
      <sheetName val="SewaPemb(12A2)"/>
      <sheetName val="BBMJenis(12B1)"/>
      <sheetName val="ProduksiTL(12B2)"/>
      <sheetName val="HarMat(12C1)"/>
      <sheetName val="HarJabor(12C2)"/>
      <sheetName val="BBaku(12C3)"/>
      <sheetName val="BPeg-F(12D1)"/>
      <sheetName val="Bipeg-U(12D2)"/>
      <sheetName val="BOLain(12E1)"/>
      <sheetName val="BOLain(12E2)"/>
      <sheetName val="PendaLuOp(13)"/>
      <sheetName val="BiLuOp(14)"/>
      <sheetName val="BiPinjamin(15)"/>
      <sheetName val="PenjTL(18)"/>
      <sheetName val="LabaRugi Lainnya 2005(20)"/>
      <sheetName val="LabaRugi Unsur2004(21A)"/>
      <sheetName val="LabaRugi Fungsi2004(21B)"/>
      <sheetName val="Cover"/>
      <sheetName val="FORM-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Cover-LUAR"/>
      <sheetName val="Cover LR"/>
      <sheetName val="Daftar Isi"/>
      <sheetName val="Asumsi"/>
      <sheetName val="PTKU"/>
      <sheetName val="LabaRugi Unsur"/>
      <sheetName val="LabaRugi Fungsi"/>
      <sheetName val="Penjelas"/>
      <sheetName val="JualGTarif(11A)"/>
      <sheetName val="PendOpLain(11B)"/>
      <sheetName val="IkhtisarBiop(12.0)"/>
      <sheetName val="PembelianiTL(12A1"/>
      <sheetName val="SewaPemb(12A2)"/>
      <sheetName val="BBMJenis(12B1)"/>
      <sheetName val="ProduksiTL(12B2)"/>
      <sheetName val="HarMat(12C1)"/>
      <sheetName val="HarJabor(12C2)"/>
      <sheetName val="BBaku(12C3)"/>
      <sheetName val="BPeg-F(12D1)"/>
      <sheetName val="Bipeg-U(12D2)"/>
      <sheetName val="BOLain(12E1)"/>
      <sheetName val="BOLain(12E2)"/>
      <sheetName val="PendaLuOp(13)"/>
      <sheetName val="BiLuOp(14)"/>
      <sheetName val="BiPinjamin(15)"/>
      <sheetName val="PenjTL(18)"/>
      <sheetName val="LabaRugi Lainnya 2005(20)"/>
      <sheetName val="LabaRugi Unsur2004(21A)"/>
      <sheetName val="LabaRugi Fungsi2004(21B)"/>
      <sheetName val="Cover"/>
      <sheetName val="Kam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CF"/>
      <sheetName val="Amandemen-2004"/>
      <sheetName val="List"/>
      <sheetName val="Selisih Prod"/>
      <sheetName val="Sheet1"/>
      <sheetName val="NerSubsis"/>
      <sheetName val="Pembelian"/>
      <sheetName val="Sw&amp;Bl"/>
      <sheetName val="Tap2006"/>
      <sheetName val="Kinerja"/>
      <sheetName val="SelCpy"/>
      <sheetName val="rkap2007"/>
      <sheetName val="TaraKalor"/>
      <sheetName val="Sheet3"/>
      <sheetName val="Catatan"/>
      <sheetName val="Sheet2"/>
      <sheetName val="Uraian"/>
      <sheetName val="Sampul"/>
      <sheetName val="Chek"/>
      <sheetName val="kCal"/>
      <sheetName val="HitBln"/>
      <sheetName val="BBkr"/>
      <sheetName val="FORM-B"/>
      <sheetName val="REKAP"/>
      <sheetName val="FORM_B"/>
      <sheetName val="Kamus"/>
      <sheetName val="JAN09"/>
      <sheetName val="BBaku(12C3)"/>
      <sheetName val="BiLuOp(14)"/>
      <sheetName val="Bipeg-U(12D2)"/>
      <sheetName val="BOLain(12E2)"/>
      <sheetName val="BPeg-F(12D1)"/>
      <sheetName val="PendaLuOp(13)"/>
      <sheetName val="PenjTL(18)"/>
      <sheetName val="NEKons"/>
      <sheetName val="rkap2008"/>
      <sheetName val="x"/>
      <sheetName val="SuMBER"/>
      <sheetName val="aruskas"/>
      <sheetName val="Hal-1"/>
      <sheetName val="INDEX"/>
      <sheetName val="W-NAD"/>
      <sheetName val="prod03"/>
      <sheetName val="REFERENSI"/>
      <sheetName val="Data"/>
      <sheetName val="DeVIASI"/>
      <sheetName val="KoMposisi"/>
      <sheetName val="L20Keu"/>
      <sheetName val="ASUMSI"/>
      <sheetName val="dengan pembangkitan"/>
      <sheetName val="FORM A1_A2  Gambir"/>
      <sheetName val="FORM A1_A2  Kebayoran"/>
      <sheetName val="FORM A1_A2  Kramatjati"/>
      <sheetName val="FORM A1_A2  Tangerang"/>
      <sheetName val="FORM A1_A2 KD"/>
      <sheetName val="TID1_Old"/>
      <sheetName val="Basket 6"/>
      <sheetName val="Trunking"/>
      <sheetName val="BiPinjamin(15)"/>
      <sheetName val="Resume"/>
      <sheetName val="scada 2001"/>
      <sheetName val="Cover"/>
      <sheetName val="PRK"/>
      <sheetName val="GenlistHI"/>
      <sheetName val="divI"/>
      <sheetName val="divII"/>
      <sheetName val="ANALISA"/>
      <sheetName val="AN-MAJOR"/>
      <sheetName val="bahan"/>
      <sheetName val="Upah"/>
      <sheetName val="CiMaPlbStd"/>
      <sheetName val="61005"/>
      <sheetName val="61007"/>
      <sheetName val="MAP"/>
      <sheetName val="H.Dasar"/>
      <sheetName val="ANAL"/>
      <sheetName val="SAT"/>
      <sheetName val="UshDeb00"/>
      <sheetName val="Basic"/>
      <sheetName val="NRCPTK01"/>
      <sheetName val="JAN07"/>
      <sheetName val="BBMJenis(12B1)"/>
      <sheetName val="IkhtisarBiop(12.0)"/>
      <sheetName val="JualGTarif(11A)"/>
      <sheetName val="LabaRugi Fungsi"/>
      <sheetName val="LabaRugi Fungsi2004(21B)"/>
      <sheetName val="LabaRugi Lainnya 2005(20)"/>
      <sheetName val="LabaRugi Unsur2004(21A)"/>
      <sheetName val="PembelianiTL(12A1"/>
      <sheetName val="PendOpLain(11B)"/>
      <sheetName val="ProduksiTL(12B2)"/>
      <sheetName val="SewaPemb(12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01KUDUS"/>
      <sheetName val="FGTM02"/>
      <sheetName val="02APJKUDUS"/>
      <sheetName val="INPUT_GGN"/>
      <sheetName val="INPUT_GGN (2)"/>
      <sheetName val="INPUT1"/>
      <sheetName val="MENU1"/>
      <sheetName val="PMT_TRIP"/>
      <sheetName val="PMT_TRIP (3)"/>
      <sheetName val="Grafik"/>
      <sheetName val="PMT_TRIP (2)"/>
      <sheetName val="Form_Kinerja_Penyu"/>
      <sheetName val="KWH_PADAM"/>
      <sheetName val="LK2004"/>
      <sheetName val="Kamus"/>
      <sheetName val="Cover"/>
      <sheetName val="Rekapitulasi"/>
      <sheetName val="Basket"/>
      <sheetName val="JTM"/>
      <sheetName val="JTR"/>
      <sheetName val="Gardu"/>
      <sheetName val="SR"/>
      <sheetName val="KWhmeter"/>
      <sheetName val="UAI"/>
      <sheetName val="Rekap000"/>
      <sheetName val="Basket000"/>
      <sheetName val="JTM000"/>
      <sheetName val="JTR000"/>
      <sheetName val="Gardu000"/>
      <sheetName val="SR000"/>
      <sheetName val="kWhmeter0"/>
      <sheetName val="UAI000"/>
      <sheetName val="Uraian"/>
      <sheetName val="Gasifikasi"/>
      <sheetName val="Sheet1"/>
      <sheetName val="Shee2"/>
      <sheetName val="Sheet3"/>
      <sheetName val="Seet4"/>
      <sheetName val="Sheet5"/>
      <sheetName val="UshDeb00"/>
      <sheetName val="ca"/>
      <sheetName val="JOB"/>
      <sheetName val="Resume"/>
      <sheetName val="FIN ANALISIS-DISJAYA-CALL CENTR"/>
      <sheetName val="PRK"/>
      <sheetName val="FIN%20ANALISIS-DISJAYA-CALL%20C"/>
      <sheetName val="JAN09"/>
      <sheetName val="BBaku(12C3)"/>
      <sheetName val="BiLuOp(14)"/>
      <sheetName val="Bipeg-U(12D2)"/>
      <sheetName val="BOLain(12E2)"/>
      <sheetName val="BPeg-F(12D1)"/>
      <sheetName val="PendaLuOp(13)"/>
      <sheetName val="PenjTL(18)"/>
      <sheetName val="Asumsi"/>
      <sheetName val="By Non HPP"/>
      <sheetName val="Beban-Usaha"/>
      <sheetName val="DPN"/>
      <sheetName val="AT 2004"/>
      <sheetName val="Biaya&amp;NrcKWh"/>
      <sheetName val="NE"/>
      <sheetName val="Perhit.HPP"/>
      <sheetName val="GambarB"/>
      <sheetName val="Subsidi"/>
      <sheetName val="Sheet2"/>
      <sheetName val="Cair Subs"/>
      <sheetName val="BBMJenis(12B1)"/>
      <sheetName val="BiPinjamin(15)"/>
      <sheetName val="IkhtisarBiop(12.0)"/>
      <sheetName val="JualGTarif(11A)"/>
      <sheetName val="LabaRugi Fungsi"/>
      <sheetName val="LabaRugi Fungsi2004(21B)"/>
      <sheetName val="LabaRugi Lainnya 2005(20)"/>
      <sheetName val="LabaRugi Unsur2004(21A)"/>
      <sheetName val="PembelianiTL(12A1"/>
      <sheetName val="PendOpLain(11B)"/>
      <sheetName val="ProduksiTL(12B2)"/>
      <sheetName val="SewaPemb(12A2)"/>
      <sheetName val="APBN"/>
      <sheetName val="x"/>
      <sheetName val="Rekap PMG."/>
      <sheetName val="W-NAD"/>
      <sheetName val="Smg"/>
      <sheetName val="Data"/>
      <sheetName val="UPDATE 25 JANUARI 2007"/>
      <sheetName val="bantu"/>
      <sheetName val="Monitoring_Harian"/>
      <sheetName val="bantu_rec"/>
      <sheetName val="KINERJA_PM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reconductr_SUTM_total"/>
      <sheetName val="CashFlow"/>
      <sheetName val="BCR"/>
      <sheetName val="BBMJenis(12B1)"/>
      <sheetName val="BiPinjamin(15)"/>
      <sheetName val="IkhtisarBiop(12.0)"/>
      <sheetName val="JualGTarif(11A)"/>
      <sheetName val="LabaRugi Fungsi"/>
      <sheetName val="LabaRugi Fungsi2004(21B)"/>
      <sheetName val="LabaRugi Lainnya 2005(20)"/>
      <sheetName val="LabaRugi Unsur2004(21A)"/>
      <sheetName val="PembelianiTL(12A1"/>
      <sheetName val="PendOpLain(11B)"/>
      <sheetName val="ProduksiTL(12B2)"/>
      <sheetName val="SewaPemb(12A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硸硸湡敧"/>
      <sheetName val="graf2"/>
      <sheetName val="PENYEBAB GANGGUAN"/>
      <sheetName val="WIL"/>
      <sheetName val="GAB"/>
      <sheetName val="MAT"/>
      <sheetName val="JS"/>
      <sheetName val="DExp.Lmb"/>
      <sheetName val="PkRp"/>
      <sheetName val="PUNCAK-89"/>
      <sheetName val="INISIATIF STRATEGIS"/>
      <sheetName val="GRAFIK GANGGUAN PENYULANG  2001"/>
      <sheetName val="Section Gangguan"/>
      <sheetName val="LAMP"/>
      <sheetName val="GInc.Lmb"/>
      <sheetName val="Setting"/>
      <sheetName val="GJantho"/>
      <sheetName val="prod03"/>
      <sheetName val="x"/>
      <sheetName val="FORM-B"/>
      <sheetName val="aruskas"/>
      <sheetName val="bakup1"/>
      <sheetName val="PAL"/>
      <sheetName val="PPJ"/>
      <sheetName val="PPN"/>
      <sheetName val="TAGSUS"/>
      <sheetName val="MATERAI"/>
      <sheetName val="BAK"/>
      <sheetName val="SMS"/>
      <sheetName val="UMTL"/>
      <sheetName val="GABUNGAN"/>
      <sheetName val="CMK"/>
      <sheetName val="GrafikProd"/>
      <sheetName val="REFERENSI"/>
      <sheetName val="H MAT"/>
      <sheetName val="ca"/>
      <sheetName val="HARGA SATUAN"/>
      <sheetName val="NO. PRK"/>
      <sheetName val="AHS - Personel"/>
      <sheetName val="AHS - Non Personel"/>
      <sheetName val="KEBIJAKAN PB-PD"/>
      <sheetName val="WAN"/>
      <sheetName val="TRNS-C1"/>
      <sheetName val="chemcal"/>
      <sheetName val="CashFlow"/>
      <sheetName val="E7"/>
      <sheetName val="REKAP"/>
      <sheetName val="Dasar Pemadaman"/>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Parameter"/>
      <sheetName val="DivVII"/>
      <sheetName val="DFTR GARDIST"/>
      <sheetName val="ANALISA"/>
      <sheetName val="NRCPTK01"/>
      <sheetName val="Sheet1"/>
      <sheetName val="Cover"/>
      <sheetName val="Sheet3"/>
      <sheetName val="MENU"/>
      <sheetName val="Hal-1"/>
      <sheetName val="INPBA"/>
      <sheetName val="THN-7"/>
      <sheetName val="C"/>
      <sheetName val="M"/>
      <sheetName val="Analisa Struktur Data"/>
      <sheetName val="SAA"/>
      <sheetName val="MAIN"/>
      <sheetName val="DAFGED"/>
      <sheetName val="Kpg"/>
      <sheetName val="Usulan"/>
      <sheetName val="TRANS"/>
      <sheetName val="FAS"/>
      <sheetName val="見積伺"/>
      <sheetName val="RINCIAN HARGA MATERIAL"/>
      <sheetName val="AHS-JTR"/>
      <sheetName val="Uraian"/>
      <sheetName val="rkap2008"/>
      <sheetName val="Penjualan"/>
      <sheetName val="ProdSendiri"/>
      <sheetName val="PS&amp;Susut TL"/>
      <sheetName val="SewaBeli"/>
      <sheetName val="Transfer"/>
      <sheetName val="Listing"/>
      <sheetName val="Koordinat"/>
      <sheetName val="AHSP"/>
      <sheetName val="HB"/>
      <sheetName val="HSA"/>
      <sheetName val="C.10"/>
      <sheetName val="C.12"/>
      <sheetName val="C.14"/>
      <sheetName val="C.16"/>
      <sheetName val="C.19"/>
      <sheetName val="C.21"/>
      <sheetName val="C.23"/>
      <sheetName val="C.25"/>
      <sheetName val="C.7"/>
      <sheetName val="C.9"/>
      <sheetName val="Sheet8"/>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REAL-LR"/>
      <sheetName val="BBMJenis(12B1)"/>
      <sheetName val="BiPinjamin(15)"/>
      <sheetName val="IkhtisarBiop(12.0)"/>
      <sheetName val="JualGTarif(11A)"/>
      <sheetName val="LabaRugi Fungsi"/>
      <sheetName val="LabaRugi Fungsi2004(21B)"/>
      <sheetName val="LabaRugi Lainnya 2005(20)"/>
      <sheetName val="LabaRugi Unsur2004(21A)"/>
      <sheetName val="PembelianiTL(12A1"/>
      <sheetName val="PendOpLain(11B)"/>
      <sheetName val="ProduksiTL(12B2)"/>
      <sheetName val="SewaPemb(12A2)"/>
      <sheetName val="MENU1"/>
      <sheetName val="reconductr_SUTM_total"/>
      <sheetName val="CashFlow"/>
      <sheetName val="BC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DIISI"/>
      <sheetName val="ND"/>
      <sheetName val="RAB"/>
      <sheetName val="RAB KONS"/>
      <sheetName val="MATERIAL KONS"/>
      <sheetName val="GBR"/>
      <sheetName val="FOTO &amp; GPS"/>
      <sheetName val="LK"/>
      <sheetName val="LOAD PROFILE-1"/>
      <sheetName val="BEBAN"/>
      <sheetName val="KKO"/>
      <sheetName val="KKF "/>
      <sheetName val="MATERIAL"/>
      <sheetName val="item"/>
      <sheetName val="Sheet1"/>
      <sheetName val="MENU1"/>
      <sheetName val="REAL-L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Gasifikasi"/>
      <sheetName val="Sheet1"/>
      <sheetName val="Shee2"/>
      <sheetName val="Sheet3"/>
      <sheetName val="Seet4"/>
      <sheetName val="Sheet5"/>
      <sheetName val="UshDeb00"/>
      <sheetName val="ca"/>
      <sheetName val="JOB"/>
      <sheetName val="Resume"/>
      <sheetName val="FIN ANALISIS-DISJAYA-CALL CENTR"/>
      <sheetName val="Cover"/>
      <sheetName val="Kontrol"/>
      <sheetName val="Asumsi"/>
      <sheetName val="Grf Pedp Lain2"/>
      <sheetName val="PRK"/>
      <sheetName val="Kamus"/>
      <sheetName val="FIN%20ANALISIS-DISJAYA-CALL%20C"/>
      <sheetName val="NerSubsis"/>
      <sheetName val="DATA"/>
      <sheetName val="TRANS"/>
      <sheetName val="rekmodiPtk (MAP)"/>
      <sheetName val="PP"/>
      <sheetName val="Perintah"/>
      <sheetName val="REKAP"/>
      <sheetName val="Menu"/>
      <sheetName val="HS"/>
      <sheetName val="Daftar Tabel"/>
      <sheetName val="REAL-LR"/>
      <sheetName val="LAIN2"/>
      <sheetName val="daftar hrg mat 07"/>
      <sheetName val="KODE GGN"/>
      <sheetName val="112-885"/>
      <sheetName val="LIST"/>
      <sheetName val="Murni"/>
      <sheetName val="REKAP KINERJA"/>
      <sheetName val="MATERIAL"/>
      <sheetName val="HARGA SATUAN"/>
      <sheetName val="RAB"/>
      <sheetName val="database"/>
      <sheetName val="Valuation"/>
      <sheetName val="BERKAS"/>
      <sheetName val="LapKemPhis"/>
      <sheetName val="DT"/>
      <sheetName val="Prdk 2000 (2)"/>
      <sheetName val="Penjualan"/>
      <sheetName val="ProdSendiri"/>
      <sheetName val="PS&amp;Susut TL"/>
      <sheetName val="SewaBeli"/>
      <sheetName val="Transfer"/>
      <sheetName val="PROFIL"/>
      <sheetName val="Breakdown"/>
      <sheetName val="F-1"/>
      <sheetName val="EPC"/>
      <sheetName val="PARAMETER"/>
      <sheetName val="W1"/>
      <sheetName val="Tabel Kode"/>
      <sheetName val="Listing"/>
      <sheetName val="AHS-JTR"/>
      <sheetName val="Sudah Berjalan"/>
      <sheetName val="assumption"/>
      <sheetName val="Harga BBM Indonesia"/>
      <sheetName val="MaterialRKS"/>
      <sheetName val="As"/>
      <sheetName val="L-R"/>
      <sheetName val="BIODATA"/>
      <sheetName val="Tabel Istilah"/>
      <sheetName val="analis"/>
      <sheetName val="FORM A12 BJI"/>
      <sheetName val="FORM A12MED"/>
      <sheetName val="FORM A12PKM"/>
      <sheetName val="FORM A12PMS 2011"/>
      <sheetName val="FORM A12PSP"/>
      <sheetName val="FORM A12 SBG"/>
      <sheetName val="LR"/>
      <sheetName val="3-DIV2"/>
      <sheetName val="Daftar Kegiatan"/>
      <sheetName val="Mar 2004"/>
      <sheetName val="INPUT"/>
      <sheetName val="TABEL"/>
      <sheetName val="FIN_ANALISIS-DISJAYA-CALL_CENTR"/>
      <sheetName val="Grf_Pedp_Lain2"/>
      <sheetName val="daftar_hrg_mat_07"/>
      <sheetName val="SISTEM SUMBAGSEL"/>
      <sheetName val="FIN_ANALISIS-DISJAYA-CALL_CENT1"/>
      <sheetName val="Grf_Pedp_Lain21"/>
      <sheetName val="daftar_hrg_mat_071"/>
      <sheetName val="SISTEM_SUMBAGSEL"/>
      <sheetName val="KODE_GGN"/>
      <sheetName val="Daftar_Tabel"/>
      <sheetName val="rekmodiPtk_(MAP)"/>
      <sheetName val="Material Distribusi"/>
      <sheetName val="ACUAN"/>
      <sheetName val="SL3"/>
      <sheetName val="Transver kWh"/>
      <sheetName val="REFERENSI"/>
      <sheetName val="CashFlow"/>
      <sheetName val="THN-7"/>
      <sheetName val="data_benefit(1)"/>
      <sheetName val="data_val"/>
      <sheetName val="BBM-03"/>
      <sheetName val="chemcal"/>
      <sheetName val="DENPASAR"/>
      <sheetName val="Sheet2"/>
      <sheetName val="GABLUARJAWA1 (2)"/>
      <sheetName val="W-NAD"/>
      <sheetName val="Tap"/>
      <sheetName val="Rekapitulasi"/>
      <sheetName val="RJBR"/>
      <sheetName val="HON-KT"/>
      <sheetName val="Calc Inst"/>
      <sheetName val="CiMaPlbStd"/>
      <sheetName val="Input GENERATION-DATA"/>
      <sheetName val="CEMPAKA"/>
      <sheetName val="01 A"/>
      <sheetName val="NRCPTK01"/>
      <sheetName val="KKN"/>
      <sheetName val="KLP"/>
      <sheetName val="KSN"/>
      <sheetName val="NBL"/>
      <sheetName val="PLB"/>
      <sheetName val="RYN"/>
      <sheetName val="SKM"/>
      <sheetName val="TLK"/>
      <sheetName val="DESEMBER"/>
      <sheetName val="NP"/>
      <sheetName val="aruskas"/>
      <sheetName val="INPBA"/>
      <sheetName val="bantu"/>
      <sheetName val="Monitoring_Harian"/>
      <sheetName val="bantu_rec"/>
      <sheetName val="KMS-DIS5"/>
      <sheetName val="FROM UNIT 08"/>
      <sheetName val="Persed"/>
      <sheetName val="Inv_NAD"/>
      <sheetName val="Inv_SUMUT"/>
      <sheetName val="Inv_RIAU"/>
      <sheetName val="Inv_SUMBAR"/>
      <sheetName val="Inv_S2JB"/>
      <sheetName val="Inv_LAMPUNG"/>
      <sheetName val="Inv_KALBAR"/>
      <sheetName val="Inv_KALTIM"/>
      <sheetName val="Inv_KITLUR SUMBAGUT"/>
      <sheetName val="Inv_KITLUR SUMBAGSEL"/>
      <sheetName val="Inv_SULUTENGGO"/>
      <sheetName val="Inv_SULSELRA"/>
      <sheetName val="Inv_NTB"/>
      <sheetName val="Inv_KALSELTENG"/>
      <sheetName val="Inv_MALUKU"/>
      <sheetName val="ACUANBARU"/>
      <sheetName val="Penyulang Padam"/>
      <sheetName val="General Parameter"/>
      <sheetName val="EntityRef"/>
      <sheetName val="Resource Plan (2)"/>
      <sheetName val="Bipeg-U(12D2)"/>
      <sheetName val="Uraian"/>
      <sheetName val="rkap2008"/>
      <sheetName val="LabaRugi Lainnya 2005(20)"/>
      <sheetName val="LabaRugi Unsur2004(21A)"/>
      <sheetName val="L20Keu"/>
      <sheetName val="L_23"/>
      <sheetName val="DTU"/>
      <sheetName val="FAS"/>
      <sheetName val="PESUT TW2"/>
      <sheetName val="Summary"/>
      <sheetName val="Hal-1"/>
      <sheetName val="Jasa"/>
      <sheetName val="Mat"/>
      <sheetName val="TONGKE-HT"/>
      <sheetName val="Basic Price"/>
      <sheetName val="neraca 1999-2000"/>
      <sheetName val="K_TAM_SPK032"/>
      <sheetName val="Info"/>
      <sheetName val="manpower"/>
      <sheetName val="tools"/>
      <sheetName val="K2-FA"/>
      <sheetName val="TPHDP"/>
      <sheetName val="ttrans"/>
      <sheetName val="Harian"/>
      <sheetName val="CAB"/>
      <sheetName val="Biaya"/>
      <sheetName val="LabaRugi"/>
      <sheetName val="CD&amp;Stok"/>
      <sheetName val="Neraca"/>
      <sheetName val="TDL2001"/>
      <sheetName val="GeneralInfo"/>
      <sheetName val="SAA"/>
      <sheetName val="FORM BQ TL PRATU 4cct"/>
      <sheetName val="RAB GI"/>
      <sheetName val="laporan pemakaian blangko"/>
      <sheetName val="input-cost"/>
      <sheetName val="Rekap Piutang"/>
      <sheetName val="Upah&amp;Bahan"/>
      <sheetName val="GD"/>
      <sheetName val="FLI - Sec.1"/>
      <sheetName val="BBaku(12C3)"/>
      <sheetName val="BBMJenis(12B1)"/>
      <sheetName val="BiLuOp(14)"/>
      <sheetName val="BiPinjamin(15)"/>
      <sheetName val="BOLain(12E2)"/>
      <sheetName val="BPeg-F(12D1)"/>
      <sheetName val="HarJabor(12C2)"/>
      <sheetName val="IkhtisarBiop(12.0)"/>
      <sheetName val="LabaRugi Fungsi"/>
      <sheetName val="LabaRugi Fungsi2004(21B)"/>
      <sheetName val="PembelianiTL(12A1"/>
      <sheetName val="PendaLuOp(13)"/>
      <sheetName val="PendOpLain(11B)"/>
      <sheetName val="ProduksiTL(12B2)"/>
      <sheetName val="Indikator215"/>
      <sheetName val="Jenis Pelatihan"/>
      <sheetName val="Grafik Wil"/>
      <sheetName val="AKTIVA TETAP"/>
      <sheetName val="kali-2001"/>
      <sheetName val="A"/>
      <sheetName val="RKAP"/>
      <sheetName val="civil-work"/>
      <sheetName val="APP CAWANG"/>
      <sheetName val="Hopf"/>
      <sheetName val="IBASE"/>
      <sheetName val="FIN_ANALISIS-DISJAYA-CALL_CENT2"/>
      <sheetName val="Grf_Pedp_Lain22"/>
      <sheetName val="daftar_hrg_mat_072"/>
      <sheetName val="KODE_GGN1"/>
      <sheetName val="REKAP_KINERJA"/>
      <sheetName val="HARGA_SATUAN"/>
      <sheetName val="rekmodiPtk_(MAP)1"/>
      <sheetName val="Daftar_Tabel1"/>
      <sheetName val="Prdk_2000_(2)"/>
      <sheetName val="PS&amp;Susut_TL"/>
      <sheetName val="Tabel_Kode"/>
      <sheetName val="Sudah_Berjalan"/>
      <sheetName val="Harga_BBM_Indonesia"/>
      <sheetName val="01_A"/>
      <sheetName val="Tabel_Istilah"/>
      <sheetName val="FORM_A12_BJI"/>
      <sheetName val="FORM_A12MED"/>
      <sheetName val="FORM_A12PKM"/>
      <sheetName val="FORM_A12PMS_2011"/>
      <sheetName val="FORM_A12PSP"/>
      <sheetName val="FORM_A12_SBG"/>
      <sheetName val="Daftar_Kegiatan"/>
      <sheetName val="Mar_2004"/>
      <sheetName val="SISTEM_SUMBAGSEL1"/>
      <sheetName val="Material_Distribusi"/>
      <sheetName val="Transver_kWh"/>
      <sheetName val="GABLUARJAWA1_(2)"/>
      <sheetName val="Penyulang_Padam"/>
      <sheetName val="General_Parameter"/>
      <sheetName val="REFERENCE"/>
      <sheetName val="Assumptions"/>
      <sheetName val="dapeg lama"/>
      <sheetName val="#REF"/>
      <sheetName val="gvl"/>
      <sheetName val="PREDIKSI PRODUKSI"/>
      <sheetName val="RINCIAN HARGA MATERIAL"/>
      <sheetName val="sept"/>
      <sheetName val="SK62"/>
      <sheetName val="O &amp; M"/>
      <sheetName val="C"/>
      <sheetName val="M"/>
      <sheetName val="DATA PEG APRIL 2013"/>
      <sheetName val="KH-Q1,Q2,01"/>
      <sheetName val="DAF- PEG"/>
      <sheetName val="DIL (2)"/>
      <sheetName val="Isian Biodata"/>
      <sheetName val="x"/>
      <sheetName val="Sch-5"/>
      <sheetName val="Listrik Mati 05"/>
      <sheetName val="Wil-2"/>
      <sheetName val="Basic"/>
      <sheetName val="Yearly_acc"/>
      <sheetName val="Sensitivitas"/>
      <sheetName val="COVER A1_A3"/>
      <sheetName val="Du_lieu"/>
      <sheetName val="Analisa"/>
      <sheetName val="seri1"/>
      <sheetName val="MENU1"/>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Cover"/>
      <sheetName val="Daftar Isi"/>
      <sheetName val="Asumsi"/>
      <sheetName val="AI (IS1)"/>
      <sheetName val="AI (IS2)(1)"/>
      <sheetName val="AI (IS2) (2)"/>
      <sheetName val="REK TRW (IS3)"/>
      <sheetName val="REK TRW (IS4)"/>
      <sheetName val="HON-KT"/>
      <sheetName val="Kamus"/>
      <sheetName val="RKAP Investasi"/>
      <sheetName val="SortSheet"/>
      <sheetName val="Harga BBM Indonesia"/>
      <sheetName val="RPBL"/>
      <sheetName val="CashFlow"/>
      <sheetName val="REKAP"/>
      <sheetName val="Single Line"/>
      <sheetName val="SUTR"/>
      <sheetName val="Sheet3"/>
      <sheetName val="Sheet1"/>
      <sheetName val="DATA PENGUSAHAAN"/>
      <sheetName val="Sheet2"/>
      <sheetName val="Data"/>
      <sheetName val="Standar Konstruksi"/>
      <sheetName val="CF"/>
      <sheetName val="Amandemen-2004"/>
      <sheetName val="List"/>
      <sheetName val="Selisih Prod"/>
      <sheetName val="NerSubsis"/>
      <sheetName val="Pembelian"/>
      <sheetName val="Sw&amp;Bl"/>
      <sheetName val="Tap2006"/>
      <sheetName val="Kinerja"/>
      <sheetName val="SelCpy"/>
      <sheetName val="rkap2007"/>
      <sheetName val="TaraKalor"/>
      <sheetName val="Catatan"/>
      <sheetName val="Uraian"/>
      <sheetName val="Sampul"/>
      <sheetName val="Chek"/>
      <sheetName val="kCal"/>
      <sheetName val="HitBln"/>
      <sheetName val="BBkr"/>
      <sheetName val="laroux"/>
      <sheetName val="DENPASAR"/>
      <sheetName val="SINGARAJA"/>
      <sheetName val="REKAP DENPASAR"/>
      <sheetName val="KODE DENPASAR"/>
      <sheetName val="REKAP SINGARAJA"/>
      <sheetName val="KODE SINGARAJA"/>
      <sheetName val="Criteria"/>
      <sheetName val="Kode Gangguan"/>
      <sheetName val="Kode GI"/>
      <sheetName val="Penyulang"/>
      <sheetName val="UshDeb00"/>
      <sheetName val="Sheet5"/>
      <sheetName val="TRANS"/>
      <sheetName val="Gasifikasi"/>
      <sheetName val="Shee2"/>
      <sheetName val="Seet4"/>
      <sheetName val="ca"/>
      <sheetName val="JOB"/>
      <sheetName val="Resume"/>
      <sheetName val="FIN ANALISIS-DISJAYA-CALL CENTR"/>
      <sheetName val="Kontrol"/>
      <sheetName val="Grf Pedp Lain2"/>
      <sheetName val="PRK"/>
      <sheetName val="FIN%20ANALISIS-DISJAYA-CALL%20C"/>
      <sheetName val="Menu"/>
      <sheetName val="FORM-B"/>
      <sheetName val="Smg"/>
      <sheetName val="MENU1"/>
      <sheetName val="Listrik Mati 05"/>
      <sheetName val="Tabel Kode"/>
      <sheetName val="rkap2008"/>
      <sheetName val="UK110301"/>
      <sheetName val="APBN"/>
      <sheetName val="REAL-LR"/>
      <sheetName val="W-NAD"/>
      <sheetName val="gvl"/>
      <sheetName val="ACUAN"/>
      <sheetName val="SAA"/>
      <sheetName val="A1 pri123"/>
      <sheetName val="JASA"/>
      <sheetName val="Submission Form"/>
      <sheetName val="Penjualan"/>
      <sheetName val="ProdSendiri"/>
      <sheetName val="PS&amp;Susut TL"/>
      <sheetName val="SewaBeli"/>
      <sheetName val="Transfer"/>
      <sheetName val="UJ.UPJ KECIL"/>
      <sheetName val="Bipeg-U(12D2)"/>
      <sheetName val="AMUNTAI"/>
      <sheetName val="BARABAI"/>
      <sheetName val="BINUANG"/>
      <sheetName val="KD 6 DAHA"/>
      <sheetName val="KANDANGAN"/>
      <sheetName val="PARINGIN"/>
      <sheetName val="RANTAU"/>
      <sheetName val="TANJUNG"/>
      <sheetName val="GAJI"/>
      <sheetName val="MONITORING PK"/>
      <sheetName val="CECK LIST"/>
      <sheetName val="gd_rab"/>
      <sheetName val="tm_rab"/>
      <sheetName val="RKS"/>
      <sheetName val="DeVIASI"/>
      <sheetName val="KoMposisi"/>
      <sheetName val="HarJabor(12C2)"/>
      <sheetName val="LK2004"/>
      <sheetName val="PMT"/>
      <sheetName val="Customer"/>
      <sheetName val="bantu"/>
      <sheetName val="Monitoring_Harian"/>
      <sheetName val="bantu_rec"/>
      <sheetName val="KINERJA_PMT"/>
      <sheetName val="x"/>
      <sheetName val="JAN09"/>
      <sheetName val="SuMBER"/>
      <sheetName val="Sudah Berjalan"/>
      <sheetName val="DAF- PEG"/>
    </sheetNames>
    <sheetDataSet>
      <sheetData sheetId="0"/>
      <sheetData sheetId="1"/>
      <sheetData sheetId="2" refreshError="1"/>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Changes"/>
      <sheetName val="Cover"/>
      <sheetName val="Daftar Isi"/>
      <sheetName val="Asumsi"/>
      <sheetName val="LabaRugi Unsur"/>
      <sheetName val="LabaRugi Fungsi"/>
      <sheetName val="Penjelas"/>
      <sheetName val="JualGTarif(11A)"/>
      <sheetName val="PendOpLain(11B)"/>
      <sheetName val="IkhtisarBiop(12.0)"/>
      <sheetName val="PembelianiTL(12A1"/>
      <sheetName val="SewaDis(12A2)"/>
      <sheetName val="BBMJenis(12B1)"/>
      <sheetName val="ProduksiTL(12B2)"/>
      <sheetName val="HarMat(12C1)"/>
      <sheetName val="HarJabor(12C2)"/>
      <sheetName val="BBaku(12C3)"/>
      <sheetName val="BPeg-F(12D1)"/>
      <sheetName val="Bipeg-U(12D2)"/>
      <sheetName val="BOLain(12E1)"/>
      <sheetName val="BOLain(12E2)"/>
      <sheetName val="PendaLuOp(13)"/>
      <sheetName val="BiLuOp(14)"/>
      <sheetName val="BiPinjamin(15)"/>
      <sheetName val="PenjTL(18)"/>
      <sheetName val="LabaRugi Lainnya 2005(20)"/>
      <sheetName val="LabaRugi Unsur2004(21A)"/>
      <sheetName val="LabaRugi Fungsi2004(21B)"/>
      <sheetName val="Bipeg_U_12D2_"/>
      <sheetName val="item"/>
      <sheetName val="Shee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Cover"/>
      <sheetName val="Daftar Isi"/>
      <sheetName val="Asumsi"/>
      <sheetName val="PTKU"/>
      <sheetName val="LabaRugi Unsur"/>
      <sheetName val="LabaRugi Fungsi"/>
      <sheetName val="Penjelas"/>
      <sheetName val="JualGTarif(11A)"/>
      <sheetName val="Sheet1"/>
      <sheetName val="PendOpLain(11B)"/>
      <sheetName val="IkhtisarBiop(12.0)"/>
      <sheetName val="PembelianiTL(12A1"/>
      <sheetName val="SewaPemb(12A2)"/>
      <sheetName val="BBMJenis(12B1)"/>
      <sheetName val="ProduksiTL(12B2)"/>
      <sheetName val="HarMat(12C1)"/>
      <sheetName val="HarJabor(12C2)"/>
      <sheetName val="BBaku(12C3)"/>
      <sheetName val="BPeg-F(12D1)"/>
      <sheetName val="Bipeg-U(12D2)"/>
      <sheetName val="BOLain(12E1)"/>
      <sheetName val="BOLain(12E2)"/>
      <sheetName val="PendaLuOp(13)"/>
      <sheetName val="BiLuOp(14)"/>
      <sheetName val="BiPinjamin(15)"/>
      <sheetName val="PenjTL(18)"/>
      <sheetName val="LabaRugi Lainnya 2005(20)"/>
      <sheetName val="LabaRugi Unsur2004(21A)"/>
      <sheetName val="LabaRugi Fungsi2004(21B)"/>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JAN07"/>
      <sheetName val="PEB07"/>
      <sheetName val="MART07"/>
      <sheetName val="APRL07"/>
      <sheetName val="MEI07"/>
      <sheetName val="JUN07"/>
      <sheetName val="JUL07"/>
      <sheetName val="AGS07"/>
      <sheetName val="SEP07"/>
      <sheetName val="OKT07"/>
      <sheetName val="NOP07"/>
      <sheetName val="DES07"/>
      <sheetName val="REKAP07"/>
      <sheetName val="per bln"/>
      <sheetName val="grafik"/>
      <sheetName val="Asumsi"/>
      <sheetName val="Cover"/>
      <sheetName val="Daftar Isi"/>
      <sheetName val="PTKU"/>
      <sheetName val="LabaRugi Unsur"/>
      <sheetName val="LabaRugi Fungsi"/>
      <sheetName val="Penjelas"/>
      <sheetName val="JualGTarif(11A)"/>
      <sheetName val="Sheet1"/>
      <sheetName val="PendOpLain(11B)"/>
      <sheetName val="IkhtisarBiop(12.0)"/>
      <sheetName val="PembelianiTL(12A1"/>
      <sheetName val="SewaPemb(12A2)"/>
      <sheetName val="BBMJenis(12B1)"/>
      <sheetName val="ProduksiTL(12B2)"/>
      <sheetName val="HarMat(12C1)"/>
      <sheetName val="HarJabor(12C2)"/>
      <sheetName val="BBaku(12C3)"/>
      <sheetName val="BPeg-F(12D1)"/>
      <sheetName val="Bipeg-U(12D2)"/>
      <sheetName val="BOLain(12E1)"/>
      <sheetName val="BOLain(12E2)"/>
      <sheetName val="PendaLuOp(13)"/>
      <sheetName val="BiLuOp(14)"/>
      <sheetName val="BiPinjamin(15)"/>
      <sheetName val="PenjTL(18)"/>
      <sheetName val="LabaRugi Lainnya 2005(20)"/>
      <sheetName val="LabaRugi Unsur2004(21A)"/>
      <sheetName val="LabaRugi Fungsi2004(21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JAN07"/>
      <sheetName val="PEB07"/>
      <sheetName val="MART07"/>
      <sheetName val="APRL07"/>
      <sheetName val="MEI07"/>
      <sheetName val="JUN07"/>
      <sheetName val="JUL07"/>
      <sheetName val="AGS07"/>
      <sheetName val="SEP07"/>
      <sheetName val="OKT07"/>
      <sheetName val="NOP07"/>
      <sheetName val="DES07"/>
      <sheetName val="REKAP07"/>
      <sheetName val="per bln"/>
      <sheetName val="grafik"/>
      <sheetName val="Asums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laroux"/>
      <sheetName val="DENPASAR"/>
      <sheetName val="SINGARAJA"/>
      <sheetName val="REKAP DENPASAR"/>
      <sheetName val="KODE DENPASAR"/>
      <sheetName val="REKAP SINGARAJA"/>
      <sheetName val="KODE SINGARAJA"/>
      <sheetName val="Criteria"/>
      <sheetName val="Kode Gangguan"/>
      <sheetName val="Kode GI"/>
      <sheetName val="Penyulang"/>
      <sheetName val="Asumsi"/>
      <sheetName val="JAN07"/>
      <sheetName val="PEB07"/>
      <sheetName val="MART07"/>
      <sheetName val="APRL07"/>
      <sheetName val="MEI07"/>
      <sheetName val="JUN07"/>
      <sheetName val="JUL07"/>
      <sheetName val="AGS07"/>
      <sheetName val="SEP07"/>
      <sheetName val="OKT07"/>
      <sheetName val="NOP07"/>
      <sheetName val="DES07"/>
      <sheetName val="REKAP07"/>
      <sheetName val="per bln"/>
      <sheetName val="grafik"/>
    </sheetNames>
    <sheetDataSet>
      <sheetData sheetId="0" refreshError="1"/>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KoMposisi"/>
      <sheetName val="DeVIASI"/>
      <sheetName val="per bulan"/>
      <sheetName val="LwBpWbp"/>
      <sheetName val="bLANK"/>
      <sheetName val="Juli"/>
      <sheetName val="Neraca seAPJ"/>
      <sheetName val="JAN07"/>
      <sheetName val="ACUAN"/>
      <sheetName val="DENPASAR"/>
      <sheetName val="x"/>
      <sheetName val="Resource Plan"/>
      <sheetName val="Change control"/>
      <sheetName val="Resource Plan (2)"/>
      <sheetName val="2.5 Supply &amp; Installation Sub"/>
      <sheetName val="2.6 Recurrent Cost Sub-Table"/>
      <sheetName val="Warranty Period"/>
      <sheetName val="Resource Load"/>
      <sheetName val="Jakarta Load Cost"/>
      <sheetName val="Material Group"/>
      <sheetName val="FORM-B"/>
      <sheetName val="Asumsi"/>
      <sheetName val="Sheet5"/>
      <sheetName val="MENU1"/>
      <sheetName val="Data"/>
      <sheetName val="tarif_baru"/>
      <sheetName val="M_BEBAN"/>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BEBAN-88"/>
      <sheetName val="PUNCAK-89"/>
      <sheetName val="NRCPTK01"/>
    </sheetNames>
    <sheetDataSet>
      <sheetData sheetId="0"/>
      <sheetData sheetId="1"/>
      <sheetData sheetId="2" refreshError="1"/>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MENU UTAMA"/>
      <sheetName val="DATA"/>
      <sheetName val="BEBAN SISTEM"/>
      <sheetName val="JLH GG"/>
      <sheetName val="LAPORAN PENYULANG"/>
      <sheetName val="EXECUTIVE SUMMARY"/>
      <sheetName val="RATIO RTU"/>
      <sheetName val="NERACA DAYA"/>
      <sheetName val="BEBAN SIANG"/>
      <sheetName val="BEBAN MALAM "/>
      <sheetName val="PARAMETER"/>
      <sheetName val="LAPORAN KODE"/>
      <sheetName val="MENU"/>
      <sheetName val="GRAFIK BEBAN MAKSIMUM"/>
      <sheetName val="GRAFIK NERACA DAYA"/>
      <sheetName val="REKAP BEBAN"/>
      <sheetName val="DAYA SIANG"/>
      <sheetName val="DAYA MALAM"/>
      <sheetName val="DENPASA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O &amp; M"/>
      <sheetName val="DENPASAR"/>
      <sheetName val="DeVIASI"/>
      <sheetName val="KoMposisi"/>
    </sheetNames>
    <sheetDataSet>
      <sheetData sheetId="0" refreshError="1"/>
      <sheetData sheetId="1" refreshError="1"/>
      <sheetData sheetId="2" refreshError="1"/>
      <sheetData sheetId="3" refreshError="1"/>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JAN07"/>
      <sheetName val="PEB07"/>
      <sheetName val="MART07"/>
      <sheetName val="APRL07"/>
      <sheetName val="MEI07"/>
      <sheetName val="JUN07"/>
      <sheetName val="JUL07"/>
      <sheetName val="AGS07"/>
      <sheetName val="SEP07"/>
      <sheetName val="OKT07"/>
      <sheetName val="NOP07"/>
      <sheetName val="DES07"/>
      <sheetName val="REKAP07"/>
      <sheetName val="per bln"/>
      <sheetName val="grafik"/>
      <sheetName val="MENU"/>
      <sheetName val="PARAMETER"/>
      <sheetName val="DeVIASI"/>
      <sheetName val="KoMposisi"/>
      <sheetName val="PUNCAK-8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Resource Plan"/>
      <sheetName val="Change control"/>
      <sheetName val="Resource Plan (2)"/>
      <sheetName val="2.5 Supply &amp; Installation Sub"/>
      <sheetName val="2.6 Recurrent Cost Sub-Table"/>
      <sheetName val="Warranty Period"/>
      <sheetName val="Resource Load"/>
      <sheetName val="Jakarta Load Cost"/>
      <sheetName val="UshDeb00"/>
      <sheetName val="Material Group"/>
      <sheetName val="Keterangan"/>
      <sheetName val="Sheet1"/>
      <sheetName val="Overall Status"/>
      <sheetName val="HON-KT"/>
      <sheetName val="CashFlow"/>
      <sheetName val="Asumsi"/>
      <sheetName val="kemphis"/>
      <sheetName val="Input GENERATION-DATA"/>
      <sheetName val="REF"/>
      <sheetName val="bahan"/>
      <sheetName val="Upah"/>
      <sheetName val="Resource Plan _2_"/>
      <sheetName val="REAL-LR"/>
      <sheetName val="Smg"/>
      <sheetName val="DynamicChart"/>
      <sheetName val="DataTable"/>
      <sheetName val="O &amp; M"/>
      <sheetName val="PLN staffing v18-v31"/>
      <sheetName val="Marshal"/>
      <sheetName val="GeneralInfo"/>
      <sheetName val="Hg.Sat"/>
      <sheetName val="DATA"/>
      <sheetName val="item"/>
      <sheetName val="rekap"/>
      <sheetName val="ANTEK-AGGA"/>
      <sheetName val="BURDA"/>
      <sheetName val="ANTEK-GAL"/>
      <sheetName val="HRS-ATB"/>
      <sheetName val="ANTEK-PRIME"/>
      <sheetName val="ANTEK-TIMB"/>
      <sheetName val="BD-LS"/>
      <sheetName val="BIA-LUMPSUM"/>
      <sheetName val="CRUSER"/>
      <sheetName val="FINAL"/>
      <sheetName val="KEBALAT"/>
      <sheetName val="Div2"/>
      <sheetName val="kali-2001"/>
      <sheetName val="W-NAD"/>
      <sheetName val="gvl"/>
      <sheetName val="List"/>
      <sheetName val="se006t"/>
      <sheetName val="assumption"/>
      <sheetName val="Tabel Istilah"/>
      <sheetName val="MENU"/>
      <sheetName val="PARAMETER"/>
      <sheetName val="Rekap 2011"/>
      <sheetName val="pagub2"/>
      <sheetName val="LK-1"/>
      <sheetName val="ACUAN"/>
      <sheetName val="PERIODIK"/>
      <sheetName val="Resource_Plan"/>
      <sheetName val="Change_control"/>
      <sheetName val="Resource_Plan_(2)"/>
      <sheetName val="2_5_Supply_&amp;_Installation_Sub"/>
      <sheetName val="2_6_Recurrent_Cost_Sub-Table"/>
      <sheetName val="Warranty_Period"/>
      <sheetName val="Resource_Load"/>
      <sheetName val="Jakarta_Load_Cost"/>
      <sheetName val="Material_Group"/>
      <sheetName val="Overall_Status"/>
      <sheetName val="Input_GENERATION-DATA"/>
      <sheetName val="Resource_Plan1"/>
      <sheetName val="Change_control1"/>
      <sheetName val="Resource_Plan_(2)1"/>
      <sheetName val="2_5_Supply_&amp;_Installation_Sub1"/>
      <sheetName val="2_6_Recurrent_Cost_Sub-Table1"/>
      <sheetName val="Warranty_Period1"/>
      <sheetName val="Resource_Load1"/>
      <sheetName val="Jakarta_Load_Cost1"/>
      <sheetName val="Material_Group1"/>
      <sheetName val="Overall_Status1"/>
      <sheetName val="Input_GENERATION-DATA1"/>
      <sheetName val="PLN_staffing_v18-v31"/>
      <sheetName val="Hg_Sat"/>
      <sheetName val="Resource_Plan__2_"/>
      <sheetName val="D"/>
      <sheetName val="C"/>
      <sheetName val="E"/>
      <sheetName val="RAB"/>
      <sheetName val="Mast. Anl"/>
      <sheetName val="PkRp"/>
      <sheetName val="UJ.UPJ KECIL"/>
      <sheetName val="Harga BBM Indonesia"/>
      <sheetName val="Lap Kemajuan Phisik"/>
      <sheetName val="Materp"/>
      <sheetName val="Source"/>
      <sheetName val="8.b Lamp B-1 BAHP Evaluasi SPH"/>
      <sheetName val="aruskas"/>
      <sheetName val="Hal-1"/>
      <sheetName val="WAN"/>
      <sheetName val="L_23"/>
      <sheetName val="F-JKM"/>
      <sheetName val="LOAD"/>
      <sheetName val="JASA"/>
      <sheetName val="PR NON TDL"/>
      <sheetName val="Sheet3"/>
      <sheetName val="Kamus"/>
      <sheetName val="DATA SDM"/>
      <sheetName val="Resume"/>
      <sheetName val="Prdk 2000 (2)"/>
      <sheetName val="ANALISA 1"/>
      <sheetName val="3-DIV5"/>
      <sheetName val="DeVIASI"/>
      <sheetName val="KoMposisi"/>
      <sheetName val="CiMaPlbStd"/>
      <sheetName val="|PRIVATE|Datasheets"/>
      <sheetName val="|PRIVATE|Template"/>
      <sheetName val="analis"/>
      <sheetName val="Customer"/>
      <sheetName val="A"/>
      <sheetName val="TDL2001"/>
      <sheetName val="M"/>
      <sheetName val="KMS-DIS5"/>
      <sheetName val="DENPASAR"/>
      <sheetName val="Indikator215"/>
      <sheetName val="rekmodiPtk (MAP)"/>
      <sheetName val="FUNGSI"/>
      <sheetName val="HARGA KONST TM "/>
      <sheetName val="HARGA PER KONSTRUKSI"/>
      <sheetName val="Analisa trans "/>
      <sheetName val="IkhtisarBiop(12.0)"/>
      <sheetName val="DAKUNG"/>
      <sheetName val="Mat"/>
      <sheetName val="ANALISA (2)"/>
      <sheetName val="Hrg"/>
      <sheetName val="Hopf"/>
      <sheetName val="PESUT TW2"/>
      <sheetName val="Cover_sheet"/>
      <sheetName val="hal 14b"/>
      <sheetName val="DATA JML KEL"/>
      <sheetName val="DC REAL PER TW"/>
      <sheetName val="Top"/>
      <sheetName val="Akun"/>
      <sheetName val="Penjualan"/>
      <sheetName val="ProdSendiri"/>
      <sheetName val="PS&amp;Susut TL"/>
      <sheetName val="SewaBeli"/>
      <sheetName val="Transfer"/>
      <sheetName val="Listing"/>
      <sheetName val="DataReferensi"/>
      <sheetName val="LabaRugi"/>
      <sheetName val="Kontrol"/>
      <sheetName val="LR"/>
      <sheetName val="PSP Master JEIA "/>
      <sheetName val="3-DIV2"/>
      <sheetName val="TABGAJI"/>
      <sheetName val="FORM-B"/>
      <sheetName val="Template-WBS APP"/>
      <sheetName val="dengan pembangkitan"/>
      <sheetName val="AHS-JTR"/>
      <sheetName val="USAHA"/>
      <sheetName val="reference"/>
      <sheetName val="kroscek BBM"/>
      <sheetName val="Sheet5"/>
      <sheetName val="Submission Form"/>
      <sheetName val="LAIN2"/>
      <sheetName val="hrg uph+bhn"/>
      <sheetName val="WBS"/>
      <sheetName val="Bln3.9"/>
      <sheetName val="neraca 1999-2000"/>
      <sheetName val="Balance Sheet"/>
      <sheetName val="Income Statement"/>
      <sheetName val="Uraian"/>
      <sheetName val="rkap2008"/>
      <sheetName val="AkumAT"/>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NERACA SESUAI PROGRAM GL MAGIC"/>
      <sheetName val="GABLUARJAWA1 (2)"/>
      <sheetName val="W1"/>
      <sheetName val="PINJAMAN"/>
      <sheetName val="EPC"/>
      <sheetName val="TB"/>
      <sheetName val="S e p"/>
      <sheetName val="M a r"/>
      <sheetName val="M a y"/>
      <sheetName val="J u l"/>
      <sheetName val="A p r"/>
      <sheetName val="A u g"/>
      <sheetName val="O c t"/>
      <sheetName val="J u n"/>
      <sheetName val="N o v"/>
      <sheetName val="F e b"/>
      <sheetName val="J a n"/>
      <sheetName val="00 received in 01"/>
      <sheetName val="AKTIVA"/>
      <sheetName val="2-asi-00"/>
      <sheetName val="PANDUAN"/>
      <sheetName val="STRUKTUR LAMA"/>
      <sheetName val="Cek List DIst"/>
      <sheetName val="Biaya Analisa Kemampuan"/>
      <sheetName val="DATA TENAGA"/>
      <sheetName val="RAB."/>
      <sheetName val="DATA JARINGAN-2-"/>
      <sheetName val="A1. STRUKTUR"/>
      <sheetName val="A2.BIAYA SDM_FIXED"/>
      <sheetName val="Data Asset"/>
      <sheetName val="B1.BIAYA SARANA"/>
      <sheetName val="INS GD &amp; JTM"/>
      <sheetName val="B.2 RINCIAN SARANA"/>
      <sheetName val="B.3 SEWA.SARANA"/>
      <sheetName val="B.4 SewaK3 &amp; Perkap"/>
      <sheetName val="B5. SPPD LEMBUR"/>
      <sheetName val="Material"/>
      <sheetName val="D 1.Kendaraan"/>
      <sheetName val="E.HAR.ROW.ANALISA"/>
      <sheetName val="E2. BIAYA HAR TEK SUTM"/>
      <sheetName val="E. HAR.TM.TR.ANALISA"/>
      <sheetName val="E. ANALISA HS INSP"/>
      <sheetName val="E.HARDU.ANALISA"/>
      <sheetName val="E4. BIAYA HAR GARDU"/>
      <sheetName val="E5. REKAP HS HAR GRD"/>
      <sheetName val="E6. ANALISA HS HAR"/>
      <sheetName val="MAT HAR RUTIN"/>
      <sheetName val="C2. KENDARAAN"/>
      <sheetName val="A1 pri123"/>
      <sheetName val="SCRAP"/>
      <sheetName val="ATTB-AKTV"/>
      <sheetName val="CEMPAKA"/>
      <sheetName val="data-1"/>
      <sheetName val="DAF- PEG"/>
      <sheetName val="analhps Pasng"/>
      <sheetName val="GASATAGG.XLS"/>
      <sheetName val="Informasi"/>
      <sheetName val="SortSheet"/>
      <sheetName val="Calc Inst"/>
      <sheetName val="3-DIV3"/>
      <sheetName val="FJ per BLN"/>
      <sheetName val="AnalisaFas.O&amp;P"/>
      <sheetName val="As"/>
      <sheetName val="JSiar"/>
      <sheetName val="Hyp"/>
      <sheetName val="input-cost"/>
      <sheetName val="Usulan"/>
      <sheetName val="4SM00369 &amp; 4SM00370 "/>
      <sheetName val="RKAP"/>
      <sheetName val="007 CRANE MILL UNIT 3"/>
      <sheetName val="REFERENSI"/>
      <sheetName val="Data Customer"/>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Smg"/>
      <sheetName val="Rekap"/>
      <sheetName val="UshDeb00"/>
      <sheetName val="JAN07"/>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Cover"/>
      <sheetName val="Daftar Isi"/>
      <sheetName val="Asumsi"/>
      <sheetName val="AI (IS1)"/>
      <sheetName val="AI (IS2)(1)"/>
      <sheetName val="AI (IS2) (2)"/>
      <sheetName val="REK TRW (IS3)"/>
      <sheetName val="REK TRW (IS4)"/>
      <sheetName val="HON-KT"/>
      <sheetName val="Kamus"/>
      <sheetName val="RKAP Investasi"/>
      <sheetName val="SortSheet"/>
      <sheetName val="Harga BBM Indonesia"/>
      <sheetName val="RPBL"/>
      <sheetName val="CashFlow"/>
      <sheetName val="Single Line"/>
      <sheetName val="SUTR"/>
      <sheetName val="Sheet3"/>
      <sheetName val="Sheet1"/>
      <sheetName val="DATA PENGUSAHAAN"/>
      <sheetName val="Sheet2"/>
      <sheetName val="Data"/>
      <sheetName val="Standar Konstruksi"/>
      <sheetName val="Jasa"/>
      <sheetName val="Mat"/>
      <sheetName val="Rekap PMG."/>
      <sheetName val="UPAH 2012"/>
      <sheetName val="Daftar Harga 2012 mmk"/>
      <sheetName val="DeVIASI"/>
      <sheetName val="KoMposisi"/>
      <sheetName val="10 INDIKATOR"/>
      <sheetName val="TABEL"/>
      <sheetName val="UPDATE 25 JANUARI 2007"/>
      <sheetName val="PA1- AGST"/>
      <sheetName val="PTT M3-146-3"/>
      <sheetName val="PTT M3-210-7"/>
      <sheetName val="MENU1"/>
      <sheetName val="master rab"/>
      <sheetName val="PUNCAK-89"/>
      <sheetName val="PMT"/>
      <sheetName val="Uraian"/>
      <sheetName val="dengan pembangkitan"/>
      <sheetName val="tarif_baru"/>
      <sheetName val="Resource Plan (2)"/>
      <sheetName val="Rupiah"/>
      <sheetName val="HarJabor(12C2)"/>
      <sheetName val="BBaku(12C3)"/>
      <sheetName val="BBMJenis(12B1)"/>
      <sheetName val="BiLuOp(14)"/>
      <sheetName val="Bipeg-U(12D2)"/>
      <sheetName val="BiPinjamin(15)"/>
      <sheetName val="BOLain(12E2)"/>
      <sheetName val="BPeg-F(12D1)"/>
      <sheetName val="IkhtisarBiop(12.0)"/>
      <sheetName val="JualGTarif(11A)"/>
      <sheetName val="LabaRugi Fungsi"/>
      <sheetName val="LabaRugi Fungsi2004(21B)"/>
      <sheetName val="LabaRugi Lainnya 2005(20)"/>
      <sheetName val="LabaRugi Unsur2004(21A)"/>
      <sheetName val="PembelianiTL(12A1"/>
      <sheetName val="PendaLuOp(13)"/>
      <sheetName val="PendOpLain(11B)"/>
      <sheetName val="ProduksiTL(12B2)"/>
      <sheetName val="SewaPemb(12A2)"/>
      <sheetName val="FORM-B"/>
      <sheetName val="rkap2008"/>
      <sheetName val="List"/>
      <sheetName val="SuMBER"/>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HARGA SATUAN"/>
      <sheetName val="REKAP MATERIAL"/>
      <sheetName val="REKAP MDU"/>
      <sheetName val="REKAP TIANG"/>
      <sheetName val="DATA"/>
      <sheetName val="KKF"/>
      <sheetName val="KKO"/>
      <sheetName val="Sheet1"/>
      <sheetName val="Peta lokasi"/>
      <sheetName val="RAB"/>
      <sheetName val="GAMBAR"/>
      <sheetName val="SLD"/>
      <sheetName val="PDL"/>
    </sheetNames>
    <sheetDataSet>
      <sheetData sheetId="0"/>
      <sheetData sheetId="1"/>
      <sheetData sheetId="2"/>
      <sheetData sheetId="3"/>
      <sheetData sheetId="4"/>
      <sheetData sheetId="5"/>
      <sheetData sheetId="6">
        <row r="15">
          <cell r="D15">
            <v>3</v>
          </cell>
        </row>
        <row r="15">
          <cell r="K15">
            <v>3</v>
          </cell>
        </row>
      </sheetData>
      <sheetData sheetId="7"/>
      <sheetData sheetId="8"/>
      <sheetData sheetId="9"/>
      <sheetData sheetId="10"/>
      <sheetData sheetId="11"/>
      <sheetData sheetId="12">
        <row r="28">
          <cell r="S28">
            <v>3</v>
          </cell>
        </row>
        <row r="29">
          <cell r="S29">
            <v>1</v>
          </cell>
        </row>
        <row r="31">
          <cell r="U31">
            <v>3</v>
          </cell>
        </row>
        <row r="32">
          <cell r="U32">
            <v>1</v>
          </cell>
        </row>
      </sheetData>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HARGA SATUAN"/>
      <sheetName val="REKAP MATERIAL"/>
      <sheetName val="REKAP MDU"/>
      <sheetName val="REKAP TIANG"/>
      <sheetName val="DATA"/>
      <sheetName val="KKF"/>
      <sheetName val="KKO"/>
      <sheetName val="Sheet1"/>
      <sheetName val="GAMBAR"/>
      <sheetName val="RAB"/>
      <sheetName val="Peta lokasi"/>
      <sheetName val="SLD"/>
      <sheetName val="PDL"/>
    </sheetNames>
    <sheetDataSet>
      <sheetData sheetId="0"/>
      <sheetData sheetId="1"/>
      <sheetData sheetId="2"/>
      <sheetData sheetId="3"/>
      <sheetData sheetId="4"/>
      <sheetData sheetId="5"/>
      <sheetData sheetId="6">
        <row r="15">
          <cell r="D15">
            <v>3</v>
          </cell>
        </row>
        <row r="15">
          <cell r="K15">
            <v>1</v>
          </cell>
        </row>
      </sheetData>
      <sheetData sheetId="7"/>
      <sheetData sheetId="8"/>
      <sheetData sheetId="9"/>
      <sheetData sheetId="10"/>
      <sheetData sheetId="11"/>
      <sheetData sheetId="12">
        <row r="28">
          <cell r="S28">
            <v>3</v>
          </cell>
        </row>
        <row r="29">
          <cell r="S29">
            <v>1</v>
          </cell>
        </row>
        <row r="31">
          <cell r="U31">
            <v>3</v>
          </cell>
        </row>
        <row r="32">
          <cell r="U32">
            <v>1</v>
          </cell>
        </row>
      </sheetData>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Alat Kerja Us Unit"/>
      <sheetName val="Alat Kerja Komntar"/>
      <sheetName val="RAB"/>
      <sheetName val="Sheet3"/>
      <sheetName val="Resource Plan (2)"/>
      <sheetName val="Smg"/>
    </sheetNames>
    <sheetDataSet>
      <sheetData sheetId="0"/>
      <sheetData sheetId="1" refreshError="1"/>
      <sheetData sheetId="2"/>
      <sheetData sheetId="3" refreshError="1"/>
      <sheetData sheetId="4" refreshError="1"/>
      <sheetData sheetId="5" refreshError="1"/>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Format"/>
      <sheetName val="Sm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refreshError="1"/>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Form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GJantho"/>
      <sheetName val="Jantho"/>
      <sheetName val="GInc.Lmb"/>
      <sheetName val="Setting"/>
      <sheetName val="DInc.Lmb"/>
      <sheetName val="GExp.Lmb"/>
      <sheetName val="Chart2"/>
      <sheetName val="Sheet2"/>
      <sheetName val="DExp.Lmb"/>
      <sheetName val="RAB"/>
      <sheetName val="FORMULA HSS 2016"/>
      <sheetName val="MAT"/>
      <sheetName val="JS"/>
      <sheetName val="BP"/>
      <sheetName val="BK"/>
      <sheetName val="SKUTM1"/>
      <sheetName val="DC"/>
      <sheetName val="CA1"/>
      <sheetName val="SA1"/>
      <sheetName val="CB1"/>
      <sheetName val="SB1"/>
      <sheetName val="CC1"/>
      <sheetName val="SC1"/>
      <sheetName val="M3-16_1"/>
      <sheetName val="P12_1"/>
      <sheetName val="F1"/>
      <sheetName val="E1"/>
      <sheetName val="M1"/>
      <sheetName val="JTR1"/>
      <sheetName val="TRF1"/>
      <sheetName val="SR_APP1"/>
      <sheetName val="APP TM"/>
      <sheetName val="CA"/>
      <sheetName val="SA"/>
      <sheetName val="CB"/>
      <sheetName val="SB"/>
      <sheetName val="CC"/>
      <sheetName val="SC"/>
      <sheetName val="M3-16"/>
      <sheetName val="DC1"/>
      <sheetName val="SKUTM"/>
      <sheetName val="M5-24"/>
      <sheetName val="P12"/>
      <sheetName val="F"/>
      <sheetName val="E"/>
      <sheetName val="M"/>
      <sheetName val="JTR"/>
      <sheetName val="TRF"/>
      <sheetName val="SR_APP"/>
      <sheetName val="AMR"/>
      <sheetName val="LC"/>
      <sheetName val="OKTOBER 2017"/>
      <sheetName val="NO. PRK"/>
      <sheetName val="lambaro"/>
      <sheetName val="Rekap"/>
      <sheetName val="INISIATIF STRATEGIS"/>
      <sheetName val="GInc_Lmb"/>
      <sheetName val="DInc_Lmb"/>
      <sheetName val="GExp_Lmb"/>
      <sheetName val="DExp_Lmb"/>
      <sheetName val="FORMULA_HSS_2016"/>
      <sheetName val="APP_TM"/>
      <sheetName val="PROGRAM"/>
      <sheetName val="LOKASI"/>
      <sheetName val="DB"/>
      <sheetName val="TDL"/>
      <sheetName val="prod03"/>
      <sheetName val="C"/>
      <sheetName val="HARGA SATUAN"/>
      <sheetName val="PkRp"/>
      <sheetName val="graf2"/>
      <sheetName val="PUNCAK-89"/>
      <sheetName val="Rekap PMG."/>
      <sheetName val="JSꣀߗ_x000f_[lambaro.xls]BP⿁_x000f_["/>
      <sheetName val="JS_x005f_x0000__x005f_x0000_ꣀߗ_x005f_x000f_[lamba"/>
      <sheetName val="x"/>
      <sheetName val="Bank Data"/>
      <sheetName val="NRCPTK01"/>
      <sheetName val="NORMALISASI"/>
      <sheetName val="JS_x005f_x0000__x005f_x0000_ꣀߗ_x005f_x000f__lamba"/>
      <sheetName val="DATA BASE"/>
    </sheetNames>
    <sheetDataSet>
      <sheetData sheetId="0"/>
      <sheetData sheetId="1"/>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UPDATE 25 JANUARI 2007"/>
      <sheetName val="6"/>
      <sheetName val="1"/>
      <sheetName val="3"/>
      <sheetName val="4"/>
      <sheetName val="5"/>
      <sheetName val="penghitungan"/>
      <sheetName val="MATERIAL juni 05"/>
      <sheetName val="Sheet1"/>
      <sheetName val="HarJabor(12C2)"/>
      <sheetName val="Analisa UpahB"/>
      <sheetName val="Analisa UpahA"/>
      <sheetName val="REKAP SAL3"/>
      <sheetName val="TERBIL"/>
      <sheetName val="REKAP PLN"/>
      <sheetName val="REKAPVOL"/>
      <sheetName val="3.a An HS Pengendalian"/>
      <sheetName val="3.e. Analisa HarJar"/>
      <sheetName val="Realisasi UMK 2014"/>
      <sheetName val="1.Proyeksi UMK"/>
      <sheetName val="D2. ANL WAKTU INSHAR"/>
      <sheetName val="Analisa Biaya Sar. Har.Jar"/>
      <sheetName val="1.a Personil &amp; sarana"/>
      <sheetName val="1.b HS BIAYA SDM HP"/>
      <sheetName val="1.Personil &amp; sarana (2)"/>
      <sheetName val="2.b HS SARAN KEND"/>
      <sheetName val="2.Upah Pokok "/>
      <sheetName val="2.aT.Posisi, T.Cuti &amp; Extrafood"/>
      <sheetName val="2.bKomparasi REMUNERASI"/>
      <sheetName val="2.c.Tunjangan Masa Kerja"/>
      <sheetName val="2.d.Premi Jamsostek"/>
      <sheetName val="2.e.THR &amp; Uang Pengakhiran"/>
      <sheetName val="2.f.Upah Lembur &amp; SPPD"/>
      <sheetName val="2.g.Resume"/>
      <sheetName val="2.c.MB STATION "/>
      <sheetName val="2.d.PCK UP  1300"/>
      <sheetName val="2.d.PCK UP 2000"/>
      <sheetName val="3.e. MOT BEK "/>
      <sheetName val="3.e. MOT  SPRT"/>
      <sheetName val="3.b.AN Biaya Operasi"/>
      <sheetName val="Analisa Biaya Sarana Inspeksi"/>
      <sheetName val="3d.HS INSP"/>
      <sheetName val="THP Extra Fooding"/>
      <sheetName val="Analisa Biaya OpIns Ver"/>
      <sheetName val="HPS"/>
      <sheetName val="REKAP"/>
      <sheetName val="Analisa Biaya APD Ins GI"/>
      <sheetName val="Analisa Biaya APD Opsisdis"/>
      <sheetName val="Analisa Biaya APD SCADA"/>
      <sheetName val="Analisa ANGGARAN"/>
      <sheetName val="2.c.MB STATION  (2)"/>
      <sheetName val="2.d.PCK UP  1300 (2)"/>
      <sheetName val="2.Mobil Crane 5 ton"/>
      <sheetName val="2.d.PCK UP 2000 (2)"/>
      <sheetName val="3.e. MOT BEK  (2)"/>
      <sheetName val="3.e. MOT  SPRT (2)"/>
      <sheetName val="Sheet2"/>
      <sheetName val="PMT"/>
      <sheetName val="Smg"/>
      <sheetName val="Chart1"/>
      <sheetName val="DeVIASI"/>
      <sheetName val="KoMposisi"/>
      <sheetName val="Data"/>
      <sheetName val="DTU"/>
      <sheetName val="RAB"/>
      <sheetName val="harga material hps 2013"/>
      <sheetName val="Kamus"/>
      <sheetName val="JAN07"/>
      <sheetName val="MENU1"/>
      <sheetName val="UshDeb00"/>
      <sheetName val="Jan"/>
      <sheetName val="Peb"/>
      <sheetName val="Mar"/>
      <sheetName val="Apr"/>
      <sheetName val="Mei"/>
      <sheetName val="Jun"/>
      <sheetName val="Jul"/>
      <sheetName val="Lampiran 2.1"/>
      <sheetName val="per UPJ"/>
      <sheetName val="Neraca seAPJ"/>
      <sheetName val="Rayon"/>
      <sheetName val="Bms"/>
      <sheetName val="Pbg"/>
      <sheetName val="Bjn"/>
      <sheetName val="Wbo"/>
      <sheetName val="Ajb"/>
      <sheetName val="Wng"/>
      <sheetName val="Agt"/>
      <sheetName val="Sep"/>
      <sheetName val="Okt"/>
      <sheetName val="Nop"/>
      <sheetName val="Des"/>
      <sheetName val="Cover"/>
      <sheetName val="Daftar Isi"/>
      <sheetName val="Asumsi"/>
      <sheetName val="PTKU"/>
      <sheetName val="LabaRugi Unsur"/>
      <sheetName val="LabaRugi Fungsi"/>
      <sheetName val="Penjelas"/>
      <sheetName val="JualGTarif(11A)"/>
      <sheetName val="PendOpLain(11B)"/>
      <sheetName val="IkhtisarBiop(12.0)"/>
      <sheetName val="PembelianiTL(12A1"/>
      <sheetName val="SewaPemb(12A2)"/>
      <sheetName val="BBMJenis(12B1)"/>
      <sheetName val="ProduksiTL(12B2)"/>
      <sheetName val="HarMat(12C1)"/>
      <sheetName val="BBaku(12C3)"/>
      <sheetName val="BPeg-F(12D1)"/>
      <sheetName val="Bipeg-U(12D2)"/>
      <sheetName val="BOLain(12E1)"/>
      <sheetName val="BOLain(12E2)"/>
      <sheetName val="PendaLuOp(13)"/>
      <sheetName val="BiLuOp(14)"/>
      <sheetName val="BiPinjamin(15)"/>
      <sheetName val="PenjTL(18)"/>
      <sheetName val="LabaRugi Lainnya 2005(20)"/>
      <sheetName val="LabaRugi Unsur2004(21A)"/>
      <sheetName val="LabaRugi Fungsi2004(21B)"/>
      <sheetName val="L_23"/>
      <sheetName val="LR"/>
      <sheetName val="REFERENSI"/>
      <sheetName val="Analisa Upah &amp; Bahan Plum"/>
      <sheetName val="HRG BHN"/>
      <sheetName val="Bill of Qty MEP"/>
      <sheetName val="RKS"/>
      <sheetName val="aruskas"/>
      <sheetName val="Hal-1"/>
      <sheetName val="Sheet5"/>
      <sheetName val="Harga BBM Indonesia"/>
      <sheetName val="PUNCAK-89"/>
      <sheetName val="Hg.Sat"/>
      <sheetName val="NerSubsis"/>
      <sheetName val="CiMaPlbStd"/>
      <sheetName val="W-NAD"/>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JAN09"/>
      <sheetName val="5.1(1)"/>
      <sheetName val="Analisis"/>
      <sheetName val="PESUT TW2"/>
      <sheetName val="dengan pembangkitan"/>
      <sheetName val="LK2004"/>
      <sheetName val="Uraian"/>
      <sheetName val="01 A"/>
      <sheetName val="Rupiah"/>
      <sheetName val="Resume"/>
      <sheetName val="MENU"/>
      <sheetName val="PARAMETER"/>
      <sheetName val="Rekap PMG."/>
      <sheetName val="Fixset"/>
      <sheetName val="Format"/>
    </sheetNames>
    <sheetDataSet>
      <sheetData sheetId="0" refreshError="1"/>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DTU"/>
      <sheetName val="FEBRUARI"/>
      <sheetName val="MARET"/>
      <sheetName val="maret krng 5 mnt &amp; lapor"/>
      <sheetName val="maret krng 5 mnt"/>
      <sheetName val="maret 5 menit"/>
      <sheetName val="APRIL"/>
      <sheetName val="april krng 5 mnt &amp; lapor"/>
      <sheetName val="april krng 5 mnt"/>
      <sheetName val="april 5 menit"/>
      <sheetName val="MEI"/>
      <sheetName val="mei krng 5 mnt &amp; Lapor"/>
      <sheetName val="mei krng 5 mnt"/>
      <sheetName val="mei 5 menit"/>
      <sheetName val="JUNI"/>
      <sheetName val="juni krng 5 menit &amp; lapor"/>
      <sheetName val="juni krng 5 menit"/>
      <sheetName val="juni 5 menit"/>
      <sheetName val="JULI"/>
      <sheetName val="juli krng 5 menit &amp; lapor"/>
      <sheetName val="juli krng 5 menit"/>
      <sheetName val="juli 5 menit"/>
      <sheetName val="AGUSTUS"/>
      <sheetName val="agst krng 5 menit &amp;lapor"/>
      <sheetName val="agst krng 5 menit"/>
      <sheetName val="agst 5 menit"/>
      <sheetName val="SEPTEMBER"/>
      <sheetName val="september krng 5 mnt &amp; lapor "/>
      <sheetName val="september krng 5 mnt"/>
      <sheetName val="sept 5 menit"/>
      <sheetName val="OKTOBER"/>
      <sheetName val="oktober krng 5 mnt &amp; lapor"/>
      <sheetName val="oktober krng 5 mnt"/>
      <sheetName val="okt 5 menit"/>
      <sheetName val="Nopember"/>
      <sheetName val="Nopember krg 5 mnt &amp; lapor"/>
      <sheetName val="Nopember krg 5 mnt"/>
      <sheetName val="Nov 5 menit"/>
      <sheetName val="Desember"/>
      <sheetName val="Desember krg 5 mnt &amp; Lapor"/>
      <sheetName val="Desember krg 5 mnt"/>
      <sheetName val="REKAP 2010"/>
      <sheetName val="REKAP"/>
      <sheetName val="REKAP DALAM 5 MENIT"/>
      <sheetName val="REKAP KURANG 5 MNT"/>
      <sheetName val="TOTAL REKAPAN"/>
      <sheetName val="25-26 September"/>
      <sheetName val="JANUARI"/>
      <sheetName val="NerSubsis"/>
      <sheetName val="UPDATE 25 JANUARI 2007"/>
      <sheetName val="PANDUAN"/>
      <sheetName val="RAB_FINAL_OKE"/>
      <sheetName val="A. DATA AREA -1-"/>
      <sheetName val="B2. UPAH TENAGA -3-"/>
      <sheetName val="D1. HS INSPEKSI"/>
      <sheetName val="D2. ANALISA HS INSP"/>
      <sheetName val="E. BIAYA HAR -10-"/>
      <sheetName val="E1. ANALISA HS ROW"/>
      <sheetName val="C1. HARGA SATUAN SARANA"/>
      <sheetName val="E2. BIAYA HAR TEK SUTM"/>
      <sheetName val="E3. ANALISA HS HAR TEK SUTM"/>
      <sheetName val="E4. BIAYA HAR GARDU"/>
      <sheetName val="E5. REKAP HS HAR GRD"/>
      <sheetName val="E6. ANALISA HS HAR"/>
      <sheetName val="MAT HAR RUTIN"/>
      <sheetName val="UMK"/>
      <sheetName val="ANALISA HAR"/>
      <sheetName val="BLANGKO RAB"/>
      <sheetName val="JURNAL"/>
      <sheetName val="BB PUSAT"/>
      <sheetName val="DTstok"/>
      <sheetName val="FORM-B"/>
      <sheetName val="Smg"/>
      <sheetName val="UshDeb00"/>
      <sheetName val="JAN07"/>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Neraca seAPJ"/>
      <sheetName val="L_23"/>
      <sheetName val="Jan"/>
      <sheetName val="FEB"/>
      <sheetName val="MAR"/>
      <sheetName val="APR"/>
      <sheetName val="AGUS"/>
      <sheetName val="SEPT"/>
      <sheetName val="OKT"/>
      <sheetName val="NOP"/>
      <sheetName val="Sheet3"/>
      <sheetName val="PENYEBAB&gt;5MNT"/>
      <sheetName val="PENYEBAB&lt;5MNT"/>
      <sheetName val="REKAP G4F"/>
      <sheetName val="Rekap Jenis gangguan"/>
      <sheetName val="jml pel kds"/>
      <sheetName val="Gangguan Rayon"/>
      <sheetName val="Evaluasi"/>
      <sheetName val="Sheet1"/>
      <sheetName val="IkhtisarBiop(12.0)"/>
      <sheetName val="PendOpLain(11B)"/>
      <sheetName val="Asumsi"/>
      <sheetName val="AGS"/>
      <sheetName val="SEP"/>
      <sheetName val="NOV"/>
      <sheetName val="Sheet2"/>
      <sheetName val="Monitor Eksekusi Hewan"/>
      <sheetName val="master rab"/>
      <sheetName val="RAB"/>
      <sheetName val="Uraian"/>
      <sheetName val="DeVIASI"/>
      <sheetName val="KoMposisi"/>
      <sheetName val="Data"/>
      <sheetName val="Resource Plan (2)"/>
      <sheetName val="LR"/>
      <sheetName val="W-NAD"/>
      <sheetName val="HPSI-Portion"/>
      <sheetName val="JAN09"/>
      <sheetName val="Kamus"/>
      <sheetName val="Cover"/>
      <sheetName val="Sheet5"/>
      <sheetName val="MATERIAL juni 05"/>
      <sheetName val="D2. ANALISA HS INSHAR"/>
      <sheetName val="ANALISA"/>
      <sheetName val="AN-MAJOR"/>
      <sheetName val="Resume"/>
      <sheetName val="LK2004"/>
      <sheetName val="Hitung_Energi"/>
      <sheetName val="analis"/>
      <sheetName val="Analisis"/>
      <sheetName val="5.1(1)"/>
      <sheetName val="REAL-LR"/>
      <sheetName val="Rekap PMG."/>
      <sheetName val="Harga BBM Indonesia"/>
      <sheetName val="Fixset"/>
      <sheetName val="x"/>
      <sheetName val="01 A"/>
      <sheetName val="PMT"/>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refreshError="1"/>
      <sheetData sheetId="58"/>
      <sheetData sheetId="59" refreshError="1"/>
      <sheetData sheetId="60"/>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Jan"/>
      <sheetName val="Peb"/>
      <sheetName val="Mar"/>
      <sheetName val="Apr"/>
      <sheetName val="Mei"/>
      <sheetName val="Jun"/>
      <sheetName val="Jul"/>
      <sheetName val="Lampiran 2.1"/>
      <sheetName val="per UPJ"/>
      <sheetName val="Neraca seAPJ"/>
      <sheetName val="Rayon"/>
      <sheetName val="Bms"/>
      <sheetName val="Pbg"/>
      <sheetName val="Bjn"/>
      <sheetName val="Wbo"/>
      <sheetName val="Ajb"/>
      <sheetName val="Wng"/>
      <sheetName val="Agt"/>
      <sheetName val="Sep"/>
      <sheetName val="Okt"/>
      <sheetName val="Nop"/>
      <sheetName val="Des"/>
      <sheetName val="DTU"/>
      <sheetName val="Cover"/>
      <sheetName val="Daftar Isi"/>
      <sheetName val="Asumsi"/>
      <sheetName val="PTKU"/>
      <sheetName val="LabaRugi Unsur"/>
      <sheetName val="LabaRugi Fungsi"/>
      <sheetName val="Penjelas"/>
      <sheetName val="JualGTarif(11A)"/>
      <sheetName val="PendOpLain(11B)"/>
      <sheetName val="IkhtisarBiop(12.0)"/>
      <sheetName val="PembelianiTL(12A1"/>
      <sheetName val="SewaPemb(12A2)"/>
      <sheetName val="BBMJenis(12B1)"/>
      <sheetName val="ProduksiTL(12B2)"/>
      <sheetName val="HarMat(12C1)"/>
      <sheetName val="HarJabor(12C2)"/>
      <sheetName val="BBaku(12C3)"/>
      <sheetName val="BPeg-F(12D1)"/>
      <sheetName val="Bipeg-U(12D2)"/>
      <sheetName val="BOLain(12E1)"/>
      <sheetName val="BOLain(12E2)"/>
      <sheetName val="PendaLuOp(13)"/>
      <sheetName val="BiLuOp(14)"/>
      <sheetName val="BiPinjamin(15)"/>
      <sheetName val="PenjTL(18)"/>
      <sheetName val="LabaRugi Lainnya 2005(20)"/>
      <sheetName val="LabaRugi Unsur2004(21A)"/>
      <sheetName val="LabaRugi Fungsi2004(21B)"/>
      <sheetName val="L_23"/>
      <sheetName val="UPDATE 25 JANUARI 2007"/>
      <sheetName val="6"/>
      <sheetName val="1"/>
      <sheetName val="3"/>
      <sheetName val="4"/>
      <sheetName val="5"/>
      <sheetName val="penghitungan"/>
      <sheetName val="MATERIAL juni 05"/>
      <sheetName val="Sheet1"/>
      <sheetName val="Rekap PMG."/>
      <sheetName val="W-NAD"/>
      <sheetName val="Format"/>
      <sheetName val="master rab"/>
      <sheetName val="MENU1"/>
      <sheetName val="Smg"/>
      <sheetName val="MENU"/>
      <sheetName val="PARAMETER"/>
      <sheetName val="NerSubsis"/>
      <sheetName val="INPBA"/>
      <sheetName val="SuMBER"/>
      <sheetName val="UshDeb00"/>
      <sheetName val="BQ-E20-02(Rp)"/>
      <sheetName val="HPSI-Portion"/>
      <sheetName val="RKS"/>
      <sheetName val="Data"/>
      <sheetName val="Rekapitulasi"/>
      <sheetName val="PMT"/>
      <sheetName val="E3. ANALISA HS HAR TEK SUTM"/>
      <sheetName val="E6. ANALISA HS HAR"/>
      <sheetName val="K_TAM_SPK032"/>
      <sheetName val="Calc Inst"/>
      <sheetName val="Gangg_PL"/>
      <sheetName val="L-R"/>
      <sheetName val="RAB GI"/>
      <sheetName val="FORM BQ TL PRATU 4cct"/>
      <sheetName val="Listrik Mati 05"/>
      <sheetName val="Tabel Kode"/>
      <sheetName val="PRK"/>
      <sheetName val="REKAP"/>
      <sheetName val="DeVIASI"/>
      <sheetName val="KoMposisi"/>
      <sheetName val="DENPASAR"/>
      <sheetName val="Resume"/>
      <sheetName val="Usulan"/>
      <sheetName val="rkap2008"/>
      <sheetName val="List"/>
      <sheetName val="Harga BBM Indonesia"/>
      <sheetName val="L20Keu"/>
      <sheetName val="x"/>
      <sheetName val="Fixset"/>
      <sheetName val="Kamus"/>
      <sheetName val="JAN0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W-NAD"/>
      <sheetName val="W-SU"/>
      <sheetName val="W-SB"/>
      <sheetName val="W-R"/>
      <sheetName val="W-SJB"/>
      <sheetName val="W-L"/>
      <sheetName val="W-BB"/>
      <sheetName val="W-KB"/>
      <sheetName val="W-KST"/>
      <sheetName val="W-KT"/>
      <sheetName val="W-SUT"/>
      <sheetName val="W-SSR"/>
      <sheetName val="W-M"/>
      <sheetName val="W-P"/>
      <sheetName val="W-NTB"/>
      <sheetName val="W-NTT"/>
      <sheetName val="D-B"/>
      <sheetName val="D-JTM"/>
      <sheetName val="D-JTG"/>
      <sheetName val="D-JBB"/>
      <sheetName val="D-JRT"/>
      <sheetName val="K-SBU"/>
      <sheetName val="K-SBS"/>
      <sheetName val="P3B"/>
      <sheetName val="JPP"/>
      <sheetName val="JE"/>
      <sheetName val="JP"/>
      <sheetName val="JMK"/>
      <sheetName val="JS"/>
      <sheetName val="PP"/>
      <sheetName val="KP"/>
      <sheetName val="P-SA"/>
      <sheetName val="P-SSR"/>
      <sheetName val="P-JBN"/>
      <sheetName val="P-S"/>
      <sheetName val="P-K"/>
      <sheetName val="K-TJ"/>
      <sheetName val="K-MTR"/>
      <sheetName val="PJB"/>
      <sheetName val="IP"/>
      <sheetName val="BTM"/>
      <sheetName val="ICP"/>
      <sheetName val="PLN E"/>
      <sheetName val="PLN TRK"/>
      <sheetName val="REK WIL"/>
      <sheetName val="REK DIS"/>
      <sheetName val="REK KP"/>
      <sheetName val="REK JP"/>
      <sheetName val="REK PI"/>
      <sheetName val="REK AP"/>
      <sheetName val="REKAP"/>
      <sheetName val="REKAP UNIT A"/>
      <sheetName val="REKAP UNIT 1"/>
      <sheetName val="REKAP UNIT 2"/>
      <sheetName val="MURNI TOT"/>
      <sheetName val="APLN 1"/>
      <sheetName val="APLN 2"/>
      <sheetName val="TOT"/>
      <sheetName val="DAF PROY"/>
      <sheetName val="Neraca seAPJ"/>
      <sheetName val="aruskas"/>
      <sheetName val="Hal-1"/>
      <sheetName val="DeVIASI"/>
      <sheetName val="KoMposisi"/>
      <sheetName val="JAN07"/>
      <sheetName val="Jasa"/>
      <sheetName val="Mat"/>
      <sheetName val="APBN"/>
      <sheetName val="MATERIAL juni 05"/>
      <sheetName val="UPDATE 25 JANUARI 2007"/>
      <sheetName val="Format"/>
      <sheetName val="DTU"/>
      <sheetName val="Data"/>
      <sheetName val="O &amp; M"/>
      <sheetName val="Asumsi"/>
      <sheetName val="Uraian"/>
      <sheetName val="dengan pembangkitan"/>
      <sheetName val="NerSubsis"/>
      <sheetName val="PMT"/>
      <sheetName val="Sheet3"/>
      <sheetName val="TRANS"/>
      <sheetName val="01 A"/>
      <sheetName val="Smg"/>
      <sheetName val="PkRp"/>
      <sheetName val="As"/>
      <sheetName val="A1 pri123"/>
      <sheetName val="ACUAN"/>
      <sheetName val="SAA"/>
      <sheetName val="PRK"/>
      <sheetName val="REAL-L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Analisa UpahB"/>
      <sheetName val="Analisa UpahA"/>
      <sheetName val="REKAP SAL3"/>
      <sheetName val="TERBIL"/>
      <sheetName val="REKAP PLN"/>
      <sheetName val="REKAPVOL"/>
      <sheetName val="3.a An HS Pengendalian"/>
      <sheetName val="3.e. Analisa HarJar"/>
      <sheetName val="Realisasi UMK 2014"/>
      <sheetName val="1.Proyeksi UMK"/>
      <sheetName val="D2. ANL WAKTU INSHAR"/>
      <sheetName val="D2. ANALISA HS INSHAR"/>
      <sheetName val="Analisa Biaya Sar. Har.Jar"/>
      <sheetName val="1.a Personil &amp; sarana"/>
      <sheetName val="1.b HS BIAYA SDM HP"/>
      <sheetName val="1.Personil &amp; sarana (2)"/>
      <sheetName val="2.b HS SARAN KEND"/>
      <sheetName val="2.Upah Pokok "/>
      <sheetName val="2.aT.Posisi, T.Cuti &amp; Extrafood"/>
      <sheetName val="2.bKomparasi REMUNERASI"/>
      <sheetName val="2.c.Tunjangan Masa Kerja"/>
      <sheetName val="2.d.Premi Jamsostek"/>
      <sheetName val="2.e.THR &amp; Uang Pengakhiran"/>
      <sheetName val="2.f.Upah Lembur &amp; SPPD"/>
      <sheetName val="2.g.Resume"/>
      <sheetName val="2.c.MB STATION "/>
      <sheetName val="2.d.PCK UP  1300"/>
      <sheetName val="2.d.PCK UP 2000"/>
      <sheetName val="3.e. MOT BEK "/>
      <sheetName val="3.e. MOT  SPRT"/>
      <sheetName val="3.b.AN Biaya Operasi"/>
      <sheetName val="Analisa Biaya Sarana Inspeksi"/>
      <sheetName val="3d.HS INSP"/>
      <sheetName val="THP Extra Fooding"/>
      <sheetName val="Analisa Biaya OpIns Ver"/>
      <sheetName val="HPS"/>
      <sheetName val="REKAP"/>
      <sheetName val="Analisa Biaya APD Ins GI"/>
      <sheetName val="Analisa Biaya APD Opsisdis"/>
      <sheetName val="Analisa Biaya APD SCADA"/>
      <sheetName val="Analisa ANGGARAN"/>
      <sheetName val="Sheet1"/>
      <sheetName val="2.c.MB STATION  (2)"/>
      <sheetName val="2.d.PCK UP  1300 (2)"/>
      <sheetName val="2.d.PCK UP 2000 (2)"/>
      <sheetName val="3.e. MOT BEK  (2)"/>
      <sheetName val="3.e. MOT  SPRT (2)"/>
      <sheetName val="DTU"/>
      <sheetName val="W-N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55.xml><?xml version="1.0" encoding="utf-8"?>
<externalLink xmlns="http://schemas.openxmlformats.org/spreadsheetml/2006/main">
  <externalBook xmlns:r="http://schemas.openxmlformats.org/officeDocument/2006/relationships" r:id="rId1">
    <sheetNames>
      <sheetName val="PANDUAN"/>
      <sheetName val="RAB_FINAL_OKE"/>
      <sheetName val="A. DATA AREA -1-"/>
      <sheetName val="B2. UPAH TENAGA -3-"/>
      <sheetName val="D1. HS INSPEKSI"/>
      <sheetName val="D2. ANALISA HS INSP"/>
      <sheetName val="E. BIAYA HAR -10-"/>
      <sheetName val="E1. ANALISA HS ROW"/>
      <sheetName val="C1. HARGA SATUAN SARANA"/>
      <sheetName val="E2. BIAYA HAR TEK SUTM"/>
      <sheetName val="E3. ANALISA HS HAR TEK SUTM"/>
      <sheetName val="E4. BIAYA HAR GARDU"/>
      <sheetName val="E5. REKAP HS HAR GRD"/>
      <sheetName val="E6. ANALISA HS HAR"/>
      <sheetName val="MAT HAR RUTIN"/>
      <sheetName val="UMK"/>
      <sheetName val="ANALISA HAR"/>
      <sheetName val="BLANGKO RAB"/>
      <sheetName val="Neraca seAPJ"/>
      <sheetName val="W-NAD"/>
    </sheetNames>
    <sheetDataSet>
      <sheetData sheetId="0" refreshError="1"/>
      <sheetData sheetId="1" refreshError="1"/>
      <sheetData sheetId="2" refreshError="1"/>
      <sheetData sheetId="3"/>
      <sheetData sheetId="4" refreshError="1"/>
      <sheetData sheetId="5"/>
      <sheetData sheetId="6" refreshError="1"/>
      <sheetData sheetId="7" refreshError="1"/>
      <sheetData sheetId="8"/>
      <sheetData sheetId="9" refreshError="1"/>
      <sheetData sheetId="10"/>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56.xml><?xml version="1.0" encoding="utf-8"?>
<externalLink xmlns="http://schemas.openxmlformats.org/spreadsheetml/2006/main">
  <externalBook xmlns:r="http://schemas.openxmlformats.org/officeDocument/2006/relationships" r:id="rId1">
    <sheetNames>
      <sheetName val="Jasa"/>
      <sheetName val="Mat"/>
      <sheetName val="RAB"/>
      <sheetName val="contoh"/>
      <sheetName val="LKF trw 3"/>
      <sheetName val="K73-np"/>
      <sheetName val="K73-dp"/>
      <sheetName val="W-NAD"/>
      <sheetName val="1.PCK UP HP"/>
      <sheetName val="2. MB STATION HP"/>
      <sheetName val="3. MOT HP"/>
      <sheetName val="PICKUP"/>
      <sheetName val="3. MOT koord HP"/>
      <sheetName val="1.PCK UP  PLN"/>
      <sheetName val="2. MB STATION PLN"/>
      <sheetName val="3. MOT PLN"/>
      <sheetName val="3. MOT koorPLN "/>
      <sheetName val="Sheet1"/>
      <sheetName val="Sheet4"/>
      <sheetName val="Cover"/>
      <sheetName val="DTU"/>
      <sheetName val="PMT"/>
      <sheetName val="E3. ANALISA HS HAR TEK SUTM"/>
      <sheetName val="E6. ANALISA HS HAR"/>
      <sheetName val="JAN07"/>
      <sheetName val="D2. ANALISA HS INSHAR"/>
      <sheetName val="Kontrak vs Realisasi Gas"/>
      <sheetName val="Neraca seAPJ"/>
      <sheetName val="Asumsi"/>
      <sheetName val="Smg"/>
      <sheetName val="Resource Plan (2)"/>
      <sheetName val="DeVIASI"/>
      <sheetName val="KoMposisi"/>
      <sheetName val="FORM-B"/>
      <sheetName val="Rekap PMG."/>
      <sheetName val="UPDATE 25 JANUARI 2007"/>
      <sheetName val="RKS"/>
      <sheetName val="SuMBER"/>
      <sheetName val="master rab"/>
      <sheetName val="graf2"/>
      <sheetName val="Hitung_Energi"/>
      <sheetName val="Hg.Sat"/>
      <sheetName val="Sheet3"/>
      <sheetName val="TRANS"/>
      <sheetName val="KMS-DIS5"/>
      <sheetName val="INPBA"/>
      <sheetName val="Penjualan"/>
      <sheetName val="ProdSendiri"/>
      <sheetName val="PS&amp;Susut TL"/>
      <sheetName val="SewaBeli"/>
      <sheetName val="Transfer"/>
      <sheetName val="Resume"/>
      <sheetName val="LKF Utr III 2009"/>
      <sheetName val="REKAP"/>
      <sheetName val="ACUAN"/>
      <sheetName val="L20Keu"/>
      <sheetName val="LabaRugi"/>
      <sheetName val="rekap-ans"/>
      <sheetName val="dengan pembangkitan"/>
      <sheetName val="Data"/>
      <sheetName val="SAA"/>
      <sheetName val="PRK"/>
      <sheetName val="A1 pri123"/>
      <sheetName val="Submission Form"/>
      <sheetName val="NerSubsis"/>
      <sheetName val="APBN"/>
      <sheetName val="x"/>
      <sheetName val="Kamus"/>
      <sheetName val="Fixset"/>
      <sheetName val="PUNCAK-89"/>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57.xml><?xml version="1.0" encoding="utf-8"?>
<externalLink xmlns="http://schemas.openxmlformats.org/spreadsheetml/2006/main">
  <externalBook xmlns:r="http://schemas.openxmlformats.org/officeDocument/2006/relationships" r:id="rId1">
    <sheetNames>
      <sheetName val="data"/>
      <sheetName val="INPUT DATA_REKAP TAG PPFA"/>
      <sheetName val="MON_PPFA"/>
      <sheetName val="REKAP ANGGARAN"/>
      <sheetName val="DAFTAR ALL PEKERJAAN"/>
      <sheetName val="REALISASI ANGGARAN"/>
      <sheetName val="REKAP MON"/>
      <sheetName val="Tag_rutin"/>
      <sheetName val="Daftar pengiriman faktur pajak"/>
      <sheetName val="Surat pengiriman  FP"/>
      <sheetName val="untuk rekon PPN"/>
      <sheetName val="D2. ANALISA HS INSHAR"/>
      <sheetName val="E3. ANALISA HS HAR TEK SUTM"/>
      <sheetName val="E6. ANALISA HS HAR"/>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Set>
  </externalBook>
</externalLink>
</file>

<file path=xl/externalLinks/externalLink58.xml><?xml version="1.0" encoding="utf-8"?>
<externalLink xmlns="http://schemas.openxmlformats.org/spreadsheetml/2006/main">
  <externalBook xmlns:r="http://schemas.openxmlformats.org/officeDocument/2006/relationships" r:id="rId1">
    <sheetNames>
      <sheetName val="Cover"/>
      <sheetName val="Kamus"/>
      <sheetName val="E3. ANALISA HS HAR TEK SUTM"/>
      <sheetName val="E6. ANALISA HS HAR"/>
      <sheetName val="Jasa"/>
      <sheetName val="Mat"/>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59.xml><?xml version="1.0" encoding="utf-8"?>
<externalLink xmlns="http://schemas.openxmlformats.org/spreadsheetml/2006/main">
  <externalBook xmlns:r="http://schemas.openxmlformats.org/officeDocument/2006/relationships" r:id="rId1">
    <sheetNames>
      <sheetName val="Asumsi"/>
      <sheetName val="Jasa"/>
      <sheetName val="Mat"/>
      <sheetName val="data"/>
      <sheetName val="EQUIPMENT"/>
      <sheetName val="Kontrol"/>
      <sheetName val="Source HPI"/>
      <sheetName val="Source HP"/>
      <sheetName val="NerSubsis"/>
      <sheetName val="Lembar1"/>
      <sheetName val="Lembar2"/>
      <sheetName val="Resume"/>
      <sheetName val="input-cost"/>
      <sheetName val="Harga BBM Indonesia"/>
      <sheetName val="Pend.Jenis (5)"/>
      <sheetName val="ap lt angung"/>
      <sheetName val="MASTER"/>
      <sheetName val="prod03"/>
      <sheetName val="Adj"/>
      <sheetName val="chemcal"/>
      <sheetName val="RAB"/>
      <sheetName val="L-R"/>
      <sheetName val="W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GJantho"/>
      <sheetName val="Jantho"/>
      <sheetName val="GInc.Lmb"/>
      <sheetName val="Setting"/>
      <sheetName val="DInc.Lmb"/>
      <sheetName val="GExp.Lmb"/>
      <sheetName val="Chart2"/>
      <sheetName val="Sheet2"/>
      <sheetName val="DExp.Lmb"/>
      <sheetName val="FORMULA HSS 2016"/>
      <sheetName val="MAT"/>
      <sheetName val="JS"/>
      <sheetName val="BP"/>
      <sheetName val="BK"/>
      <sheetName val="SKUTM1"/>
      <sheetName val="DC"/>
      <sheetName val="CA1"/>
      <sheetName val="SA1"/>
      <sheetName val="CB1"/>
      <sheetName val="SB1"/>
      <sheetName val="CC1"/>
      <sheetName val="SC1"/>
      <sheetName val="M3-16_1"/>
      <sheetName val="P12_1"/>
      <sheetName val="F1"/>
      <sheetName val="E1"/>
      <sheetName val="M1"/>
      <sheetName val="JTR1"/>
      <sheetName val="TRF1"/>
      <sheetName val="SR_APP1"/>
      <sheetName val="APP TM"/>
      <sheetName val="CA"/>
      <sheetName val="SA"/>
      <sheetName val="CB"/>
      <sheetName val="SB"/>
      <sheetName val="CC"/>
      <sheetName val="SC"/>
      <sheetName val="M3-16"/>
      <sheetName val="DC1"/>
      <sheetName val="SKUTM"/>
      <sheetName val="M5-24"/>
      <sheetName val="P12"/>
      <sheetName val="F"/>
      <sheetName val="E"/>
      <sheetName val="M"/>
      <sheetName val="JTR"/>
      <sheetName val="TRF"/>
      <sheetName val="SR_APP"/>
      <sheetName val="AMR"/>
      <sheetName val="LC"/>
      <sheetName val="INISIATIF STRATEGIS"/>
      <sheetName val="RAB"/>
      <sheetName val="OKTOBER 2017"/>
      <sheetName val="NO. PRK"/>
      <sheetName val="lambaro"/>
      <sheetName val="Bank Data"/>
      <sheetName val="PROGRAM"/>
      <sheetName val="PkRp"/>
      <sheetName val="NRCPTK01"/>
      <sheetName val="GInc_Lmb"/>
      <sheetName val="DInc_Lmb"/>
      <sheetName val="GExp_Lmb"/>
      <sheetName val="DExp_Lmb"/>
      <sheetName val="FORMULA_HSS_2016"/>
      <sheetName val="APP_TM"/>
      <sheetName val="Rekap"/>
      <sheetName val="DB"/>
      <sheetName val="LOKASI"/>
      <sheetName val="TDL"/>
      <sheetName val="prod03"/>
      <sheetName val="HARGA SATUAN"/>
      <sheetName val="graf2"/>
      <sheetName val="PUNCAK-8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60.xml><?xml version="1.0" encoding="utf-8"?>
<externalLink xmlns="http://schemas.openxmlformats.org/spreadsheetml/2006/main">
  <externalBook xmlns:r="http://schemas.openxmlformats.org/officeDocument/2006/relationships" r:id="rId1">
    <sheetNames>
      <sheetName val="Hal Judul"/>
      <sheetName val="KWH GI"/>
      <sheetName val="EXIM"/>
      <sheetName val="PMT"/>
      <sheetName val="Monitoring Kerja PMT"/>
      <sheetName val="SAIDI-SAIFI"/>
      <sheetName val="mutasi trafo"/>
      <sheetName val="LOAD TRAFO"/>
      <sheetName val="Monitoring Beban Trafo"/>
      <sheetName val="Recloser (2)"/>
      <sheetName val="ABSW"/>
      <sheetName val="GANGGUAN FCO"/>
      <sheetName val="GANGGUAN FCO (2)"/>
      <sheetName val="LAP KWH METER"/>
      <sheetName val="LAP MCB RUSAK"/>
      <sheetName val="Monitoring Penyegelan"/>
      <sheetName val="6-segel RBG1"/>
      <sheetName val="7-segel RBG2"/>
      <sheetName val="8-segel RBG2P2TL"/>
      <sheetName val="Inventarisasi Jaringan"/>
      <sheetName val="LR"/>
      <sheetName val="Jasa"/>
      <sheetName val="Mat"/>
      <sheetName val="LAIN2"/>
      <sheetName val="Rekap PMG."/>
      <sheetName val="Cover"/>
      <sheetName val="FORM-B"/>
      <sheetName val="Usulan"/>
      <sheetName val="UPDATE 25 JANUARI 2007"/>
      <sheetName val="DeVIASI"/>
      <sheetName val="KoMposisi"/>
      <sheetName val="data"/>
      <sheetName val="BERKAS"/>
      <sheetName val="Database"/>
      <sheetName val="W-NAD"/>
      <sheetName val="Neraca seAPJ"/>
      <sheetName val="MATERIAL juni 05"/>
      <sheetName val="TABEL"/>
      <sheetName val="Smg"/>
      <sheetName val="UshDeb00"/>
      <sheetName val="W1"/>
      <sheetName val="aruskas"/>
      <sheetName val="Hal-1"/>
      <sheetName val="01 A"/>
      <sheetName val="DTU"/>
      <sheetName val="A1 pri123"/>
      <sheetName val="4SM00369 &amp; 4SM00370 "/>
      <sheetName val="Bangsri"/>
      <sheetName val="Blora "/>
      <sheetName val="Cepu"/>
      <sheetName val="Jepara"/>
      <sheetName val="Juwana"/>
      <sheetName val="Kudus"/>
      <sheetName val="Pati"/>
      <sheetName val="Rembang"/>
      <sheetName val="PICKUP"/>
      <sheetName val="Resume"/>
      <sheetName val="harga"/>
      <sheetName val="Mar 2004"/>
      <sheetName val="Sudah Berjalan"/>
      <sheetName val="Sheet1"/>
      <sheetName val="Lokasi"/>
      <sheetName val="Sheet3"/>
      <sheetName val="TRANS"/>
      <sheetName val="F-1"/>
      <sheetName val="HSU"/>
      <sheetName val="HS PRPBJ"/>
      <sheetName val="Format"/>
      <sheetName val="NerSubsis"/>
      <sheetName val="Asumsi"/>
      <sheetName val="RAB"/>
      <sheetName val="Analisa Motor Sport"/>
      <sheetName val="NO. PRK"/>
      <sheetName val="Kamus"/>
      <sheetName val="PkRp"/>
      <sheetName val="RKS"/>
      <sheetName val="Data Pelanggan T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61.xml><?xml version="1.0" encoding="utf-8"?>
<externalLink xmlns="http://schemas.openxmlformats.org/spreadsheetml/2006/main">
  <externalBook xmlns:r="http://schemas.openxmlformats.org/officeDocument/2006/relationships" r:id="rId1">
    <sheetNames>
      <sheetName val="FORM-B"/>
      <sheetName val="REKAP"/>
      <sheetName val="FORM_B"/>
      <sheetName val="PMT"/>
      <sheetName val="Asumsi"/>
      <sheetName val="Cover"/>
      <sheetName val="W-NAD"/>
      <sheetName val="Jasa"/>
      <sheetName val="Mat"/>
      <sheetName val="UPDATE 25 JANUARI 2007"/>
      <sheetName val="Resume"/>
      <sheetName val="NO. PRK"/>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2.xml><?xml version="1.0" encoding="utf-8"?>
<externalLink xmlns="http://schemas.openxmlformats.org/spreadsheetml/2006/main">
  <externalBook xmlns:r="http://schemas.openxmlformats.org/officeDocument/2006/relationships" r:id="rId1">
    <sheetNames>
      <sheetName val="Cover"/>
      <sheetName val="Daftar Isi"/>
      <sheetName val="Asumsi"/>
      <sheetName val="PTKU"/>
      <sheetName val="LabaRugi Unsur"/>
      <sheetName val="LabaRugi Fungsi"/>
      <sheetName val="Penjelas"/>
      <sheetName val="JualGTarif(11A)"/>
      <sheetName val="PendOpLain(11B)"/>
      <sheetName val="IkhtisarBiop(12.0)"/>
      <sheetName val="PembelianiTL(12A1"/>
      <sheetName val="SewaPemb(12A2)"/>
      <sheetName val="BBMJenis(12B1)"/>
      <sheetName val="ProduksiTL(12B2)"/>
      <sheetName val="HarMat(12C1)"/>
      <sheetName val="HarJabor(12C2)"/>
      <sheetName val="BBaku(12C3)"/>
      <sheetName val="BPeg-F(12D1)"/>
      <sheetName val="Bipeg-U(12D2)"/>
      <sheetName val="BOLain(12E1)"/>
      <sheetName val="BOLain(12E2)"/>
      <sheetName val="PendaLuOp(13)"/>
      <sheetName val="BiLuOp(14)"/>
      <sheetName val="BiPinjamin(15)"/>
      <sheetName val="PenjTL(18)"/>
      <sheetName val="LabaRugi Lainnya 2005(20)"/>
      <sheetName val="LabaRugi Unsur2004(21A)"/>
      <sheetName val="LabaRugi Fungsi2004(21B)"/>
      <sheetName val="L_23"/>
      <sheetName val="FORM-B"/>
      <sheetName val="UshDeb00"/>
      <sheetName val="PMT"/>
      <sheetName val="Laba (Rugi) Per Unsur"/>
      <sheetName val="AHS-JTR"/>
      <sheetName val="RINCIAN HARGA MATERIAL"/>
      <sheetName val="MOTOSO"/>
      <sheetName val="Rekap Anl"/>
      <sheetName val="Harga Satuan"/>
      <sheetName val="3_Perluasan SUTM"/>
      <sheetName val="1_Perluasan 100 kVA"/>
      <sheetName val="LR"/>
      <sheetName val="AHS-JTM"/>
      <sheetName val="Isian Biodata"/>
      <sheetName val="W1"/>
      <sheetName val="tm_rab"/>
      <sheetName val="tr_rab"/>
      <sheetName val="Kamus"/>
      <sheetName val="DENPASAR"/>
      <sheetName val="Kontrol"/>
      <sheetName val="data"/>
      <sheetName val="Usulan"/>
      <sheetName val="Resource Plan (2)"/>
      <sheetName val="APBN"/>
      <sheetName val="HB2"/>
      <sheetName val="DTU"/>
      <sheetName val="MENU"/>
      <sheetName val="PARAME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63.xml><?xml version="1.0" encoding="utf-8"?>
<externalLink xmlns="http://schemas.openxmlformats.org/spreadsheetml/2006/main">
  <externalBook xmlns:r="http://schemas.openxmlformats.org/officeDocument/2006/relationships" r:id="rId1">
    <sheetNames>
      <sheetName val="L_5"/>
      <sheetName val="L_4"/>
      <sheetName val="L_3"/>
      <sheetName val="L_2"/>
      <sheetName val="L_1"/>
      <sheetName val="307_309"/>
      <sheetName val="T307"/>
      <sheetName val="T309"/>
      <sheetName val="GRAFIK"/>
      <sheetName val="GRAFIK (2)"/>
      <sheetName val="SUSUT"/>
      <sheetName val="T_TM"/>
      <sheetName val="UNIT3"/>
      <sheetName val="BENDERA"/>
      <sheetName val="UNIT_RINCI"/>
      <sheetName val="INPBA"/>
      <sheetName val="STAND"/>
      <sheetName val="APJ+PLTU_RBG"/>
      <sheetName val="APJ"/>
      <sheetName val="APJ2"/>
      <sheetName val="BA"/>
      <sheetName val="EXIM_UPJ"/>
      <sheetName val="EXIM_APJ"/>
      <sheetName val="KDS"/>
      <sheetName val="JPR"/>
      <sheetName val="BGS"/>
      <sheetName val="PTI"/>
      <sheetName val="JWN"/>
      <sheetName val="RBG"/>
      <sheetName val="BLA"/>
      <sheetName val="CPU"/>
      <sheetName val="INDEX"/>
      <sheetName val="FORM-B"/>
      <sheetName val="TERBILANG 2"/>
      <sheetName val="SPPK03"/>
      <sheetName val="Tgl"/>
      <sheetName val="Rms"/>
      <sheetName val="cv"/>
      <sheetName val="Data Isian"/>
      <sheetName val="und 1"/>
      <sheetName val="und 2"/>
      <sheetName val="und 3"/>
      <sheetName val="BAHPSP"/>
      <sheetName val="Usulan"/>
      <sheetName val="SrtPerny"/>
      <sheetName val="Pen.Pmn"/>
      <sheetName val="Pem.Pemn"/>
      <sheetName val="Penj.Pmn"/>
      <sheetName val="Perjanj"/>
      <sheetName val="Jan"/>
      <sheetName val="Peb"/>
      <sheetName val="Mar"/>
      <sheetName val="Apr"/>
      <sheetName val="Mei"/>
      <sheetName val="Jun"/>
      <sheetName val="Jul"/>
      <sheetName val="Lampiran 2.1"/>
      <sheetName val="per UPJ"/>
      <sheetName val="Neraca seAPJ"/>
      <sheetName val="Rayon"/>
      <sheetName val="Bms"/>
      <sheetName val="Pbg"/>
      <sheetName val="Bjn"/>
      <sheetName val="Wbo"/>
      <sheetName val="Ajb"/>
      <sheetName val="Wng"/>
      <sheetName val="Agt"/>
      <sheetName val="Sep"/>
      <sheetName val="Okt"/>
      <sheetName val="Nop"/>
      <sheetName val="Des"/>
      <sheetName val="DTU"/>
      <sheetName val="APBN"/>
      <sheetName val="Jasa"/>
      <sheetName val="Mat"/>
      <sheetName val="W-NAD"/>
      <sheetName val="UPDATE 25 JANUARI 2007"/>
      <sheetName val="aruskas"/>
      <sheetName val="Hal-1"/>
      <sheetName val="DESEMBER"/>
      <sheetName val="DeVIASI"/>
      <sheetName val="KoMposisi"/>
      <sheetName val="12RB09_SE217_KDS_2011"/>
      <sheetName val="PMT"/>
      <sheetName val="LAMP_1L"/>
      <sheetName val="LAMP_4L"/>
      <sheetName val="LAMP_5L"/>
      <sheetName val="LAMP_7L"/>
      <sheetName val="NO. PRK"/>
      <sheetName val="Smg"/>
      <sheetName val="Cover"/>
      <sheetName val="D2. ANALISA HS INSHAR"/>
      <sheetName val="Asumsi"/>
      <sheetName val="LR"/>
      <sheetName val="ca"/>
      <sheetName val="UPAH 2018"/>
      <sheetName val="Daftar Harga 2018"/>
      <sheetName val="x"/>
      <sheetName val="SOURCE"/>
      <sheetName val="HB BARU"/>
      <sheetName val="MENU"/>
      <sheetName val="PARAMETER"/>
      <sheetName val="AHS-JTR"/>
      <sheetName val="UshDeb00"/>
      <sheetName val="Resume"/>
      <sheetName val="W1"/>
      <sheetName val="CashFlow"/>
      <sheetName val="Penjualan"/>
      <sheetName val="ProdSendiri"/>
      <sheetName val="PS&amp;Susut TL"/>
      <sheetName val="SewaBeli"/>
      <sheetName val="Transfer"/>
      <sheetName val="Sheet1"/>
      <sheetName val="rab KD"/>
      <sheetName val="Harga bahan &amp; upah"/>
      <sheetName val="rekap-ans"/>
      <sheetName val="dengan pembangkit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Set>
  </externalBook>
</externalLink>
</file>

<file path=xl/externalLinks/externalLink64.xml><?xml version="1.0" encoding="utf-8"?>
<externalLink xmlns="http://schemas.openxmlformats.org/spreadsheetml/2006/main">
  <externalBook xmlns:r="http://schemas.openxmlformats.org/officeDocument/2006/relationships" r:id="rId1">
    <sheetNames>
      <sheetName val="AHS - Personel"/>
      <sheetName val="AHS - Non Personel"/>
      <sheetName val="FORM-B"/>
    </sheetNames>
    <sheetDataSet>
      <sheetData sheetId="0" refreshError="1"/>
      <sheetData sheetId="1" refreshError="1"/>
      <sheetData sheetId="2" refreshError="1"/>
    </sheetDataSet>
  </externalBook>
</externalLink>
</file>

<file path=xl/externalLinks/externalLink65.xml><?xml version="1.0" encoding="utf-8"?>
<externalLink xmlns="http://schemas.openxmlformats.org/spreadsheetml/2006/main">
  <externalBook xmlns:r="http://schemas.openxmlformats.org/officeDocument/2006/relationships" r:id="rId1">
    <sheetNames>
      <sheetName val="aruskas"/>
      <sheetName val="Hal-1"/>
      <sheetName val="Asumsi"/>
      <sheetName val="Sheet3"/>
      <sheetName val="TRANS"/>
      <sheetName val="000000"/>
      <sheetName val="NERACA"/>
      <sheetName val="10 INDIKATOR"/>
      <sheetName val="VALUE"/>
      <sheetName val="Indikator210"/>
      <sheetName val="Indikator215"/>
      <sheetName val="Hal-2"/>
      <sheetName val="Hal-3"/>
      <sheetName val="Hal-4"/>
      <sheetName val="Hal-5"/>
      <sheetName val="Hal-6"/>
      <sheetName val="Hal-7"/>
      <sheetName val="Hal8-13"/>
      <sheetName val="Hal-14"/>
      <sheetName val="Hal-15"/>
      <sheetName val="Hal-16"/>
      <sheetName val="PEND-ARUS"/>
      <sheetName val="PEND-BBM"/>
      <sheetName val="PEND-HAR"/>
      <sheetName val="PEND-PEG"/>
      <sheetName val="PEND-ADM"/>
      <sheetName val="FORMA"/>
      <sheetName val="FORMB"/>
      <sheetName val="REKAP"/>
      <sheetName val="SCHEDULE"/>
      <sheetName val="PENDUKUNG"/>
      <sheetName val="LabaRugi"/>
      <sheetName val="FORM-B"/>
      <sheetName val="Hal_1"/>
      <sheetName val="Program Per Area Detil"/>
      <sheetName val="DESEMBER"/>
      <sheetName val="INPBA"/>
      <sheetName val="DENPASAR"/>
      <sheetName val="PROG-RKAP"/>
      <sheetName val="L_23"/>
      <sheetName val="ap lt angung"/>
      <sheetName val="BPP tw.IV 2016"/>
      <sheetName val="AHS - Non Person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66.xml><?xml version="1.0" encoding="utf-8"?>
<externalLink xmlns="http://schemas.openxmlformats.org/spreadsheetml/2006/main">
  <externalBook xmlns:r="http://schemas.openxmlformats.org/officeDocument/2006/relationships" r:id="rId1">
    <sheetNames>
      <sheetName val="aruskas"/>
      <sheetName val="Hal-1"/>
      <sheetName val="AHS - Non Personel"/>
      <sheetName val="Sheet3"/>
      <sheetName val="TRANS"/>
      <sheetName val="000000"/>
      <sheetName val="NERACA"/>
      <sheetName val="10 INDIKATOR"/>
      <sheetName val="VALUE"/>
      <sheetName val="Indikator210"/>
      <sheetName val="Indikator215"/>
      <sheetName val="Hal-2"/>
      <sheetName val="Hal-3"/>
      <sheetName val="Hal-4"/>
      <sheetName val="Hal-5"/>
      <sheetName val="Hal-6"/>
      <sheetName val="Hal-7"/>
      <sheetName val="Hal8-13"/>
      <sheetName val="Hal-14"/>
      <sheetName val="Hal-15"/>
      <sheetName val="Hal-16"/>
      <sheetName val="PEND-ARUS"/>
      <sheetName val="PEND-BBM"/>
      <sheetName val="PEND-HAR"/>
      <sheetName val="PEND-PEG"/>
      <sheetName val="PEND-ADM"/>
      <sheetName val="FORMA"/>
      <sheetName val="FORMB"/>
      <sheetName val="REKAP"/>
      <sheetName val="SCHEDULE"/>
      <sheetName val="PENDUKUNG"/>
      <sheetName val="LabaRugi"/>
      <sheetName val="FORM-B"/>
      <sheetName val="Asumsi"/>
      <sheetName val="Hal_1"/>
      <sheetName val="Program Per Area Detil"/>
      <sheetName val="DESEMBER"/>
      <sheetName val="INPBA"/>
      <sheetName val="DENPASAR"/>
      <sheetName val="PROG-RKAP"/>
      <sheetName val="L_23"/>
      <sheetName val="ap lt angung"/>
      <sheetName val="BPP tw.IV 2016"/>
      <sheetName val="Smg"/>
      <sheetName val="Submission Form"/>
      <sheetName val="Feuil2"/>
      <sheetName val="XL4Test5"/>
      <sheetName val="BBaku(12C3)"/>
      <sheetName val="BBMJenis(12B1)"/>
      <sheetName val="BiLuOp(14)"/>
      <sheetName val="Bipeg-U(12D2)"/>
      <sheetName val="BiPinjamin(15)"/>
      <sheetName val="BOLain(12E2)"/>
      <sheetName val="BPeg-F(12D1)"/>
      <sheetName val="HarJabor(12C2)"/>
      <sheetName val="IkhtisarBiop(12.0)"/>
      <sheetName val="JualGTarif(11A)"/>
      <sheetName val="LabaRugi Fungsi"/>
      <sheetName val="LabaRugi Fungsi2004(21B)"/>
      <sheetName val="LabaRugi Lainnya 2005(20)"/>
      <sheetName val="LabaRugi Unsur2004(21A)"/>
      <sheetName val="PembelianiTL(12A1"/>
      <sheetName val="PendaLuOp(13)"/>
      <sheetName val="PendOpLain(11B)"/>
      <sheetName val="PenjTL(18)"/>
      <sheetName val="ProduksiTL(12B2)"/>
      <sheetName val="SewaPemb(12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67.xml><?xml version="1.0" encoding="utf-8"?>
<externalLink xmlns="http://schemas.openxmlformats.org/spreadsheetml/2006/main">
  <externalBook xmlns:r="http://schemas.openxmlformats.org/officeDocument/2006/relationships" r:id="rId1">
    <sheetNames>
      <sheetName val="MENU PEMBUATAN RAB"/>
      <sheetName val="RAB"/>
      <sheetName val="MATERIAL PLN"/>
      <sheetName val="GBR1"/>
      <sheetName val="MATERIAL TOTAL"/>
      <sheetName val="HARGA SATUAN"/>
      <sheetName val="Standar Konstruksi"/>
      <sheetName val="AHS - Non Personel"/>
      <sheetName val="ASUMSI"/>
      <sheetName val="ANALISABBM"/>
      <sheetName val="LR"/>
      <sheetName val="NR"/>
      <sheetName val="CF"/>
      <sheetName val="PSO2005"/>
      <sheetName val="PENJ2005"/>
      <sheetName val="HPP"/>
      <sheetName val="KOKIN"/>
      <sheetName val="K2004"/>
      <sheetName val="SALDO KAS"/>
      <sheetName val="SBDN"/>
      <sheetName val="PEREK"/>
      <sheetName val="PSO2004"/>
      <sheetName val="INV-T"/>
      <sheetName val="datNR"/>
      <sheetName val="BBM"/>
      <sheetName val="datLR"/>
      <sheetName val="Sheet1"/>
      <sheetName val="PENJ2004"/>
      <sheetName val="L6"/>
      <sheetName val="L6l"/>
      <sheetName val="IPP VOLUME"/>
      <sheetName val="HPP04"/>
      <sheetName val="STAT"/>
      <sheetName val="PPSUB"/>
      <sheetName val="SUBhpp"/>
      <sheetName val="LRA"/>
      <sheetName val="NRA"/>
      <sheetName val="LRA1"/>
      <sheetName val="LRU05"/>
      <sheetName val="LRU04"/>
      <sheetName val="LRBACEH"/>
      <sheetName val="Lamp"/>
      <sheetName val="LISWAS"/>
      <sheetName val="PenBP"/>
      <sheetName val="PSUSUT"/>
      <sheetName val="BDOP5"/>
      <sheetName val="ad51"/>
      <sheetName val="ad52"/>
      <sheetName val="SewD"/>
      <sheetName val="LMNR"/>
      <sheetName val="JKP"/>
      <sheetName val="AKT"/>
      <sheetName val="LM1NR"/>
      <sheetName val="NRU"/>
      <sheetName val="DRNRU"/>
      <sheetName val="datBAB"/>
      <sheetName val="JELAS"/>
      <sheetName val="FUNGSI"/>
      <sheetName val="Rp.kWh"/>
      <sheetName val="L1"/>
      <sheetName val="L2"/>
      <sheetName val="L3"/>
      <sheetName val="Pembelian"/>
      <sheetName val="L5"/>
      <sheetName val="L7"/>
      <sheetName val="L8"/>
      <sheetName val="L9"/>
      <sheetName val="Resume"/>
      <sheetName val="ONK"/>
      <sheetName val="PembelianL"/>
      <sheetName val="SewaDL"/>
      <sheetName val="PENDAPATAN"/>
      <sheetName val="HAR"/>
      <sheetName val="HRT1"/>
      <sheetName val="L11PEG"/>
      <sheetName val="PEG"/>
      <sheetName val="datPEG"/>
      <sheetName val="L12ADM"/>
      <sheetName val="ADM"/>
      <sheetName val="ADM05"/>
      <sheetName val="BDOP"/>
      <sheetName val="BDOP1"/>
      <sheetName val="datBDOP"/>
      <sheetName val="DLOP"/>
      <sheetName val="DLOP1"/>
      <sheetName val="L21"/>
      <sheetName val="INF-UN"/>
      <sheetName val="Piutang"/>
      <sheetName val="datpen"/>
      <sheetName val="L4"/>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Set>
  </externalBook>
</externalLink>
</file>

<file path=xl/externalLinks/externalLink68.xml><?xml version="1.0" encoding="utf-8"?>
<externalLink xmlns="http://schemas.openxmlformats.org/spreadsheetml/2006/main">
  <externalBook xmlns:r="http://schemas.openxmlformats.org/officeDocument/2006/relationships" r:id="rId1">
    <sheetNames>
      <sheetName val="Petunjuk"/>
      <sheetName val="Kamus"/>
      <sheetName val="Rekapitulasi"/>
      <sheetName val="Basket"/>
      <sheetName val="JTM"/>
      <sheetName val="JTR"/>
      <sheetName val="Gardu"/>
      <sheetName val="SR"/>
      <sheetName val="KWhmeter"/>
      <sheetName val="UAI"/>
      <sheetName val="Cover"/>
      <sheetName val="Input non sar"/>
      <sheetName val="Input sar"/>
      <sheetName val="F-A12 non sar (1)"/>
      <sheetName val="F-A12 non sar (2)"/>
      <sheetName val="F-A12 sar (1)"/>
      <sheetName val="F-A12 sar (2)"/>
      <sheetName val="rab sar"/>
      <sheetName val="rab non sar"/>
      <sheetName val="perbandingan"/>
      <sheetName val="FORM A12"/>
      <sheetName val="Rekap000"/>
      <sheetName val="Basket000"/>
      <sheetName val="JTM000"/>
      <sheetName val="JTR000"/>
      <sheetName val="Gardu000"/>
      <sheetName val="SR000"/>
      <sheetName val="kWhmeter0"/>
      <sheetName val="UAI000"/>
      <sheetName val="Resume"/>
      <sheetName val="aruskas"/>
      <sheetName val="Hal-1"/>
      <sheetName val="Grafik Wil"/>
      <sheetName val="SuMBER"/>
      <sheetName val="Smg"/>
      <sheetName val="Data"/>
      <sheetName val="MENU PEMBUATAN RAB"/>
      <sheetName val="RAB"/>
      <sheetName val="MATERIAL PLN"/>
      <sheetName val="GBR1"/>
      <sheetName val="MATERIAL TOTAL"/>
      <sheetName val="HARGA SATUAN"/>
      <sheetName val="Standar Konstruksi"/>
      <sheetName val="PA1"/>
      <sheetName val="RAB SPK PB 41.500 VA"/>
      <sheetName val="RAB INV PB 41.500 VA"/>
      <sheetName val="GAMBAR"/>
      <sheetName val="BUKTI BAYAR"/>
      <sheetName val="PERSEDIAAN MATERIAL"/>
      <sheetName val="INPBA"/>
      <sheetName val="PROGRAM"/>
      <sheetName val="Jasa"/>
      <sheetName val="Mat"/>
      <sheetName val="FORM-B"/>
      <sheetName val="Rekap PMG."/>
      <sheetName val="Sheet3"/>
      <sheetName val="TRANS"/>
      <sheetName val="PMT"/>
      <sheetName val="ca"/>
      <sheetName val="Submission Form"/>
      <sheetName val="NerSubsis"/>
      <sheetName val="UPDATE 25 JANUARI 2007"/>
      <sheetName val="BB PUSAT"/>
      <sheetName val="DTstok"/>
      <sheetName val="UshDeb00"/>
      <sheetName val="REKAP"/>
      <sheetName val="Penjualan"/>
      <sheetName val="ProdSendiri"/>
      <sheetName val="PS&amp;Susut TL"/>
      <sheetName val="SewaBeli"/>
      <sheetName val="Transfer"/>
      <sheetName val="KMS-DIS5"/>
      <sheetName val="HSU"/>
      <sheetName val="HS PRPBJ"/>
      <sheetName val="bahan"/>
      <sheetName val="upah"/>
      <sheetName val="Lokasi"/>
      <sheetName val="W1"/>
      <sheetName val="LR"/>
      <sheetName val="W-NAD"/>
      <sheetName val="Neraca seAPJ"/>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69.xml><?xml version="1.0" encoding="utf-8"?>
<externalLink xmlns="http://schemas.openxmlformats.org/spreadsheetml/2006/main">
  <externalBook xmlns:r="http://schemas.openxmlformats.org/officeDocument/2006/relationships" r:id="rId1">
    <sheetNames>
      <sheetName val="Rincian Investasi"/>
      <sheetName val="Fixset"/>
      <sheetName val="Proyeksi Sales"/>
      <sheetName val="Financing"/>
      <sheetName val="Proyeksi COGS"/>
      <sheetName val="Perincian"/>
      <sheetName val="Income Statement"/>
      <sheetName val="BS"/>
      <sheetName val="CF"/>
      <sheetName val="Rasio"/>
      <sheetName val="Project"/>
      <sheetName val="Valuation"/>
      <sheetName val="aruskas"/>
      <sheetName val="Hal-1"/>
      <sheetName val="Rincian_Investasi"/>
      <sheetName val="Proyeksi_Sales"/>
      <sheetName val="Proyeksi_COGS"/>
      <sheetName val="Income_Statement"/>
      <sheetName val="ca"/>
      <sheetName val="entry kpj"/>
      <sheetName val="NPWP"/>
      <sheetName val="NILAI"/>
      <sheetName val="PENCAPAIAN"/>
      <sheetName val="REALISASI"/>
      <sheetName val="SAA"/>
      <sheetName val="neraca 1999-2000"/>
      <sheetName val="Rincian_Investasi1"/>
      <sheetName val="Proyeksi_Sales1"/>
      <sheetName val="Proyeksi_COGS1"/>
      <sheetName val="Income_Statement1"/>
      <sheetName val="AHS - Personel"/>
      <sheetName val="AHS - Non Personel"/>
      <sheetName val="K2-FA"/>
      <sheetName val="JSiar"/>
      <sheetName val="Cover"/>
      <sheetName val="CH"/>
      <sheetName val="Asumsi"/>
      <sheetName val="Material"/>
      <sheetName val="8.b Lamp B-1 BAHP Evaluasi SPH"/>
      <sheetName val="Grafik Wil"/>
      <sheetName val="MAIN"/>
      <sheetName val="FORM-B"/>
      <sheetName val="Bank Recon"/>
      <sheetName val="MASTER"/>
      <sheetName val="Resume"/>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B"/>
      <sheetName val="C"/>
      <sheetName val="I"/>
      <sheetName val="LR"/>
      <sheetName val="RL-BPP"/>
      <sheetName val="Asumsi "/>
      <sheetName val="BPP"/>
      <sheetName val="Harga BBM"/>
      <sheetName val="SubLis-07"/>
      <sheetName val="Rekap Sublis"/>
      <sheetName val="Rekap BPP"/>
      <sheetName val="D"/>
      <sheetName val="E"/>
      <sheetName val="F"/>
      <sheetName val="G"/>
      <sheetName val="H"/>
      <sheetName val="J"/>
      <sheetName val="K"/>
      <sheetName val="L"/>
      <sheetName val="M"/>
      <sheetName val="By Non BPP-06"/>
      <sheetName val="LRAnak"/>
      <sheetName val="KWHJUAL"/>
      <sheetName val="Indk"/>
      <sheetName val="Debcap"/>
      <sheetName val="asumsi-org"/>
      <sheetName val="DExp.Lmb"/>
      <sheetName val="Sheet3"/>
      <sheetName val="TRNS-C1"/>
      <sheetName val="PERHITUNGAN"/>
      <sheetName val="GABUNGAN"/>
      <sheetName val="A"/>
      <sheetName val="HARGA SATUAN"/>
      <sheetName val="ca"/>
      <sheetName val="BRUT0-1"/>
      <sheetName val="GrafikProd"/>
      <sheetName val="Rtn-09"/>
      <sheetName val="Rek-1"/>
      <sheetName val="PRK-09"/>
      <sheetName val="NRCPTK01"/>
      <sheetName val="UshDeb00"/>
      <sheetName val="Asumsi"/>
      <sheetName val="grafi kesiapan versi p3b dan pe"/>
      <sheetName val="2008_rev1"/>
      <sheetName val="BBMJenis(12B1)"/>
      <sheetName val="BiLuOp(14)"/>
      <sheetName val="Bipeg-U(12D2)"/>
      <sheetName val="BiPinjaman(15)"/>
      <sheetName val="BPeg-F(12D1)"/>
      <sheetName val="KMS-DIS5"/>
      <sheetName val="Rekap rutin psb"/>
      <sheetName val="Inv_NAD"/>
      <sheetName val="Inv_SUMUT"/>
      <sheetName val="Inv_RIAU"/>
      <sheetName val="Inv_SUMBAR"/>
      <sheetName val="Inv_S2JB"/>
      <sheetName val="Inv_LAMPUNG"/>
      <sheetName val="Inv_KITLUR SUMBAGUT"/>
      <sheetName val="Inv_KITLUR SUMBAGSEL"/>
      <sheetName val="Inv_KALBAR"/>
      <sheetName val="Inv_SULUTENGGO"/>
      <sheetName val="Inv_KALTIM"/>
      <sheetName val="Inv_KALSELTENG"/>
      <sheetName val="R-SM-KIN"/>
      <sheetName val="R_SM_KIN"/>
      <sheetName val="IkhtisarBiop(12.0)"/>
      <sheetName val="RKA 2010"/>
      <sheetName val="JualGTarif(11A)"/>
      <sheetName val="LabaRugi Fungsi th (t-1)(21B)"/>
      <sheetName val="LabaRugi Lainnya(20)"/>
      <sheetName val="LabaRugi Unsur th(t-1)(21A)"/>
      <sheetName val="LOGRESUME"/>
      <sheetName val="ESTIMASI SUBSIDI 2007 DEPKEU 17"/>
      <sheetName val="Usia"/>
      <sheetName val="pddk"/>
      <sheetName val="PembelianTL(12A1)"/>
      <sheetName val="PendaLuOp(13)"/>
      <sheetName val="PendOpLain(11B)"/>
      <sheetName val="ProduksiTL(12B2)"/>
      <sheetName val="M-PEG"/>
      <sheetName val="SewaPemb(12A2)"/>
      <sheetName val="2008"/>
      <sheetName val="tabel-JHT"/>
      <sheetName val="tabel JHT"/>
      <sheetName val="01 A"/>
      <sheetName val="Submission Form"/>
      <sheetName val="Produksi"/>
      <sheetName val="Target Produksi"/>
      <sheetName val="REKAP PROD"/>
      <sheetName val="Lap"/>
      <sheetName val="KINERJA"/>
      <sheetName val="realisasi Prod"/>
      <sheetName val="PkRp"/>
      <sheetName val="Location"/>
      <sheetName val="PERIODIK"/>
      <sheetName val="W-NAD"/>
      <sheetName val="Sudah Berjalan"/>
      <sheetName val="Wil-2"/>
      <sheetName val="TRANS"/>
      <sheetName val="L-PENGUS-24.00"/>
      <sheetName val="AGENDA MEETING "/>
      <sheetName val="trenprod2001"/>
      <sheetName val="Kin1TH"/>
      <sheetName val="Res142001"/>
      <sheetName val="Kin3BLN"/>
      <sheetName val="Kin1BLN"/>
      <sheetName val="Kin2TH"/>
      <sheetName val="Kin2BLN"/>
      <sheetName val="W1"/>
      <sheetName val="CAL"/>
      <sheetName val="LabaRugi"/>
      <sheetName val="Sheet1"/>
      <sheetName val="JENIS PDP"/>
      <sheetName val="Uraian"/>
      <sheetName val="LK2004"/>
      <sheetName val="Resume"/>
      <sheetName val="Harga BBM Indonesia"/>
      <sheetName val="NerSubsis"/>
      <sheetName val="rkap2008"/>
      <sheetName val="List"/>
      <sheetName val="Catatan"/>
      <sheetName val="se006t"/>
      <sheetName val="VENDOR"/>
      <sheetName val="Form-B-R1"/>
      <sheetName val="chitimc"/>
      <sheetName val="dongia (2)"/>
      <sheetName val="giathanh1"/>
      <sheetName val="LKVL-CK-HT-GD1"/>
      <sheetName val="THPDMoi  (2)"/>
      <sheetName val="gtrinh"/>
      <sheetName val="phuluc1"/>
      <sheetName val="TONG HOP VL-NC"/>
      <sheetName val="lam-moi"/>
      <sheetName val="chitiet"/>
      <sheetName val="TONGKE3p "/>
      <sheetName val="TH VL, NC, DDHT Thanhphuoc"/>
      <sheetName val="#REF"/>
      <sheetName val="DONGIA"/>
      <sheetName val="thao-go"/>
      <sheetName val="DON GIA"/>
      <sheetName val="TONGKE-HT"/>
      <sheetName val="DG"/>
      <sheetName val="dtxl"/>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Div2"/>
      <sheetName val="Rekapitulasi"/>
      <sheetName val="Kamus"/>
      <sheetName val="LABA RUGI"/>
      <sheetName val="Instalasi"/>
      <sheetName val="L_23"/>
      <sheetName val="R_ccode"/>
      <sheetName val="StU"/>
      <sheetName val="Master"/>
      <sheetName val="SCRAP"/>
      <sheetName val="ATTB-AKTV"/>
      <sheetName val="ACUAN"/>
      <sheetName val="Database"/>
      <sheetName val="THN-7"/>
      <sheetName val="THN-6"/>
      <sheetName val="WP RAYON MADIUN KOTA"/>
      <sheetName val="Basket 5"/>
      <sheetName val="Bahan"/>
      <sheetName val="UPAH"/>
      <sheetName val="SUSUt 9%"/>
      <sheetName val="Sheet6"/>
      <sheetName val="Asumsi_"/>
      <sheetName val="Harga_BBM"/>
      <sheetName val="Rekap_Sublis"/>
      <sheetName val="Rekap_BPP"/>
      <sheetName val="By_Non_BPP-06"/>
      <sheetName val="Rekap 2002 mod"/>
      <sheetName val="PMT"/>
      <sheetName val="FAS"/>
      <sheetName val="UPAH DAN BAHAN"/>
      <sheetName val="Galian 1"/>
      <sheetName val="Perm. Test"/>
      <sheetName val="WAN"/>
      <sheetName val="BAG-2"/>
      <sheetName val="DATA-BASE SUTT"/>
      <sheetName val="SATPAM"/>
      <sheetName val="KETERANGAN"/>
      <sheetName val="DENPASAR"/>
      <sheetName val="data-1"/>
      <sheetName val="BBM"/>
      <sheetName val="Taksonomi Risiko"/>
      <sheetName val="CATALOG"/>
      <sheetName val="GAB"/>
      <sheetName val="Dasar Pemadaman"/>
      <sheetName val="Akun"/>
      <sheetName val="TOP"/>
      <sheetName val="XREF"/>
      <sheetName val="prod03"/>
      <sheetName val="htg bank"/>
      <sheetName val="Salinan Dari Impress"/>
      <sheetName val="BBkr"/>
      <sheetName val="kCal"/>
      <sheetName val="REFERENSI"/>
      <sheetName val="DKH"/>
      <sheetName val="AGREGAT"/>
      <sheetName val="A.Div10"/>
      <sheetName val="A.Div3"/>
      <sheetName val="A.Div 2"/>
      <sheetName val="A.Div 4"/>
      <sheetName val="A.Div5"/>
      <sheetName val="A.Div7"/>
      <sheetName val="uts"/>
      <sheetName val="FORM REN RUTIN KIT"/>
      <sheetName val="aplikasi"/>
      <sheetName val="Ref"/>
      <sheetName val="summary-1"/>
      <sheetName val="Bln3_4"/>
      <sheetName val="Penjualan"/>
      <sheetName val="ProdSendiri"/>
      <sheetName val="PS&amp;Susut TL"/>
      <sheetName val="SewaBeli"/>
      <sheetName val="Transfer"/>
      <sheetName val="Listing"/>
      <sheetName val="DataReferensi"/>
      <sheetName val="AkumAT"/>
      <sheetName val="Periode"/>
      <sheetName val="Menu"/>
      <sheetName val="P-SA"/>
      <sheetName val="Twr (15)"/>
      <sheetName val="sept"/>
      <sheetName val="CMK"/>
      <sheetName val="FJ per BLN"/>
      <sheetName val="TID1_Old"/>
      <sheetName val="FORM A1_A2  Tangerang"/>
      <sheetName val="ESTIMASI_SUBSIDI_2007_DEPKEU_17"/>
      <sheetName val="Calc_Inst"/>
      <sheetName val="Equit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Set>
  </externalBook>
</externalLink>
</file>

<file path=xl/externalLinks/externalLink70.xml><?xml version="1.0" encoding="utf-8"?>
<externalLink xmlns="http://schemas.openxmlformats.org/spreadsheetml/2006/main">
  <externalBook xmlns:r="http://schemas.openxmlformats.org/officeDocument/2006/relationships" r:id="rId1">
    <sheetNames>
      <sheetName val="ScaInit"/>
      <sheetName val="Beban GRID RIAU"/>
      <sheetName val="GIGS"/>
      <sheetName val="GITL"/>
      <sheetName val="GIBK"/>
      <sheetName val="GIKP"/>
      <sheetName val="GITK"/>
      <sheetName val="GIBP"/>
      <sheetName val="GIDR"/>
      <sheetName val="GIDM"/>
      <sheetName val="GIBB"/>
      <sheetName val="Sistim Grid"/>
      <sheetName val="JURNAL HARIAN"/>
      <sheetName val="GI"/>
      <sheetName val="GH"/>
      <sheetName val="KEY_POINT"/>
      <sheetName val="TABEL"/>
      <sheetName val="PMT"/>
      <sheetName val="JTM"/>
      <sheetName val="aruskas"/>
      <sheetName val="Hal-1"/>
      <sheetName val="Standar Konstruksi"/>
      <sheetName val="pemel2012"/>
      <sheetName val="Valu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1.xml><?xml version="1.0" encoding="utf-8"?>
<externalLink xmlns="http://schemas.openxmlformats.org/spreadsheetml/2006/main">
  <externalBook xmlns:r="http://schemas.openxmlformats.org/officeDocument/2006/relationships" r:id="rId1">
    <sheetNames>
      <sheetName val="BB PUSAT"/>
      <sheetName val="JURNAL"/>
      <sheetName val="JML STOK"/>
      <sheetName val="DTstok"/>
      <sheetName val="MEMO"/>
      <sheetName val="MATERIAL juni 05"/>
      <sheetName val="UPDATE 25 JANUARI 2007"/>
      <sheetName val="TDL2001"/>
      <sheetName val="Cover"/>
      <sheetName val="ScaInit"/>
      <sheetName val="Beban GRID RIAU"/>
      <sheetName val="GIGS"/>
      <sheetName val="GITL"/>
      <sheetName val="GIBK"/>
      <sheetName val="GIKP"/>
      <sheetName val="GITK"/>
      <sheetName val="GIBP"/>
      <sheetName val="GIDR"/>
      <sheetName val="GIDM"/>
      <sheetName val="GIBB"/>
      <sheetName val="Sistim Grid"/>
      <sheetName val="JURNAL HARIAN"/>
      <sheetName val="GI"/>
      <sheetName val="GH"/>
      <sheetName val="KEY_POINT"/>
      <sheetName val="TABEL"/>
      <sheetName val="PMT"/>
      <sheetName val="JTM"/>
      <sheetName val="AHS - Non Personel"/>
      <sheetName val="ca"/>
      <sheetName val="W-NAD"/>
      <sheetName val="aruskas"/>
      <sheetName val="Hal-1"/>
      <sheetName val="master rab"/>
      <sheetName val="Asumsi"/>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72.xml><?xml version="1.0" encoding="utf-8"?>
<externalLink xmlns="http://schemas.openxmlformats.org/spreadsheetml/2006/main">
  <externalBook xmlns:r="http://schemas.openxmlformats.org/officeDocument/2006/relationships" r:id="rId1">
    <sheetNames>
      <sheetName val="JAN07"/>
      <sheetName val="PEB07"/>
      <sheetName val="MART07"/>
      <sheetName val="APRL07"/>
      <sheetName val="MEI07"/>
      <sheetName val="JUN07"/>
      <sheetName val="JUL07"/>
      <sheetName val="AGS07"/>
      <sheetName val="SEP07"/>
      <sheetName val="OKT07"/>
      <sheetName val="NOP07"/>
      <sheetName val="DES07"/>
      <sheetName val="REKAP07"/>
      <sheetName val="per bln"/>
      <sheetName val="grafik"/>
      <sheetName val="Valuation"/>
      <sheetName val="FORM-B"/>
      <sheetName val="Smg"/>
      <sheetName val="Sudah Berjalan"/>
      <sheetName val="Rencana Penambahan"/>
      <sheetName val="W-NAD"/>
      <sheetName val="PRK"/>
      <sheetName val="Sheet5"/>
      <sheetName val="UshDeb00"/>
      <sheetName val="beban"/>
      <sheetName val="LAIN2"/>
      <sheetName val="SUTT"/>
      <sheetName val="hal 14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73.xml><?xml version="1.0" encoding="utf-8"?>
<externalLink xmlns="http://schemas.openxmlformats.org/spreadsheetml/2006/main">
  <externalBook xmlns:r="http://schemas.openxmlformats.org/officeDocument/2006/relationships" r:id="rId1">
    <sheetNames>
      <sheetName val="JAN07"/>
      <sheetName val="PEB07"/>
      <sheetName val="MART07"/>
      <sheetName val="APRL07"/>
      <sheetName val="MEI07"/>
      <sheetName val="JUN07"/>
      <sheetName val="JUL07"/>
      <sheetName val="AGS07"/>
      <sheetName val="SEP07"/>
      <sheetName val="OKT07"/>
      <sheetName val="NOP07"/>
      <sheetName val="DES07"/>
      <sheetName val="REKAP07"/>
      <sheetName val="per bln"/>
      <sheetName val="grafik"/>
      <sheetName val="Valuation"/>
      <sheetName val="TAB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74.xml><?xml version="1.0" encoding="utf-8"?>
<externalLink xmlns="http://schemas.openxmlformats.org/spreadsheetml/2006/main">
  <externalBook xmlns:r="http://schemas.openxmlformats.org/officeDocument/2006/relationships" r:id="rId1">
    <sheetNames>
      <sheetName val="1.PCK UP HP"/>
      <sheetName val="2. MB STATION HP"/>
      <sheetName val="3. MOT HP"/>
      <sheetName val="PICKUP"/>
      <sheetName val="3. MOT koord HP"/>
      <sheetName val="1.PCK UP  PLN"/>
      <sheetName val="2. MB STATION PLN"/>
      <sheetName val="3. MOT PLN"/>
      <sheetName val="3. MOT koorPLN "/>
      <sheetName val="Sheet1"/>
      <sheetName val="Sheet4"/>
      <sheetName val="TABEL"/>
      <sheetName val="JURNAL"/>
      <sheetName val="BB PUSAT"/>
      <sheetName val="DTstok"/>
      <sheetName val="JAN07"/>
      <sheetName val="PEB07"/>
      <sheetName val="MART07"/>
      <sheetName val="APRL07"/>
      <sheetName val="MEI07"/>
      <sheetName val="JUN07"/>
      <sheetName val="JUL07"/>
      <sheetName val="AGS07"/>
      <sheetName val="SEP07"/>
      <sheetName val="OKT07"/>
      <sheetName val="NOP07"/>
      <sheetName val="DES07"/>
      <sheetName val="REKAP07"/>
      <sheetName val="per bln"/>
      <sheetName val="grafik"/>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75.xml><?xml version="1.0" encoding="utf-8"?>
<externalLink xmlns="http://schemas.openxmlformats.org/spreadsheetml/2006/main">
  <externalBook xmlns:r="http://schemas.openxmlformats.org/officeDocument/2006/relationships" r:id="rId1">
    <sheetNames>
      <sheetName val="RincianPMG"/>
      <sheetName val="Rekap PMG."/>
      <sheetName val="Rincian HTT"/>
      <sheetName val="Rekap HTT"/>
      <sheetName val="Rincian AT"/>
      <sheetName val="Rekap AT"/>
      <sheetName val="Sheet1"/>
      <sheetName val="PUNCAK-89"/>
      <sheetName val="Cover"/>
      <sheetName val="entry REC  trip"/>
      <sheetName val="Neraca seAPJ"/>
      <sheetName val="Rekap_PMG_"/>
      <sheetName val="Rincian_HTT"/>
      <sheetName val="Rekap_HTT"/>
      <sheetName val="Rincian_AT"/>
      <sheetName val="Rekap_AT"/>
      <sheetName val="Resume"/>
      <sheetName val="JURNAL"/>
      <sheetName val="BB PUSAT"/>
      <sheetName val="DTstok"/>
      <sheetName val="JAN07"/>
      <sheetName val="DB"/>
      <sheetName val="NO. PRK"/>
      <sheetName val="1.PCK UP HP"/>
      <sheetName val="2. MB STATION HP"/>
      <sheetName val="3. MOT HP"/>
      <sheetName val="PICKUP"/>
      <sheetName val="3. MOT koord HP"/>
      <sheetName val="1.PCK UP  PLN"/>
      <sheetName val="2. MB STATION PLN"/>
      <sheetName val="3. MOT PLN"/>
      <sheetName val="3. MOT koorPLN "/>
      <sheetName val="Sheet4"/>
      <sheetName val="DATA"/>
      <sheetName val="UPDATE 25 JANUARI 2007"/>
      <sheetName val="PMT"/>
      <sheetName val="Sudah Berjalan"/>
      <sheetName val="INPBA"/>
      <sheetName val="W-NAD"/>
      <sheetName val="HARGA SATUAN"/>
      <sheetName val="SuMBER"/>
      <sheetName val="beban"/>
      <sheetName val="Sheet3"/>
      <sheetName val="TRANS"/>
      <sheetName val="FORM-B"/>
      <sheetName val="W1"/>
      <sheetName val="LAIN2"/>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76.xml><?xml version="1.0" encoding="utf-8"?>
<externalLink xmlns="http://schemas.openxmlformats.org/spreadsheetml/2006/main">
  <externalBook xmlns:r="http://schemas.openxmlformats.org/officeDocument/2006/relationships" r:id="rId1">
    <sheetNames>
      <sheetName val="Mat"/>
      <sheetName val="Pro"/>
      <sheetName val="Uph"/>
      <sheetName val="Kons"/>
      <sheetName val="Tamb"/>
      <sheetName val="SR-APP"/>
      <sheetName val="Sort"/>
      <sheetName val="x"/>
      <sheetName val="Sheet1"/>
      <sheetName val="JAN07"/>
      <sheetName val="RincianPMG"/>
      <sheetName val="Rekap PMG."/>
      <sheetName val="Rincian HTT"/>
      <sheetName val="Rekap HTT"/>
      <sheetName val="Rincian AT"/>
      <sheetName val="Rekap AT"/>
      <sheetName val="FORMULA HSS 2016"/>
      <sheetName val="JS"/>
      <sheetName val="BP"/>
      <sheetName val="BK"/>
      <sheetName val="SKUTM1"/>
      <sheetName val="DC"/>
      <sheetName val="CA1"/>
      <sheetName val="SA1"/>
      <sheetName val="CB1"/>
      <sheetName val="SB1"/>
      <sheetName val="CC1"/>
      <sheetName val="SC1"/>
      <sheetName val="M3-16_1"/>
      <sheetName val="P12_1"/>
      <sheetName val="F1"/>
      <sheetName val="E1"/>
      <sheetName val="M1"/>
      <sheetName val="JTR1"/>
      <sheetName val="TRF1"/>
      <sheetName val="SR_APP1"/>
      <sheetName val="APP TM"/>
      <sheetName val="CA"/>
      <sheetName val="SA"/>
      <sheetName val="CB"/>
      <sheetName val="SB"/>
      <sheetName val="CC"/>
      <sheetName val="SC"/>
      <sheetName val="M3-16"/>
      <sheetName val="DC1"/>
      <sheetName val="SKUTM"/>
      <sheetName val="M5-24"/>
      <sheetName val="P12"/>
      <sheetName val="F"/>
      <sheetName val="E"/>
      <sheetName val="M"/>
      <sheetName val="JTR"/>
      <sheetName val="TRF"/>
      <sheetName val="SR_APP"/>
      <sheetName val="AMR"/>
      <sheetName val="LC"/>
      <sheetName val="PMT"/>
      <sheetName val="UshDeb00"/>
      <sheetName val="aruskas"/>
      <sheetName val="Hal-1"/>
      <sheetName val="PICKUP"/>
    </sheetNames>
    <sheetDataSet>
      <sheetData sheetId="0" refreshError="1"/>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7.xml><?xml version="1.0" encoding="utf-8"?>
<externalLink xmlns="http://schemas.openxmlformats.org/spreadsheetml/2006/main">
  <externalBook xmlns:r="http://schemas.openxmlformats.org/officeDocument/2006/relationships" r:id="rId1">
    <sheetNames>
      <sheetName val="Mat"/>
      <sheetName val="Analisa"/>
      <sheetName val="master rab"/>
      <sheetName val="Blangko Analisa"/>
      <sheetName val="Blangko RAB"/>
      <sheetName val="Blangko RAB (2)"/>
      <sheetName val="HPS"/>
      <sheetName val="PICKUP"/>
      <sheetName val="L-R"/>
      <sheetName val="x"/>
      <sheetName val="Rekap PMG."/>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78.xml><?xml version="1.0" encoding="utf-8"?>
<externalLink xmlns="http://schemas.openxmlformats.org/spreadsheetml/2006/main">
  <externalBook xmlns:r="http://schemas.openxmlformats.org/officeDocument/2006/relationships" r:id="rId1">
    <sheetNames>
      <sheetName val="LAIN2"/>
      <sheetName val="Rekap PMG."/>
      <sheetName val="Mat"/>
      <sheetName val="Analisa"/>
      <sheetName val="master rab"/>
      <sheetName val="Blangko Analisa"/>
      <sheetName val="Blangko RAB"/>
      <sheetName val="Blangko RAB (2)"/>
      <sheetName val="HP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Set>
  </externalBook>
</externalLink>
</file>

<file path=xl/externalLinks/externalLink79.xml><?xml version="1.0" encoding="utf-8"?>
<externalLink xmlns="http://schemas.openxmlformats.org/spreadsheetml/2006/main">
  <externalBook xmlns:r="http://schemas.openxmlformats.org/officeDocument/2006/relationships" r:id="rId1">
    <sheetNames>
      <sheetName val="total proyeksi pulse rate"/>
      <sheetName val="RAB"/>
      <sheetName val="IDC"/>
      <sheetName val="Daftar Isi"/>
      <sheetName val="Sensitivitas"/>
      <sheetName val="Word"/>
      <sheetName val="Angsuran Bank"/>
      <sheetName val="Finance"/>
      <sheetName val="total proyeksi penjualan"/>
      <sheetName val="tarif optimis"/>
      <sheetName val="total_proyeksi_pulse_rate"/>
      <sheetName val="Daftar_Isi"/>
      <sheetName val="Angsuran_Bank"/>
      <sheetName val="total_proyeksi_penjualan"/>
      <sheetName val="tarif_optimis"/>
      <sheetName val="Parameter"/>
      <sheetName val="PRICE_INFLATION"/>
      <sheetName val="Summary"/>
      <sheetName val="STEEL_INDEX"/>
      <sheetName val="Sheet1"/>
      <sheetName val="L-R"/>
      <sheetName val="total_proyeksi_pulse_rate1"/>
      <sheetName val="Daftar_Isi1"/>
      <sheetName val="Angsuran_Bank1"/>
      <sheetName val="total_proyeksi_penjualan1"/>
      <sheetName val="tarif_optimis1"/>
      <sheetName val="total_proyeksi_pulse_rate2"/>
      <sheetName val="Daftar_Isi2"/>
      <sheetName val="Angsuran_Bank2"/>
      <sheetName val="total_proyeksi_penjualan2"/>
      <sheetName val="tarif_optimis2"/>
      <sheetName val="Sch-5"/>
      <sheetName val="financials"/>
      <sheetName val="LAIN2"/>
      <sheetName val="Project MAM@ (65-35)"/>
      <sheetName val="JADI"/>
      <sheetName val="Wil-2"/>
      <sheetName val="TERBIT"/>
    </sheetNames>
    <sheetDataSet>
      <sheetData sheetId="0"/>
      <sheetData sheetId="1"/>
      <sheetData sheetId="2"/>
      <sheetData sheetId="3"/>
      <sheetData sheetId="4" refreshError="1"/>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PkRp"/>
      <sheetName val="PkVal"/>
      <sheetName val="PkJtRp"/>
      <sheetName val="PkJtVal"/>
      <sheetName val="ByDkpRp"/>
      <sheetName val="ByDkpVal"/>
      <sheetName val="ByDkpJtRp"/>
      <sheetName val="ByDkpJtVal"/>
      <sheetName val="ByPinjRp"/>
      <sheetName val="ByPinjVal"/>
      <sheetName val="Asumsi"/>
      <sheetName val="NERACA DAYA"/>
      <sheetName val="M"/>
      <sheetName val="C"/>
      <sheetName val="TRNS-C1"/>
      <sheetName val="DJBB PNYL"/>
      <sheetName val="Chart gang BOGOR"/>
      <sheetName val="MESIN_KIT"/>
      <sheetName val="B.P-C.P 2006"/>
      <sheetName val="HARGA SATUAN"/>
      <sheetName val="Kode"/>
      <sheetName val="DJBB_PNYL"/>
      <sheetName val="Chart_gang_BOGOR"/>
      <sheetName val="NERACA_DAYA"/>
      <sheetName val="B_P-C_P_2006"/>
      <sheetName val="Data"/>
      <sheetName val="Resource_Plan_(2)"/>
      <sheetName val="Kontrol"/>
      <sheetName val="Cover"/>
      <sheetName val="LabaRugi"/>
      <sheetName val="GABLUARJAWA1_(2)"/>
      <sheetName val="Kamus"/>
      <sheetName val="R-SM-KIN"/>
      <sheetName val="List"/>
      <sheetName val="FORM REN RUTIN KIT"/>
      <sheetName val="Layout-UNIT1"/>
      <sheetName val="Location"/>
      <sheetName val="Submission Form"/>
      <sheetName val="Produksi"/>
      <sheetName val="BRUT0-1"/>
      <sheetName val="Lk200312-02-03-04"/>
      <sheetName val="Prod.Harian"/>
      <sheetName val="REKAP"/>
      <sheetName val="Usia"/>
      <sheetName val="ca"/>
      <sheetName val="PERIODIK"/>
      <sheetName val="pddk"/>
      <sheetName val="UshDeb00"/>
      <sheetName val="W-NAD"/>
      <sheetName val="M-PEG"/>
      <sheetName val="Sudah Berjalan"/>
      <sheetName val="Wil-2"/>
      <sheetName val="tabel JHT"/>
      <sheetName val="NRCPTK01"/>
      <sheetName val="L-rok"/>
      <sheetName val="sk17-76-78"/>
      <sheetName val="Listrik Mati 05"/>
      <sheetName val="Listrik Mati 06"/>
      <sheetName val="Tabel Kode"/>
      <sheetName val="Da AN BRAT TWR"/>
      <sheetName val="THN-7"/>
      <sheetName val="Code"/>
      <sheetName val="trenprod2001"/>
      <sheetName val="Kin1TH"/>
      <sheetName val="Res142001"/>
      <sheetName val="GrafikProd"/>
      <sheetName val="Kin3BLN"/>
      <sheetName val="Kin1BLN"/>
      <sheetName val="Kin2TH"/>
      <sheetName val="Kin2BLN"/>
      <sheetName val="L-PENGUS-24.00"/>
      <sheetName val="KINERJA"/>
      <sheetName val="Eval.bln.Okt'15"/>
      <sheetName val="ROH PBS"/>
      <sheetName val="PBS"/>
      <sheetName val="ROH JAM 07-14"/>
      <sheetName val="JLK"/>
      <sheetName val="ROH JAM 15-21"/>
      <sheetName val="ROH JAM 00-06"/>
      <sheetName val="TIMO"/>
      <sheetName val="GRG"/>
      <sheetName val="KTG"/>
      <sheetName val="WDL"/>
      <sheetName val="PJKL"/>
      <sheetName val="KDO"/>
      <sheetName val="KLB"/>
      <sheetName val="SMPR"/>
      <sheetName val="SDRJ"/>
      <sheetName val="WNG"/>
      <sheetName val="Input T&amp;R Prod"/>
      <sheetName val="Twr (15)"/>
      <sheetName val="Instalasi"/>
      <sheetName val="ACUAN"/>
      <sheetName val="GABLUARJAWA1 (2)"/>
      <sheetName val="Form-B-R1"/>
      <sheetName val="THN-6"/>
      <sheetName val="WAN"/>
      <sheetName val="tabel-JHT"/>
      <sheetName val="INLAND FACTOR DISTANCE"/>
      <sheetName val="Uraian"/>
      <sheetName val="Catatan"/>
      <sheetName val="TID1_Old"/>
      <sheetName val="FORM A1_A2  Tangerang"/>
      <sheetName val="FORM A1_A2  Gambir"/>
      <sheetName val="FORM A1_A2  Kebayoran"/>
      <sheetName val="FORM A1_A2  Kramatjati"/>
      <sheetName val="FORM A1_A2 KD"/>
      <sheetName val="Basket 6"/>
      <sheetName val="Trunking"/>
      <sheetName val="L_23"/>
      <sheetName val="ANALISA"/>
      <sheetName val="AN-MAJOR"/>
      <sheetName val="DivVI"/>
      <sheetName val="bahan"/>
      <sheetName val="Pareto_SKR#2"/>
      <sheetName val="Pareto_SKR#3"/>
      <sheetName val="Kuantitas &amp; Harga"/>
      <sheetName val="D-2"/>
      <sheetName val="Sheet3"/>
      <sheetName val="Sheet6"/>
      <sheetName val="Jenis Pelatihan"/>
      <sheetName val="prod03"/>
      <sheetName val="Sheet5"/>
      <sheetName val="scada 2001"/>
      <sheetName val="A"/>
      <sheetName val="KUMULATIP"/>
      <sheetName val="F-1"/>
      <sheetName val="MENU"/>
      <sheetName val="PARAMETER"/>
      <sheetName val="analis"/>
      <sheetName val="DGGKIT+ Derating"/>
      <sheetName val="WORKPLAN GROWS R KARANGNUNGGAL"/>
      <sheetName val="KMS-DIS5"/>
      <sheetName val="TRANS"/>
      <sheetName val="PTG"/>
      <sheetName val="Daftar"/>
      <sheetName val="MST"/>
      <sheetName val="B"/>
      <sheetName val="FLI - Sec.1"/>
      <sheetName val="Transfer"/>
      <sheetName val="SewaBeli"/>
      <sheetName val="Harga BBM Indonesia"/>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GenlistHI"/>
      <sheetName val="Electrical "/>
      <sheetName val="SCADA ENG"/>
      <sheetName val="Supervisory Control System"/>
      <sheetName val="NERACA_DAYA1"/>
      <sheetName val="DJBB_PNYL1"/>
      <sheetName val="Chart_gang_BOGOR1"/>
      <sheetName val="B_P-C_P_20061"/>
      <sheetName val="HARGA_SATUAN"/>
      <sheetName val="FORM_REN_RUTIN_KIT"/>
      <sheetName val="Submission_Form"/>
      <sheetName val="Prod_Harian"/>
      <sheetName val="Sudah_Berjalan"/>
      <sheetName val="tabel_JHT"/>
      <sheetName val="Listrik_Mati_05"/>
      <sheetName val="Listrik_Mati_06"/>
      <sheetName val="Tabel_Kode"/>
      <sheetName val="L-PENGUS-24_00"/>
      <sheetName val="Eval_bln_Okt'15"/>
      <sheetName val="ROH_PBS"/>
      <sheetName val="ROH_JAM_07-14"/>
      <sheetName val="ROH_JAM_15-21"/>
      <sheetName val="ROH_JAM_00-06"/>
      <sheetName val="Input_T&amp;R_Prod"/>
      <sheetName val="Da_AN_BRAT_TWR"/>
      <sheetName val="Twr_(15)"/>
      <sheetName val="GABLUARJAWA1_(2)1"/>
      <sheetName val="INLAND_FACTOR_DISTANCE"/>
      <sheetName val="FORM_A1_A2__Tangerang"/>
      <sheetName val="FORM_A1_A2__Gambir"/>
      <sheetName val="FORM_A1_A2__Kebayoran"/>
      <sheetName val="FORM_A1_A2__Kramatjati"/>
      <sheetName val="FORM_A1_A2_KD"/>
      <sheetName val="Basket_6"/>
      <sheetName val="Kuantitas_&amp;_Harga"/>
      <sheetName val="scada_2001"/>
      <sheetName val="Jenis_Pelatihan"/>
      <sheetName val="Sheet1"/>
      <sheetName val="REK-PEG"/>
      <sheetName val="CMK"/>
      <sheetName val="JTM"/>
      <sheetName val="TUL III-09"/>
      <sheetName val="REFERENSI"/>
      <sheetName val="Sch-5"/>
      <sheetName val="FailureMode_PLTU"/>
      <sheetName val="FailureMode_PLTG"/>
      <sheetName val="Resume"/>
      <sheetName val="DATA-BASE SUTT"/>
      <sheetName val="analhps Pasng"/>
      <sheetName val="REF"/>
      <sheetName val="TAHAP 5"/>
      <sheetName val="PUNCAK-89"/>
      <sheetName val="DivVII"/>
      <sheetName val="DAFGED"/>
      <sheetName val="Beltra  (7)"/>
      <sheetName val="Peralatan"/>
      <sheetName val="Basic Price"/>
      <sheetName val="NP-7"/>
      <sheetName val="HSLAIN-LAIN"/>
      <sheetName val="Master Edit"/>
      <sheetName val="graf2"/>
      <sheetName val="AC"/>
      <sheetName val="Pareto_SKR#4"/>
      <sheetName val="Div2"/>
      <sheetName val="Div3"/>
      <sheetName val="2008"/>
      <sheetName val="Summary"/>
      <sheetName val="RAB"/>
      <sheetName val="rekmodiPtk (MAP)"/>
      <sheetName val="FUNGSI"/>
      <sheetName val="W1"/>
      <sheetName val="FDR"/>
      <sheetName val="RATE TENAGA KERJA"/>
      <sheetName val="PANDUAN"/>
      <sheetName val="HIDE"/>
      <sheetName val="DExp.Lmb"/>
      <sheetName val="HPE"/>
      <sheetName val="Peralatan (2)"/>
      <sheetName val="se006t"/>
      <sheetName val="beban"/>
      <sheetName val="FORM-B"/>
      <sheetName val="SAA"/>
      <sheetName val="A1 pri123"/>
      <sheetName val="A1 PRY"/>
      <sheetName val="ACUANBARU"/>
      <sheetName val="Assumptions (2)"/>
      <sheetName val="Prog Desc"/>
      <sheetName val="Grafik Wil"/>
      <sheetName val="Bipeg-U(12D2)"/>
      <sheetName val="Daftar Harga"/>
      <sheetName val="Kuantitas"/>
      <sheetName val="CashFlow"/>
      <sheetName val="HARDIBLD"/>
      <sheetName val="gvl"/>
      <sheetName val="bbtest2"/>
      <sheetName val="LKVL-CK-HT-GD1"/>
      <sheetName val="TONG HOP VL-NC"/>
      <sheetName val="chitiet"/>
      <sheetName val="TONGKE3p "/>
      <sheetName val="TH VL, NC, DDHT Thanhphuoc"/>
      <sheetName val="#REF"/>
      <sheetName val="DONGIA"/>
      <sheetName val="DON GIA"/>
      <sheetName val="DG"/>
      <sheetName val="TNHCHINH"/>
      <sheetName val="CHITIET VL-NC"/>
      <sheetName val="Tiepdia"/>
      <sheetName val="TDTKP"/>
      <sheetName val="VCV-BE-TONG"/>
      <sheetName val="UPAH DAN BAHAN"/>
      <sheetName val="chitimc"/>
      <sheetName val="dongia (2)"/>
      <sheetName val="giathanh1"/>
      <sheetName val="THPDMoi  (2)"/>
      <sheetName val="gtrinh"/>
      <sheetName val="phuluc1"/>
      <sheetName val="lam-moi"/>
      <sheetName val="thao-go"/>
      <sheetName val="TONGKE-HT"/>
      <sheetName val="dtxl"/>
      <sheetName val="t-h HA THE"/>
      <sheetName val="CHITIET VL-NC-TT -1p"/>
      <sheetName val="TONG HOP VL-NC TT"/>
      <sheetName val="TH XL"/>
      <sheetName val="VC"/>
      <sheetName val="CHITIET VL-NC-TT-3p"/>
      <sheetName val="TDTKP1"/>
      <sheetName val="KPVC-BD "/>
      <sheetName val="4.2-BPP"/>
      <sheetName val="4.3-HargaJual"/>
      <sheetName val="bayar_per_02082018"/>
      <sheetName val="Calc Inst"/>
      <sheetName val="AHS-JTR"/>
      <sheetName val="Sect-1a"/>
      <sheetName val="Cover_sheet"/>
      <sheetName val="2"/>
      <sheetName val="1"/>
      <sheetName val="master rab"/>
      <sheetName val="TRIP TRAFO APR"/>
      <sheetName val="METER"/>
      <sheetName val="HAR APR"/>
      <sheetName val="GRAFIK"/>
      <sheetName val="Perm. Test"/>
      <sheetName val="sept"/>
      <sheetName val="Vendor UJH"/>
      <sheetName val="02"/>
      <sheetName val="06"/>
      <sheetName val="66"/>
      <sheetName val="Beli"/>
      <sheetName val="Sewa"/>
      <sheetName val="BBkr"/>
      <sheetName val="NerSubsis"/>
      <sheetName val="Jual"/>
      <sheetName val="Prod2"/>
      <sheetName val="RKAP"/>
      <sheetName val="kCal"/>
      <sheetName val="DKH"/>
      <sheetName val="AGREGAT"/>
      <sheetName val="A.Div10"/>
      <sheetName val="A.Div3"/>
      <sheetName val="A.Div 2"/>
      <sheetName val="A.Div 4"/>
      <sheetName val="A.Div5"/>
      <sheetName val="A.Div7"/>
      <sheetName val="CiMaPlbStd"/>
      <sheetName val="Balance Sheet"/>
      <sheetName val="Income Statement"/>
      <sheetName val="db"/>
      <sheetName val="MC_Qty"/>
      <sheetName val="FORM BQ TL PRATU 4cct"/>
      <sheetName val="RAB GI"/>
      <sheetName val="GAB"/>
      <sheetName val="SATPAM"/>
      <sheetName val="matr aux"/>
      <sheetName val="matr engine"/>
      <sheetName val="jasa rehab"/>
      <sheetName val="jasa pondasi"/>
      <sheetName val="jasa rekon material"/>
      <sheetName val="DGGKIT+_Derating"/>
      <sheetName val="WORKPLAN_GROWS_R_KARANGNUNGGAL"/>
      <sheetName val="FLI_-_Sec_1"/>
      <sheetName val="TUL_III-09"/>
      <sheetName val="RAP"/>
      <sheetName val="Ref Additional Payment"/>
      <sheetName val="vendor"/>
      <sheetName val="Sheet2"/>
      <sheetName val="total"/>
      <sheetName val="form KD"/>
      <sheetName val="VM OKT"/>
      <sheetName val="SPK GABUNG"/>
      <sheetName val="SPB"/>
      <sheetName val="SPJ"/>
      <sheetName val="JASA AI"/>
      <sheetName val="JASA AO"/>
      <sheetName val="BARANG AI"/>
      <sheetName val="BARANG AO"/>
      <sheetName val="NPWP"/>
      <sheetName val="Sheet4"/>
      <sheetName val="SPB BELUM KEMBALI"/>
      <sheetName val="SISA KUOTA KHS JASA"/>
      <sheetName val="Sheet7"/>
      <sheetName val="JAN"/>
      <sheetName val="BOQ"/>
      <sheetName val="4-Basic Price"/>
      <sheetName val="5-ALAT(1)"/>
      <sheetName val="PENYEBAB"/>
      <sheetName val="Mobilisasi"/>
      <sheetName val="E7"/>
      <sheetName val="L-R"/>
      <sheetName val="K_TAM_SPK032"/>
      <sheetName val="12.REFERENSI"/>
      <sheetName val="A u g"/>
      <sheetName val="O c t"/>
      <sheetName val="A p r"/>
      <sheetName val="M a y"/>
      <sheetName val="S e p"/>
      <sheetName val="00 received in 01"/>
      <sheetName val="F e b"/>
      <sheetName val="Per GL J a n"/>
      <sheetName val="J u n"/>
      <sheetName val="M a r"/>
      <sheetName val="J u l"/>
      <sheetName val="Keterangan"/>
      <sheetName val="LAIN2"/>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FJ per BLN"/>
      <sheetName val="DC REAL PER TW"/>
      <sheetName val="Cover1"/>
      <sheetName val="mu"/>
      <sheetName val="DAF-1"/>
      <sheetName val="Pt"/>
      <sheetName val="F1771-2"/>
      <sheetName val="LABA RUGI"/>
      <sheetName val="Assumptions"/>
      <sheetName val="Construction Period Costs"/>
      <sheetName val="Plant Characteristics"/>
      <sheetName val="GGN_PENY_FEB2009 &gt; 5"/>
      <sheetName val="NERACA_DAYA2"/>
      <sheetName val="DJBB_PNYL2"/>
      <sheetName val="Chart_gang_BOGOR2"/>
      <sheetName val="B_P-C_P_20062"/>
      <sheetName val="HARGA_SATUAN1"/>
      <sheetName val="FORM_REN_RUTIN_KIT1"/>
      <sheetName val="Submission_Form1"/>
      <sheetName val="Prod_Harian1"/>
      <sheetName val="Sudah_Berjalan1"/>
      <sheetName val="tabel_JHT1"/>
      <sheetName val="Listrik_Mati_051"/>
      <sheetName val="Listrik_Mati_061"/>
      <sheetName val="Tabel_Kode1"/>
      <sheetName val="Da_AN_BRAT_TWR1"/>
      <sheetName val="L-PENGUS-24_001"/>
      <sheetName val="Eval_bln_Okt'151"/>
      <sheetName val="ROH_PBS1"/>
      <sheetName val="ROH_JAM_07-141"/>
      <sheetName val="ROH_JAM_15-211"/>
      <sheetName val="ROH_JAM_00-061"/>
      <sheetName val="Input_T&amp;R_Prod1"/>
      <sheetName val="Twr_(15)1"/>
      <sheetName val="GABLUARJAWA1_(2)2"/>
      <sheetName val="WORKPLAN_GROWS_R_KARANGNUNGGAL1"/>
      <sheetName val="INLAND_FACTOR_DISTANCE1"/>
      <sheetName val="FORM_A1_A2__Tangerang1"/>
      <sheetName val="FORM_A1_A2__Gambir1"/>
      <sheetName val="FORM_A1_A2__Kebayoran1"/>
      <sheetName val="FORM_A1_A2__Kramatjati1"/>
      <sheetName val="FORM_A1_A2_KD1"/>
      <sheetName val="Basket_61"/>
      <sheetName val="Kuantitas_&amp;_Harga1"/>
      <sheetName val="scada_20011"/>
      <sheetName val="Jenis_Pelatihan1"/>
      <sheetName val="DGGKIT+_Derating1"/>
      <sheetName val="FLI_-_Sec_11"/>
      <sheetName val="Harga_BBM_Indonesia"/>
      <sheetName val="Inv_KITLUR_SUMBAGUT"/>
      <sheetName val="Inv_KITLUR_SUMBAGSEL"/>
      <sheetName val="Electrical_"/>
      <sheetName val="SCADA_ENG"/>
      <sheetName val="Supervisory_Control_System"/>
      <sheetName val="BIODATA"/>
      <sheetName val="KARYAWAN"/>
      <sheetName val="database"/>
      <sheetName val="master"/>
      <sheetName val="masteradm"/>
      <sheetName val="master_fln"/>
      <sheetName val="master_opt"/>
      <sheetName val="master_pgd"/>
      <sheetName val="master_pmd"/>
      <sheetName val="master_pmd_new"/>
      <sheetName val="ATTB-AKTV"/>
      <sheetName val="hal 14b"/>
      <sheetName val="REKAP KINERJA"/>
      <sheetName val="summary-1"/>
      <sheetName val="Dasar Pemadaman"/>
      <sheetName val="COP"/>
      <sheetName val="HPP"/>
      <sheetName val="kumpulan"/>
      <sheetName val="Basic"/>
      <sheetName val="Alat"/>
      <sheetName val="STRUKTUR"/>
      <sheetName val="SCH2"/>
      <sheetName val="laporan pemakaian blangko"/>
      <sheetName val="terbilang"/>
      <sheetName val="H.BAHAN"/>
      <sheetName val="DATA ACUAN"/>
      <sheetName val="Agregat Halus &amp; Kasar"/>
      <sheetName val=""/>
      <sheetName val="H MAT"/>
      <sheetName val="Analisa 600"/>
      <sheetName val="uts"/>
      <sheetName val="TITIK KOORDINAT 1"/>
      <sheetName val="TRAFO 2"/>
      <sheetName val="FJ KSKT"/>
      <sheetName val="FJ KSKT EMIN"/>
      <sheetName val="FJ per BLN EMIN"/>
      <sheetName val="ASSET SE-060"/>
      <sheetName val="DATA LF"/>
      <sheetName val="KWH E MIN"/>
      <sheetName val="HITUNG LF TR,TRFO,SR"/>
      <sheetName val="KONDUKTOR"/>
      <sheetName val="GARDU"/>
      <sheetName val="TRAFO"/>
      <sheetName val="APP CAWANG"/>
      <sheetName val="Pk"/>
      <sheetName val="FAS"/>
      <sheetName val="BA_Rapen"/>
      <sheetName val="GI"/>
      <sheetName val="LOAD2010"/>
      <sheetName val="Preventif"/>
      <sheetName val="Jenis Pemeliharaan"/>
      <sheetName val="Kode User"/>
      <sheetName val="RekapLEP"/>
      <sheetName val="Project Data"/>
      <sheetName val="Confidential PAS HMI"/>
      <sheetName val="P-SA"/>
      <sheetName val="CH"/>
      <sheetName val="10"/>
      <sheetName val="Kpg"/>
      <sheetName val="Pry"/>
      <sheetName val="Gab.Cab"/>
      <sheetName val="blk"/>
      <sheetName val="Krn"/>
      <sheetName val="Ksg"/>
      <sheetName val="skm"/>
      <sheetName val="UPpry"/>
      <sheetName val="Pbn"/>
      <sheetName val="Spt"/>
      <sheetName val="target"/>
      <sheetName val="LOGRESUME"/>
      <sheetName val="List of Inventory"/>
      <sheetName val="JAN09"/>
      <sheetName val="BHN"/>
      <sheetName val="DFTR GARDIST"/>
      <sheetName val="HARGA"/>
      <sheetName val="SATUAN"/>
      <sheetName val="61005"/>
      <sheetName val="61007"/>
      <sheetName val="MAP"/>
      <sheetName val="H.Dasar"/>
      <sheetName val="Currency Rate"/>
      <sheetName val="SEX"/>
      <sheetName val="LISDES"/>
      <sheetName val="PRK"/>
      <sheetName val="Hg.Sat"/>
      <sheetName val="ATRIBUT"/>
      <sheetName val="JSO"/>
      <sheetName val="APBN"/>
      <sheetName val="JARAK TEMPUH PERGESERAN TRAFO"/>
      <sheetName val="Lembar1"/>
      <sheetName val="Lembar2"/>
      <sheetName val="JARAK PEMBONGKARAN &amp; RELOKASI N"/>
      <sheetName val="DAFTAR PEKERJAAN PONDASI &amp; PEMA"/>
      <sheetName val="DAFTAR PENGADAAN PEMASANGAN NCT"/>
      <sheetName val="WO"/>
      <sheetName val="DKM Jasa"/>
      <sheetName val="RAB Jasa"/>
      <sheetName val="DKM Konsumabel"/>
      <sheetName val="RAB Mat Konsumabel"/>
      <sheetName val="RAB Mat Utama"/>
      <sheetName val="DKM Mat. Utama"/>
      <sheetName val="Analisa Material Utama"/>
      <sheetName val="HPE Jasa"/>
      <sheetName val="Tentative "/>
      <sheetName val="SPEK TEKNIS (2)"/>
      <sheetName val="KWH"/>
      <sheetName val="Material"/>
      <sheetName val="Section 2 MastlisteRev02"/>
      <sheetName val="TAP"/>
      <sheetName val="Overvi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sheetData sheetId="405"/>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sheetData sheetId="476"/>
      <sheetData sheetId="477"/>
      <sheetData sheetId="478"/>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sheetData sheetId="490"/>
      <sheetData sheetId="491"/>
      <sheetData sheetId="492"/>
      <sheetData sheetId="493"/>
      <sheetData sheetId="494"/>
      <sheetData sheetId="495"/>
      <sheetData sheetId="496"/>
      <sheetData sheetId="497"/>
      <sheetData sheetId="498"/>
      <sheetData sheetId="499"/>
      <sheetData sheetId="500"/>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sheetData sheetId="528"/>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Set>
  </externalBook>
</externalLink>
</file>

<file path=xl/externalLinks/externalLink80.xml><?xml version="1.0" encoding="utf-8"?>
<externalLink xmlns="http://schemas.openxmlformats.org/spreadsheetml/2006/main">
  <externalBook xmlns:r="http://schemas.openxmlformats.org/officeDocument/2006/relationships" r:id="rId1">
    <sheetNames>
      <sheetName val="cco duck"/>
      <sheetName val="HB2"/>
      <sheetName val="Yanto"/>
      <sheetName val="Nur Gareng"/>
      <sheetName val="Widodo"/>
      <sheetName val="Manggono"/>
      <sheetName val="Giyanto Kentek"/>
      <sheetName val="harian"/>
      <sheetName val="master rab"/>
      <sheetName val="x"/>
      <sheetName val="total proyeksi pulse rate"/>
      <sheetName val="RAB"/>
      <sheetName val="IDC"/>
      <sheetName val="Daftar Isi"/>
      <sheetName val="Sensitivitas"/>
      <sheetName val="Word"/>
      <sheetName val="Angsuran Bank"/>
      <sheetName val="Finance"/>
      <sheetName val="total proyeksi penjualan"/>
      <sheetName val="tarif optimis"/>
      <sheetName val="total_proyeksi_pulse_rate"/>
      <sheetName val="Daftar_Isi"/>
      <sheetName val="Angsuran_Bank"/>
      <sheetName val="total_proyeksi_penjualan"/>
      <sheetName val="tarif_optimis"/>
      <sheetName val="Parameter"/>
      <sheetName val="PRICE_INFLATION"/>
      <sheetName val="Summary"/>
      <sheetName val="STEEL_INDEX"/>
      <sheetName val="LAIN2"/>
      <sheetName val="Asumsi"/>
      <sheetName val="JAN07"/>
      <sheetName val="Rekap PMG."/>
      <sheetName val="FORM-B"/>
      <sheetName val="Resu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81.xml><?xml version="1.0" encoding="utf-8"?>
<externalLink xmlns="http://schemas.openxmlformats.org/spreadsheetml/2006/main">
  <externalBook xmlns:r="http://schemas.openxmlformats.org/officeDocument/2006/relationships" r:id="rId1">
    <sheetNames>
      <sheetName val="toip"/>
      <sheetName val="Widodo (2)"/>
      <sheetName val="Widodo"/>
      <sheetName val="HB LAMA"/>
      <sheetName val="HB BARU"/>
      <sheetName val="LAIN2"/>
      <sheetName val="HB2"/>
    </sheetNames>
    <sheetDataSet>
      <sheetData sheetId="0"/>
      <sheetData sheetId="1"/>
      <sheetData sheetId="2"/>
      <sheetData sheetId="3"/>
      <sheetData sheetId="4"/>
      <sheetData sheetId="5" refreshError="1"/>
      <sheetData sheetId="6" refreshError="1"/>
    </sheetDataSet>
  </externalBook>
</externalLink>
</file>

<file path=xl/externalLinks/externalLink82.xml><?xml version="1.0" encoding="utf-8"?>
<externalLink xmlns="http://schemas.openxmlformats.org/spreadsheetml/2006/main">
  <externalBook xmlns:r="http://schemas.openxmlformats.org/officeDocument/2006/relationships" r:id="rId1">
    <sheetNames>
      <sheetName val="Mat"/>
      <sheetName val="Analisa"/>
      <sheetName val="master rab"/>
      <sheetName val="Blangko Analisa"/>
      <sheetName val="Blangko RAB"/>
      <sheetName val="HPS"/>
      <sheetName val="Sensitivitas"/>
      <sheetName val="LAIN2"/>
      <sheetName val="HB BAR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83.xml><?xml version="1.0" encoding="utf-8"?>
<externalLink xmlns="http://schemas.openxmlformats.org/spreadsheetml/2006/main">
  <externalBook xmlns:r="http://schemas.openxmlformats.org/officeDocument/2006/relationships" r:id="rId1">
    <sheetNames>
      <sheetName val="SuMBER"/>
      <sheetName val="per Unit"/>
      <sheetName val="per Feeder"/>
      <sheetName val="Sheet2"/>
      <sheetName val="gb"/>
      <sheetName val="Sheet1"/>
      <sheetName val="Peta"/>
      <sheetName val="aruskas"/>
      <sheetName val="Cover"/>
      <sheetName val="master rab"/>
      <sheetName val="Neraca seAPJ"/>
      <sheetName val="Rekap PMG."/>
      <sheetName val="APBN"/>
      <sheetName val="Jasa"/>
      <sheetName val="Mat"/>
      <sheetName val="HB2"/>
      <sheetName val="Sensitivitas"/>
      <sheetName val="sr"/>
      <sheetName val="Analisa"/>
      <sheetName val="Blangko Analisa"/>
      <sheetName val="Blangko RAB"/>
      <sheetName val="HPS"/>
      <sheetName val="impedansi"/>
      <sheetName val="entry REC  trip"/>
      <sheetName val="DTU"/>
      <sheetName val="JAN07"/>
      <sheetName val="Hal-1"/>
      <sheetName val="FORM-B"/>
      <sheetName val="x"/>
      <sheetName val="Sudah Berjalan"/>
      <sheetName val="LAIN2"/>
      <sheetName val="W-NAD"/>
      <sheetName val="Kamus"/>
      <sheetName val="01 A"/>
      <sheetName val="UshDeb00"/>
      <sheetName val="PMT"/>
      <sheetName val="LR"/>
      <sheetName val="Submission Form"/>
      <sheetName val="ca"/>
      <sheetName val="D2. ANL WAKTU INSHAR"/>
      <sheetName val="Laba Rugi"/>
      <sheetName val="Sheet3"/>
      <sheetName val="TRANS"/>
      <sheetName val="RKS"/>
      <sheetName val="DeVIASI"/>
      <sheetName val="KoMposisi"/>
    </sheetNames>
    <sheetDataSet>
      <sheetData sheetId="0" refreshError="1"/>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84.xml><?xml version="1.0" encoding="utf-8"?>
<externalLink xmlns="http://schemas.openxmlformats.org/spreadsheetml/2006/main">
  <externalBook xmlns:r="http://schemas.openxmlformats.org/officeDocument/2006/relationships" r:id="rId1">
    <sheetNames>
      <sheetName val="Sheet1"/>
      <sheetName val="Sheet2"/>
      <sheetName val="Sheet3"/>
      <sheetName val="Rekapitulasi"/>
      <sheetName val="L-R"/>
      <sheetName val="FORM-B"/>
      <sheetName val="Sudah Berjalan"/>
      <sheetName val="Laba Rugi"/>
      <sheetName val="01 A"/>
      <sheetName val="LAIN2"/>
      <sheetName val="JOB"/>
      <sheetName val="Sheet5"/>
      <sheetName val="CashFlow"/>
      <sheetName val="SuMBER"/>
      <sheetName val="NO VENDOR"/>
      <sheetName val="UshDeb00"/>
      <sheetName val="Asumsi"/>
      <sheetName val="DGGKIT+ Derating"/>
      <sheetName val="Usulan"/>
      <sheetName val="sr"/>
      <sheetName val="Meter merek Ganz"/>
      <sheetName val="PERHITUNGAN REALISASI"/>
      <sheetName val="KOL BUNADIN"/>
      <sheetName val="WIWIN H"/>
      <sheetName val="DMTSEL MALANGSARI"/>
      <sheetName val="KOL SUMA"/>
      <sheetName val="JUNAIDI"/>
      <sheetName val="DMTSEL SAMBIREJO"/>
      <sheetName val="JAN09"/>
      <sheetName val="PkRp"/>
      <sheetName val="D-2"/>
      <sheetName val="Submission Form"/>
      <sheetName val="Tabel PTKP"/>
      <sheetName val="GAS PLN-14"/>
      <sheetName val="BBM-PRO-11"/>
      <sheetName val="Resume"/>
      <sheetName val="PMT"/>
      <sheetName val="dengan pembangkitan"/>
      <sheetName val="NO. PRK"/>
      <sheetName val="Prices"/>
      <sheetName val="Sch-5"/>
      <sheetName val="GE027"/>
      <sheetName val="GE051"/>
      <sheetName val="HB BARU"/>
      <sheetName val="HB2"/>
      <sheetName val="Jasa"/>
      <sheetName val="Mat"/>
      <sheetName val="per Unit"/>
      <sheetName val="per Feeder"/>
      <sheetName val="gb"/>
      <sheetName val="Peta"/>
      <sheetName val="aruskas"/>
      <sheetName val="Cover"/>
      <sheetName val="master rab"/>
      <sheetName val="APBN"/>
      <sheetName val="Neraca seAPJ"/>
      <sheetName val="Rekap PMG."/>
      <sheetName val="TRANS"/>
      <sheetName val="tabel"/>
      <sheetName val="AR"/>
      <sheetName val="Sensitivitas"/>
      <sheetName val="bayar_04_fak"/>
      <sheetName val="MU"/>
      <sheetName val="Kontrol"/>
      <sheetName val="BRD"/>
      <sheetName val="Wil-2"/>
      <sheetName val="REKAP"/>
      <sheetName val="FORM BQ TL PRATU 4cct"/>
      <sheetName val="Kamus"/>
      <sheetName val="As"/>
      <sheetName val="NerSubsis"/>
      <sheetName val="Daftar Tabel"/>
      <sheetName val="Hal-1"/>
      <sheetName val="JAN07"/>
      <sheetName val="01_A"/>
      <sheetName val="Uraian"/>
      <sheetName val="rkap2008"/>
      <sheetName val="List"/>
      <sheetName val="Aug-06"/>
      <sheetName val="LR"/>
      <sheetName val="analisa kendaraan"/>
      <sheetName val="HON-KT"/>
      <sheetName val="Gangg_PL"/>
      <sheetName val="ANALISA SNI'08(ubh bgsting)"/>
      <sheetName val="ca"/>
      <sheetName val="W-NAD"/>
      <sheetName val="sept"/>
      <sheetName val="W1"/>
      <sheetName val="見積書"/>
      <sheetName val="Rupiah"/>
      <sheetName val="SortSheet"/>
      <sheetName val="rekmodiPtk (MAP)"/>
      <sheetName val="Valuation"/>
      <sheetName val="HARGA15"/>
      <sheetName val="JASA 15"/>
      <sheetName val="Tabel Istilah"/>
      <sheetName val="dataupd"/>
      <sheetName val="Penjualan"/>
      <sheetName val="ProdSendiri"/>
      <sheetName val="PS&amp;Susut TL"/>
      <sheetName val="SewaBeli"/>
      <sheetName val="Transfer"/>
      <sheetName val="Daftar Kegiatan"/>
      <sheetName val="BBM-03"/>
      <sheetName val="C22"/>
      <sheetName val="GABLUARJAWA1 (2)"/>
      <sheetName val="jadwal pelaks"/>
      <sheetName val="analis"/>
      <sheetName val="RINCIAN HARGA MATERIAL"/>
      <sheetName val="D"/>
      <sheetName val="C"/>
      <sheetName val="AHS-JTR"/>
      <sheetName val="E"/>
      <sheetName val="TDL2001"/>
      <sheetName val="PRK"/>
      <sheetName val="Persed"/>
      <sheetName val="Indikator215"/>
      <sheetName val="Penyulang Padam"/>
      <sheetName val="Tabel Wilayah-cabang"/>
      <sheetName val="KALK_GES"/>
      <sheetName val="SL3"/>
      <sheetName val="LabaRugi"/>
      <sheetName val="Quote"/>
      <sheetName val="RAB"/>
      <sheetName val="LAMPIRAN"/>
      <sheetName val="EQUIPMENT"/>
      <sheetName val="8.b Lamp B-1 BAHP Evaluasi SPH"/>
      <sheetName val="Analisa HSP"/>
      <sheetName val="ATTB-AKTV"/>
      <sheetName val="HPP"/>
      <sheetName val="H.DASAR"/>
      <sheetName val="PB(B)"/>
      <sheetName val="Skor"/>
      <sheetName val="DATA"/>
      <sheetName val="ACUAN"/>
      <sheetName val="MS"/>
      <sheetName val="input-cost"/>
      <sheetName val="Daftar Upah&amp;Bahan"/>
      <sheetName val="D-Analisa1"/>
      <sheetName val="D-Upah&amp;Bahan"/>
      <sheetName val="divI"/>
      <sheetName val="divII"/>
      <sheetName val="Form1-TEL alat"/>
      <sheetName val="Form1-TEL ged"/>
      <sheetName val="RAB PABX"/>
      <sheetName val="H ALAT"/>
      <sheetName val="PE task sheets"/>
      <sheetName val="Base task sheets"/>
      <sheetName val="Labor Rates"/>
      <sheetName val="HARGA SATUAN"/>
      <sheetName val="MAP"/>
      <sheetName val="CiMaPlbStd"/>
      <sheetName val="COP"/>
      <sheetName val="PICKUP"/>
      <sheetName val="RD dokter ORNG 3 70"/>
      <sheetName val="ANALISA"/>
      <sheetName val="Rekap Piutang"/>
      <sheetName val="BQ-IABK"/>
      <sheetName val="UNIT 3"/>
      <sheetName val="A.PERSIAPAN"/>
      <sheetName val="Bangunan Utama"/>
      <sheetName val="Download_Data"/>
      <sheetName val="analisa_jasa"/>
      <sheetName val="Kuantitas &amp; Harga"/>
      <sheetName val="KUMULATIP"/>
      <sheetName val="A1 pri123"/>
      <sheetName val="PAL"/>
      <sheetName val="PPJ"/>
      <sheetName val="PPN"/>
      <sheetName val="TAGSUS"/>
      <sheetName val="MATERAI"/>
      <sheetName val="BAK"/>
      <sheetName val="SMS"/>
      <sheetName val="UMTL"/>
      <sheetName val="GABUNGAN"/>
      <sheetName val="entry REC  trip"/>
      <sheetName val="TDL 2020"/>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refreshError="1"/>
      <sheetData sheetId="130"/>
      <sheetData sheetId="131" refreshError="1"/>
      <sheetData sheetId="132" refreshError="1"/>
      <sheetData sheetId="133" refreshError="1"/>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Set>
  </externalBook>
</externalLink>
</file>

<file path=xl/externalLinks/externalLink85.xml><?xml version="1.0" encoding="utf-8"?>
<externalLink xmlns="http://schemas.openxmlformats.org/spreadsheetml/2006/main">
  <externalBook xmlns:r="http://schemas.openxmlformats.org/officeDocument/2006/relationships" r:id="rId1">
    <sheetNames>
      <sheetName val="Format"/>
      <sheetName val="bantu"/>
    </sheetNames>
    <sheetDataSet>
      <sheetData sheetId="0"/>
      <sheetData sheetId="1"/>
    </sheetDataSet>
  </externalBook>
</externalLink>
</file>

<file path=xl/externalLinks/externalLink86.xml><?xml version="1.0" encoding="utf-8"?>
<externalLink xmlns="http://schemas.openxmlformats.org/spreadsheetml/2006/main">
  <externalBook xmlns:r="http://schemas.openxmlformats.org/officeDocument/2006/relationships" r:id="rId1">
    <sheetNames>
      <sheetName val="Format"/>
      <sheetName val="bantu"/>
    </sheetNames>
    <sheetDataSet>
      <sheetData sheetId="0"/>
      <sheetData sheetId="1"/>
    </sheetDataSet>
  </externalBook>
</externalLink>
</file>

<file path=xl/externalLinks/externalLink87.xml><?xml version="1.0" encoding="utf-8"?>
<externalLink xmlns="http://schemas.openxmlformats.org/spreadsheetml/2006/main">
  <externalBook xmlns:r="http://schemas.openxmlformats.org/officeDocument/2006/relationships" r:id="rId1">
    <sheetNames>
      <sheetName val="RincianPMG"/>
      <sheetName val="Rekap PMG."/>
      <sheetName val="Rincian HTT"/>
      <sheetName val="Rekap HTT"/>
      <sheetName val="Rincian AT"/>
      <sheetName val="Rekap AT"/>
      <sheetName val="SuMBER"/>
      <sheetName val="HB BARU"/>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88.xml><?xml version="1.0" encoding="utf-8"?>
<externalLink xmlns="http://schemas.openxmlformats.org/spreadsheetml/2006/main">
  <externalBook xmlns:r="http://schemas.openxmlformats.org/officeDocument/2006/relationships" r:id="rId1">
    <sheetNames>
      <sheetName val="TERBILANG 2"/>
      <sheetName val="SPPK03"/>
      <sheetName val="Tgl"/>
      <sheetName val="Rms"/>
      <sheetName val="cv"/>
      <sheetName val="Data Isian"/>
      <sheetName val="und 1"/>
      <sheetName val="und 2"/>
      <sheetName val="und 3"/>
      <sheetName val="BAHPSP"/>
      <sheetName val="Usulan"/>
      <sheetName val="SrtPerny"/>
      <sheetName val="Pen.Pmn"/>
      <sheetName val="Pem.Pemn"/>
      <sheetName val="Penj.Pmn"/>
      <sheetName val="Perjanj"/>
      <sheetName val="FORM-B"/>
      <sheetName val="01 A"/>
      <sheetName val="Kamus"/>
      <sheetName val="Sheet1"/>
      <sheetName val="master rab"/>
      <sheetName val="Cover"/>
      <sheetName val="Rekapitulasi"/>
      <sheetName val="Basket"/>
      <sheetName val="JTM"/>
      <sheetName val="JTR"/>
      <sheetName val="Gardu"/>
      <sheetName val="SR"/>
      <sheetName val="KWhmeter"/>
      <sheetName val="UAI"/>
      <sheetName val="Rekap000"/>
      <sheetName val="Basket000"/>
      <sheetName val="JTM000"/>
      <sheetName val="JTR000"/>
      <sheetName val="Gardu000"/>
      <sheetName val="SR000"/>
      <sheetName val="kWhmeter0"/>
      <sheetName val="UAI000"/>
      <sheetName val="Submission Form"/>
      <sheetName val="unit"/>
      <sheetName val="aruskas"/>
      <sheetName val="Sheet2"/>
      <sheetName val="Sheet3"/>
      <sheetName val="rkap2008"/>
      <sheetName val="List"/>
      <sheetName val="Sensitivitas"/>
      <sheetName val="Penyulang Padam"/>
      <sheetName val="RAB"/>
      <sheetName val="Penjualan"/>
      <sheetName val="ProdSendiri"/>
      <sheetName val="PS&amp;Susut TL"/>
      <sheetName val="SewaBeli"/>
      <sheetName val="Transfer"/>
      <sheetName val="Daftar Tabel"/>
      <sheetName val="Listing"/>
      <sheetName val="Table 5"/>
      <sheetName val="Bank Recon"/>
      <sheetName val="L_23"/>
      <sheetName val="DIV.1"/>
      <sheetName val="Asumsi"/>
      <sheetName val="CH"/>
      <sheetName val="HRG BHN"/>
      <sheetName val="W-NAD"/>
      <sheetName val="L20Keu"/>
      <sheetName val="Sudah Berjalan"/>
      <sheetName val="KH-Q1,Q2,01"/>
      <sheetName val="W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89.xml><?xml version="1.0" encoding="utf-8"?>
<externalLink xmlns="http://schemas.openxmlformats.org/spreadsheetml/2006/main">
  <externalBook xmlns:r="http://schemas.openxmlformats.org/officeDocument/2006/relationships" r:id="rId1">
    <sheetNames>
      <sheetName val="Submission Form"/>
      <sheetName val="Feuil2"/>
      <sheetName val="XL4Test5"/>
      <sheetName val="XREF"/>
      <sheetName val="Sheet1"/>
      <sheetName val="01 A"/>
      <sheetName val="THN-7"/>
      <sheetName val="Sudah Berjalan"/>
      <sheetName val="Har_Sus"/>
      <sheetName val="006 AC Standing Floor CT"/>
      <sheetName val="RKA 2012 (GAS)"/>
      <sheetName val="KONTRAK RAFLINDO"/>
      <sheetName val="Komp-A"/>
      <sheetName val="Harian"/>
      <sheetName val="tabel-JHT"/>
      <sheetName val="rkap2008"/>
      <sheetName val="List"/>
      <sheetName val="C3"/>
      <sheetName val="Aktual Realisasi 2011 TW V2"/>
      <sheetName val="Aktual Realisasi 2012 FINAL"/>
      <sheetName val="Non Rutin Baai"/>
      <sheetName val="Non Rutin SKM"/>
      <sheetName val="Priodik Mirrless2B SKM (2)"/>
      <sheetName val="Priodik Mirrless2 SKM"/>
      <sheetName val="Pri Mir 3 TO"/>
      <sheetName val="Priodik Sulzer 2 Baai"/>
      <sheetName val="Priodik Sulzer 2B Baai"/>
      <sheetName val="Priodik SWD BAAI"/>
      <sheetName val="Rutin Baai "/>
      <sheetName val="Rutin SKM"/>
      <sheetName val="Parameter"/>
      <sheetName val="Sheet2"/>
      <sheetName val="IkhtisarBiop(12.0)"/>
      <sheetName val="PendOpLain(11B)"/>
      <sheetName val="Kamus"/>
      <sheetName val="Kontrak vs Realisasi Gas"/>
      <sheetName val="AnalisaSIPIL RIIL"/>
      <sheetName val="E450"/>
      <sheetName val="prev-i"/>
      <sheetName val="sch 1.2"/>
      <sheetName val="Sch-5"/>
      <sheetName val="totaL"/>
      <sheetName val="KALK_GES"/>
      <sheetName val="TB"/>
      <sheetName val="Formulas"/>
      <sheetName val="REFERENSI"/>
      <sheetName val="SewaBeli"/>
      <sheetName val="Submission_Form"/>
      <sheetName val="01_A"/>
      <sheetName val="Sudah_Berjalan"/>
      <sheetName val="006_AC_Standing_Floor_CT"/>
      <sheetName val="RKA_2012_(GAS)"/>
      <sheetName val="KONTRAK_RAFLINDO"/>
      <sheetName val="Aktual_Realisasi_2011_TW_V2"/>
      <sheetName val="Aktual_Realisasi_2012_FINAL"/>
      <sheetName val="Non_Rutin_Baai"/>
      <sheetName val="Non_Rutin_SKM"/>
      <sheetName val="Priodik_Mirrless2B_SKM_(2)"/>
      <sheetName val="Priodik_Mirrless2_SKM"/>
      <sheetName val="Pri_Mir_3_TO"/>
      <sheetName val="Priodik_Sulzer_2_Baai"/>
      <sheetName val="Priodik_Sulzer_2B_Baai"/>
      <sheetName val="Priodik_SWD_BAAI"/>
      <sheetName val="Rutin_Baai_"/>
      <sheetName val="Rutin_SKM"/>
      <sheetName val="IkhtisarBiop(12_0)"/>
      <sheetName val="IN OUT"/>
      <sheetName val="Sheet3"/>
      <sheetName val="TRANS"/>
      <sheetName val="R-SM-KIN"/>
      <sheetName val="Fuel Gas"/>
      <sheetName val="PDPKonstruksi"/>
      <sheetName val="For Report-Akum"/>
      <sheetName val="Material"/>
      <sheetName val="BBT HARDU"/>
      <sheetName val="BBT HARJAR"/>
      <sheetName val="Rekap PMG."/>
      <sheetName val="bantu"/>
      <sheetName val="master rab"/>
      <sheetName val="Usulan"/>
      <sheetName val="W1"/>
      <sheetName val="LAIN2"/>
      <sheetName val="unit"/>
      <sheetName val="Penjualan"/>
      <sheetName val="ProdSendiri"/>
      <sheetName val="PS&amp;Susut TL"/>
      <sheetName val="Transfer"/>
      <sheetName val="non feeder-kc"/>
      <sheetName val="Dasar Pemadaman"/>
      <sheetName val="aruskas"/>
      <sheetName val="W-NAD"/>
      <sheetName val="RAB GI"/>
      <sheetName val="Mar 2004"/>
      <sheetName val="terima"/>
      <sheetName val="Form-B-R1"/>
      <sheetName val="SISTEM SUMBAGSEL"/>
      <sheetName val="Resume"/>
      <sheetName val="NP"/>
      <sheetName val="LK2004"/>
      <sheetName val="L_23"/>
      <sheetName val="Asumsi"/>
      <sheetName val="daftar hrg mat 07"/>
      <sheetName val="BBaku(12C3)"/>
      <sheetName val="BBMJenis(12B1)"/>
      <sheetName val="BiLuOp(14)"/>
      <sheetName val="Bipeg-U(12D2)"/>
      <sheetName val="BiPinjamin(15)"/>
      <sheetName val="BOLain(12E2)"/>
      <sheetName val="BPeg-F(12D1)"/>
      <sheetName val="HarJabor(12C2)"/>
      <sheetName val="JualGTarif(11A)"/>
      <sheetName val="LabaRugi Fungsi"/>
      <sheetName val="LabaRugi Fungsi2004(21B)"/>
      <sheetName val="LabaRugi Lainnya 2005(20)"/>
      <sheetName val="LabaRugi Unsur2004(21A)"/>
      <sheetName val="PembelianiTL(12A1"/>
      <sheetName val="PendaLuOp(13)"/>
      <sheetName val="PenjTL(18)"/>
      <sheetName val="ProduksiTL(12B2)"/>
      <sheetName val="SewaPemb(12A2)"/>
      <sheetName val="RJBR"/>
      <sheetName val="16 - Alternative Unit Pricing"/>
      <sheetName val="Estimate"/>
      <sheetName val="Harga Satuan"/>
      <sheetName val="RAB"/>
      <sheetName val="3-DIV2"/>
      <sheetName val="analhps Pasng"/>
      <sheetName val="NerSubsis"/>
      <sheetName val="FEB"/>
      <sheetName val="JAN"/>
      <sheetName val="MAR"/>
      <sheetName val="UshDeb00"/>
      <sheetName val="Cover"/>
      <sheetName val="form"/>
      <sheetName val="bahps"/>
      <sheetName val="RESUM-MON"/>
      <sheetName val="WBS"/>
      <sheetName val="Ref"/>
      <sheetName val="ANALISA "/>
      <sheetName val="131 (Piutang PJB)"/>
      <sheetName val="Top"/>
      <sheetName val="compare"/>
      <sheetName val="DATA"/>
      <sheetName val="CP3 Rkp"/>
      <sheetName val="3-DIV4"/>
      <sheetName val="3-DIV5"/>
      <sheetName val="3-DIV3"/>
      <sheetName val="L-R"/>
      <sheetName val="PL (MONTHLY)"/>
      <sheetName val="APBN"/>
      <sheetName val="MU"/>
      <sheetName val="XXXXXX"/>
      <sheetName val="Test Accrue"/>
      <sheetName val="ALAT"/>
      <sheetName val="GABLUARJAWA1 (2)"/>
      <sheetName val="JASA"/>
      <sheetName val="000000"/>
      <sheetName val="Menu"/>
      <sheetName val="Periode"/>
      <sheetName val="Penyert-anak"/>
      <sheetName val="Penyert-Saham"/>
      <sheetName val="MilikSaham"/>
      <sheetName val="NCI"/>
      <sheetName val="PIUT-JP"/>
      <sheetName val="TGR"/>
      <sheetName val="BI.DTGH"/>
      <sheetName val="BDDLainnya"/>
      <sheetName val="Dmk-Pjk"/>
      <sheetName val="RDBDP"/>
      <sheetName val="Kas&amp;Strkas"/>
      <sheetName val="DpsK3bln"/>
      <sheetName val="Dep3-12bln"/>
      <sheetName val="Piut-Umur (Rev)"/>
      <sheetName val="Piut-Umur1"/>
      <sheetName val="Piut-Umur2"/>
      <sheetName val="Piut-Unsur"/>
      <sheetName val="HapusPiut (Rev)"/>
      <sheetName val="HapusPiut"/>
      <sheetName val="PiutRR"/>
      <sheetName val="PenyisihanPiutang"/>
      <sheetName val="PiutMacam"/>
      <sheetName val="Persd-Mat"/>
      <sheetName val="KlasPersd"/>
      <sheetName val="PenyisihanMat"/>
      <sheetName val="Rinc-Bl-BBM"/>
      <sheetName val="BantuanLN"/>
      <sheetName val="AkunPenutup"/>
      <sheetName val="UtPiut-Anak "/>
      <sheetName val="PendBP"/>
      <sheetName val="HutBank"/>
      <sheetName val="HutBiProy"/>
      <sheetName val="FORM REKON DP"/>
      <sheetName val="IPS-IPK"/>
      <sheetName val="IPS-IPK DPLK"/>
      <sheetName val="ManfPs"/>
      <sheetName val="Utus T "/>
      <sheetName val="Utus P"/>
      <sheetName val="Ut-Pajak"/>
      <sheetName val="SKP"/>
      <sheetName val="UtLainPD"/>
      <sheetName val="UtLainPJ"/>
      <sheetName val="Utg SGU"/>
      <sheetName val="UtangBiaya"/>
      <sheetName val="Utang Biaya"/>
      <sheetName val="UJL"/>
      <sheetName val="DMKLPB-TARIF"/>
      <sheetName val="DMKLPB-LANGG"/>
      <sheetName val="JualGTarif"/>
      <sheetName val="JualGLangg"/>
      <sheetName val="JUAL LPB-TARIF"/>
      <sheetName val="JUAL LPB-LANGG"/>
      <sheetName val="JUAL&amp;BL-TL"/>
      <sheetName val="PendOpLain"/>
      <sheetName val="BO-INVEST"/>
      <sheetName val="PO Lain-1"/>
      <sheetName val="PO Lain-2"/>
      <sheetName val="IkhtisarBiop"/>
      <sheetName val="PembelianTL"/>
      <sheetName val="Pembelian TL2"/>
      <sheetName val="Sewa Diesel"/>
      <sheetName val="BBMJenis "/>
      <sheetName val="ProduksiTLSendiri"/>
      <sheetName val="HarMat"/>
      <sheetName val="HarJabor"/>
      <sheetName val="BPeg-F"/>
      <sheetName val="BPeg-U"/>
      <sheetName val="Reals-MP"/>
      <sheetName val="BOLain"/>
      <sheetName val="Non Allw Cost"/>
      <sheetName val="bi-outsourching"/>
      <sheetName val="PendaLuOp"/>
      <sheetName val="BeLuOp"/>
      <sheetName val="BePinjaman"/>
      <sheetName val="SelisihKurs"/>
      <sheetName val="KursNota "/>
      <sheetName val="KursSend"/>
      <sheetName val="NrcKWh"/>
      <sheetName val="KOR-PAJAK"/>
      <sheetName val="PJK-TGH"/>
      <sheetName val="T.Sched+Mat.List luwuk - -toili"/>
      <sheetName val="A.Div3"/>
      <sheetName val="A.Div7"/>
      <sheetName val="DIV 5 6"/>
      <sheetName val="23 switchgear 20 kv rev"/>
      <sheetName val="KONTRAK"/>
      <sheetName val="PROG"/>
      <sheetName val="hrg uph+bhn"/>
      <sheetName val="FUNGSI"/>
      <sheetName val="TABGAJI"/>
      <sheetName val="Resource Plan (2)"/>
      <sheetName val="Listing"/>
      <sheetName val="Incoming"/>
      <sheetName val="A"/>
      <sheetName val="civil-work"/>
      <sheetName val="Found 150 kv w pile"/>
      <sheetName val="Found 500 w pile"/>
      <sheetName val="basic-price"/>
      <sheetName val="Bhn+Uph"/>
      <sheetName val="Sheet5"/>
      <sheetName val="Rekap"/>
      <sheetName val="neraca 1999-2000"/>
      <sheetName val="LabaRugi"/>
      <sheetName val="Rekap rutin"/>
      <sheetName val="ACUAN"/>
      <sheetName val="Pajak Penghasilan"/>
      <sheetName val="RKA 2010"/>
      <sheetName val="H.Satuan"/>
      <sheetName val="Submission_Form1"/>
      <sheetName val="Trhan_Outdoor_Combined wo MK"/>
      <sheetName val="GANG PYL PMT TRIP"/>
      <sheetName val="harga"/>
      <sheetName val="NRCPTK01"/>
      <sheetName val="Indikator215"/>
      <sheetName val="Analisa copy"/>
      <sheetName val="I-Rutin Switchgear"/>
      <sheetName val="I-Rutin SUTT"/>
      <sheetName val="I-Rutin Banghal"/>
      <sheetName val="I-R Kendaraan"/>
      <sheetName val="I-R Perlengkapan Um"/>
      <sheetName val="V-Rutin Banghal"/>
      <sheetName val="V-R Kendaraan"/>
      <sheetName val="V-R Perlengkapan Umum"/>
      <sheetName val="V-NR Banghal"/>
      <sheetName val="I-Rutin Transformator"/>
      <sheetName val="RUTINSKM"/>
      <sheetName val="ILS"/>
      <sheetName val="L20Keu"/>
      <sheetName val="Equity"/>
      <sheetName val="Download_Data"/>
      <sheetName val="A1 PRY"/>
      <sheetName val="Analisa 300"/>
      <sheetName val="Prod-CS"/>
      <sheetName val="NAME"/>
      <sheetName val="Family"/>
      <sheetName val="JSO"/>
      <sheetName val="Kontrol"/>
      <sheetName val="Permanent info"/>
      <sheetName val="GeneralInfo"/>
      <sheetName val="NY ADMIN"/>
      <sheetName val="BS final"/>
      <sheetName val="Rates"/>
      <sheetName val="FA FISKAL"/>
      <sheetName val="Scoresheet"/>
      <sheetName val="Disposals"/>
      <sheetName val="Ex_Rate"/>
      <sheetName val="TB0"/>
      <sheetName val="FE-1770.P1"/>
      <sheetName val="Notes to BS"/>
      <sheetName val="Cover Sheet"/>
      <sheetName val="Akun"/>
      <sheetName val="CSD"/>
      <sheetName val="BARS"/>
      <sheetName val="P"/>
      <sheetName val="DATA INPUT"/>
      <sheetName val="rekmodiPtk (MAP)"/>
      <sheetName val="AHS-JTR"/>
      <sheetName val="13.Nangakara Weir"/>
      <sheetName val="14.Irr.Canal Work"/>
      <sheetName val="15.Irr. Struc.Work"/>
      <sheetName val="16.Pipe Inst."/>
      <sheetName val="18.Lateral Pipe"/>
      <sheetName val="Wil-2"/>
      <sheetName val="Hal-1"/>
      <sheetName val="Bahan"/>
      <sheetName val="NEGO"/>
      <sheetName val="Ex-Rate"/>
      <sheetName val="CiMaPlbStd"/>
      <sheetName val="KH-Q1,Q2,01"/>
      <sheetName val="Mat"/>
      <sheetName val="Sentra"/>
      <sheetName val="BoQ"/>
      <sheetName val="GGN PER UNIT"/>
      <sheetName val="dataKIT"/>
      <sheetName val="dataPHT"/>
      <sheetName val="dataIBT"/>
      <sheetName val="dataTRF"/>
      <sheetName val="dataPDH_Pasok"/>
      <sheetName val="RINCIAN HARGA MATERIAL"/>
      <sheetName val="RFP009"/>
      <sheetName val="FORM BQ TL PRATU 4cct"/>
      <sheetName val="ca"/>
      <sheetName val="MyTugas"/>
      <sheetName val="LOAN"/>
      <sheetName val="Kurs"/>
      <sheetName val="AnalisaSIPIL_RIIL"/>
      <sheetName val="sch_1_2"/>
      <sheetName val="Kontrak_vs_Realisasi_Gas"/>
      <sheetName val="IN_OUT"/>
      <sheetName val="T_Sched+Mat_List_luwuk_-_-toili"/>
      <sheetName val="A_Div3"/>
      <sheetName val="A_Div7"/>
      <sheetName val="DIV_5_6"/>
      <sheetName val="16_-_Alternative_Unit_Pricing"/>
      <sheetName val="Harga_Satuan"/>
      <sheetName val="Pengadaan EM Revisi"/>
      <sheetName val="INPUT HARGA"/>
      <sheetName val="Gedung Kantor"/>
      <sheetName val="KesejahteraanKary&amp;Sumb"/>
      <sheetName val="FCM"/>
      <sheetName val="A1 pri123"/>
      <sheetName val="DBASE"/>
      <sheetName val="L27 Data"/>
      <sheetName val="AKTIVA TETAP"/>
      <sheetName val="Laba Rugi"/>
      <sheetName val="PRK"/>
      <sheetName val="LKAI_KALTIM"/>
      <sheetName val="Assumptions (2)"/>
      <sheetName val="Danfoss Submission form 2004 (1"/>
      <sheetName val="ASCEandUBC"/>
      <sheetName val="w't table"/>
      <sheetName val="Table1 MASTER"/>
      <sheetName val="Table4"/>
      <sheetName val="Table2 MASTER"/>
      <sheetName val="Table5 Master"/>
      <sheetName val="Harga BBM Indonesia"/>
      <sheetName val="grafik-010B"/>
      <sheetName val="S e p"/>
      <sheetName val="M a r"/>
      <sheetName val="M a y"/>
      <sheetName val="J u l"/>
      <sheetName val="A p r"/>
      <sheetName val="A u g"/>
      <sheetName val="O c t"/>
      <sheetName val="J u n"/>
      <sheetName val="N o v"/>
      <sheetName val="F e b"/>
      <sheetName val="J a n"/>
      <sheetName val="00 received in 01"/>
      <sheetName val="2001 Employee roster"/>
      <sheetName val="Penyusutan Kendaraan"/>
      <sheetName val="Deprec Exp"/>
      <sheetName val="Fiscal Assets Summary"/>
      <sheetName val="Building"/>
      <sheetName val="Machinery"/>
      <sheetName val="Office Equipment1"/>
      <sheetName val="Vehicle"/>
      <sheetName val="Movement"/>
      <sheetName val="Aktiva Fiscal"/>
      <sheetName val="Marshal"/>
      <sheetName val="TRNS-C1"/>
      <sheetName val="HR"/>
      <sheetName val="mei - des"/>
      <sheetName val="Input"/>
      <sheetName val="Evaluasi"/>
      <sheetName val="HDKP"/>
      <sheetName val="Surat"/>
      <sheetName val="Sheet4"/>
      <sheetName val="HR Kpmc"/>
      <sheetName val="Rencna WBP"/>
      <sheetName val="Kesiapan Kit"/>
      <sheetName val="DB"/>
      <sheetName val="EFOR"/>
      <sheetName val="Base Gas Medco"/>
      <sheetName val="Simulasi"/>
      <sheetName val="Simulasi (2)"/>
      <sheetName val="Mirrless_PBAAI"/>
      <sheetName val="SFAC_Tes"/>
      <sheetName val="Pengemb Ush"/>
      <sheetName val="Jetty"/>
      <sheetName val="PAJAK"/>
      <sheetName val="KB"/>
      <sheetName val="uph"/>
      <sheetName val="Basic AHS"/>
      <sheetName val="coeff"/>
      <sheetName val="bybungafix"/>
      <sheetName val="Pk"/>
      <sheetName val="Detail_313"/>
      <sheetName val="AkumAT"/>
      <sheetName val="summary-1"/>
      <sheetName val="List AT-Dedy"/>
      <sheetName val="Piutang Normal Psrt"/>
      <sheetName val="Input Data"/>
      <sheetName val="NERACA SESUAI PROGRAM GL MAGIC"/>
      <sheetName val="Detail_311.01"/>
      <sheetName val="Detail_311.02"/>
      <sheetName val="Detail_312"/>
      <sheetName val="SUMMARY_NOV09"/>
      <sheetName val="136.01(piutang belum faktur)"/>
      <sheetName val="Balance Sheet"/>
      <sheetName val="Income Statement"/>
      <sheetName val="Rekap 2002 mod"/>
      <sheetName val="DataReferensi"/>
      <sheetName val="Top Schedule"/>
      <sheetName val="Input GENERATION-DATA"/>
      <sheetName val="132 (Piutang PLN)"/>
      <sheetName val="133 pihak ke3"/>
      <sheetName val="AKTIVA"/>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Bln3_4"/>
      <sheetName val="Links"/>
      <sheetName val="Lead"/>
      <sheetName val="Assumptions"/>
      <sheetName val="Per GL J a n"/>
      <sheetName val="A.W. VANAMEI"/>
      <sheetName val="A.W. TIGER"/>
      <sheetName val="HARGA SWAL+SKT"/>
      <sheetName val="GL_Account"/>
      <sheetName val="fr BS"/>
      <sheetName val="Trial Bal"/>
      <sheetName val="tabel nilai"/>
      <sheetName val="UPAH DAN BAHAN"/>
      <sheetName val="Quantity"/>
      <sheetName val="Bill of Quantity"/>
      <sheetName val="analhps"/>
      <sheetName val="Lamp 2"/>
      <sheetName val="R-16.1"/>
      <sheetName val="R-16.2"/>
      <sheetName val="P&amp;L98"/>
      <sheetName val="TB Juni2011Gabungan"/>
      <sheetName val="PkRp"/>
      <sheetName val="TB_Dec09"/>
      <sheetName val="TB_Dec08"/>
      <sheetName val="KodeGangguan"/>
      <sheetName val="Uraian"/>
      <sheetName val="HARVEST02"/>
      <sheetName val="BBM-03"/>
      <sheetName val="他PJとの比較"/>
      <sheetName val="Tabel PTKP"/>
      <sheetName val="beban"/>
      <sheetName val="Tabel Istilah"/>
      <sheetName val="Land Clearing-pnw"/>
      <sheetName val="Master Edit"/>
      <sheetName val="TABEL"/>
      <sheetName val="upah"/>
      <sheetName val="Neraca seAPJ"/>
      <sheetName val="Kuantitas &amp; Harga"/>
      <sheetName val="Supl.X"/>
      <sheetName val="Div2"/>
      <sheetName val="Div3"/>
      <sheetName val="Div4"/>
      <sheetName val="Div5"/>
      <sheetName val="Div6"/>
      <sheetName val="Div7"/>
      <sheetName val="Div8"/>
      <sheetName val="kali-2001"/>
      <sheetName val="FORM A12BJI"/>
      <sheetName val="Pareto_BAM#3"/>
      <sheetName val="Gangg_PL"/>
      <sheetName val="DivVI"/>
      <sheetName val="P-SA"/>
      <sheetName val="Inv_NAD"/>
      <sheetName val="Inv_RIAU"/>
      <sheetName val="Inv_MALUKU"/>
      <sheetName val="Inv_SUMUT"/>
      <sheetName val="divI"/>
      <sheetName val="divII"/>
      <sheetName val="KMS-DIS5"/>
      <sheetName val="PMT"/>
      <sheetName val="DeVIASI"/>
      <sheetName val="KoMposisi"/>
      <sheetName val="FORM-B"/>
      <sheetName val="ANALISA"/>
      <sheetName val="BoQ(APBN)"/>
      <sheetName val="UP_an"/>
      <sheetName val="Harga Upah+Bahan"/>
      <sheetName val="DAFTAR UPAH"/>
      <sheetName val="Hitung_Energi"/>
      <sheetName val="BRONZE BANDAR NELAYAN"/>
      <sheetName val="5.1(1)"/>
      <sheetName val="prod03"/>
      <sheetName val="JAN09"/>
      <sheetName val="Alat dan Perabot"/>
      <sheetName val="HPP"/>
      <sheetName val="Legend"/>
      <sheetName val="F1771-2"/>
      <sheetName val="MASTER"/>
      <sheetName val="FRYPROD"/>
      <sheetName val="Index"/>
      <sheetName val="MCOST1"/>
      <sheetName val="D-2"/>
      <sheetName val="Sumber Data"/>
      <sheetName val="XLR_NoRangeSheet"/>
      <sheetName val="66"/>
      <sheetName val="025"/>
      <sheetName val="Macro"/>
      <sheetName val="02"/>
      <sheetName val="03"/>
      <sheetName val="06"/>
      <sheetName val="2"/>
      <sheetName val="REVISI-10"/>
      <sheetName val="REVISI-16"/>
      <sheetName val="REVISI-25"/>
      <sheetName val="DATA_NOV04"/>
      <sheetName val="StU"/>
      <sheetName val="Pengendalian "/>
      <sheetName val="SYARAT TEKNIS DAN SLA"/>
      <sheetName val="BA Kerusakan"/>
      <sheetName val="RPBJ"/>
      <sheetName val="nota dinas"/>
      <sheetName val="TUG-5"/>
      <sheetName val="Pegawai"/>
      <sheetName val="Tabel-Tk Komp"/>
      <sheetName val="saldo"/>
      <sheetName val="shareholders"/>
      <sheetName val="Lampiran"/>
      <sheetName val="SUSUt 9%"/>
      <sheetName val="Agregat Halus &amp; Kasar"/>
      <sheetName val="KLP"/>
      <sheetName val="KSN"/>
      <sheetName val="RYN"/>
      <sheetName val="SKM"/>
      <sheetName val="TLK"/>
      <sheetName val="Database"/>
      <sheetName val="1"/>
      <sheetName val="Isian Biodata"/>
      <sheetName val="chitimc"/>
      <sheetName val="dongia (2)"/>
      <sheetName val="LKVL-CK-HT-GD1"/>
      <sheetName val="giathanh1"/>
      <sheetName val="THPDMoi  (2)"/>
      <sheetName val="gtrinh"/>
      <sheetName val="phuluc1"/>
      <sheetName val="TONG HOP VL-NC"/>
      <sheetName val="lam-moi"/>
      <sheetName val="chitiet"/>
      <sheetName val="TONGKE3p "/>
      <sheetName val="TH VL, NC, DDHT Thanhphuoc"/>
      <sheetName val="#REF"/>
      <sheetName val="DONGIA"/>
      <sheetName val="thao-go"/>
      <sheetName val="DON GIA"/>
      <sheetName val="TONGKE-HT"/>
      <sheetName val="DG"/>
      <sheetName val="dtxl"/>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DTU"/>
      <sheetName val="SuMBER"/>
      <sheetName val="1.General Item"/>
      <sheetName val="2.Sorinangka Weir"/>
      <sheetName val="3.Irr.Canal Work"/>
      <sheetName val="4.Irr.Struc.Work"/>
      <sheetName val="6.Tertiary Work"/>
      <sheetName val="Content "/>
      <sheetName val="BA-1"/>
      <sheetName val="Vendor"/>
      <sheetName val="Vendor UJH"/>
      <sheetName val="KKN"/>
      <sheetName val="NBL"/>
      <sheetName val="PLB"/>
      <sheetName val="FAS"/>
      <sheetName val="SCH2"/>
      <sheetName val="hal 14b"/>
      <sheetName val="GABUNGAN"/>
      <sheetName val="PERIODIK"/>
      <sheetName val="Progrs SWD-6"/>
      <sheetName val="LISTS"/>
      <sheetName val="Sumber Asset"/>
      <sheetName val="Biaya"/>
      <sheetName val="CD&amp;Stok"/>
      <sheetName val="Neraca"/>
      <sheetName val="Penyulang Padam"/>
      <sheetName val="GGN TRAFO"/>
      <sheetName val="COP realisasi 2015"/>
      <sheetName val="M"/>
      <sheetName val="Catatan"/>
      <sheetName val="Beli"/>
      <sheetName val="Sewa"/>
      <sheetName val="BBkr"/>
      <sheetName val="Jual"/>
      <sheetName val="Prod2"/>
      <sheetName val="RKAP"/>
      <sheetName val="kCal"/>
      <sheetName val="BS01"/>
      <sheetName val="COSTSALES"/>
      <sheetName val="PL"/>
      <sheetName val="Perintah"/>
      <sheetName val="FP_JUAL_"/>
      <sheetName val="SLS-TGT-FEED (FDM)"/>
      <sheetName val="Fak_aktif"/>
      <sheetName val="NAMA DEPT"/>
      <sheetName val="ASSUM-COMB-Prop"/>
      <sheetName val="Bank Recon"/>
      <sheetName val="Persed"/>
      <sheetName val="FKT_PJK"/>
      <sheetName val="0"/>
      <sheetName val="Reconcil.bal.sheet(out)"/>
      <sheetName val="Assets"/>
      <sheetName val="1A"/>
      <sheetName val="C"/>
      <sheetName val="NT"/>
      <sheetName val="PConsCS"/>
      <sheetName val="dia-in"/>
      <sheetName val="2008"/>
      <sheetName val="Konfirm"/>
      <sheetName val="Table 5"/>
      <sheetName val="DIV.1"/>
      <sheetName val="Perhitungan RAB"/>
      <sheetName val="AN-E"/>
      <sheetName val="Ana. PU"/>
      <sheetName val="1crb"/>
      <sheetName val="REG II JATENG SALATIGAA"/>
      <sheetName val="PESUT TW2"/>
      <sheetName val="SATPAM"/>
      <sheetName val="harga "/>
      <sheetName val="Inflasi 2019"/>
      <sheetName val="Inflasi $"/>
      <sheetName val="STEEL STRUCTURE"/>
      <sheetName val="Incoming 1A jajar"/>
      <sheetName val="Xchge Rates"/>
      <sheetName val="HPE GI PAOKMOTONG"/>
      <sheetName val="analisa gedung"/>
      <sheetName val="Adj"/>
      <sheetName val="Input Reference"/>
      <sheetName val="Inventory Value Reference"/>
      <sheetName val="GrafikProd"/>
      <sheetName val="REVISI-29"/>
      <sheetName val="DataBase Har"/>
      <sheetName val="Watertank"/>
      <sheetName val="GRADE ap"/>
      <sheetName val="Config"/>
      <sheetName val="Valuation"/>
      <sheetName val="OST Agustus"/>
      <sheetName val="sap"/>
      <sheetName val="hps"/>
      <sheetName val="JARAK TEMPUH PERGESERAN TRAFO"/>
      <sheetName val="Lembar1"/>
      <sheetName val="Lembar2"/>
      <sheetName val="JARAK PEMBONGKARAN &amp; RELOKASI N"/>
      <sheetName val="DAFTAR PEKERJAAN PONDASI &amp; PEMA"/>
      <sheetName val="DAFTAR PENGADAAN PEMASANGAN NCT"/>
      <sheetName val="BAR BENDING SCHEDULE"/>
      <sheetName val="CH"/>
      <sheetName val="Dolar dalam Rp"/>
      <sheetName val="D"/>
      <sheetName val="E"/>
      <sheetName val="LR"/>
      <sheetName val="Kuit"/>
      <sheetName val="Table 1"/>
      <sheetName val="Scenario"/>
      <sheetName val="Scenario (CN)"/>
      <sheetName val="N"/>
      <sheetName val="Okt"/>
      <sheetName val="ANAM"/>
      <sheetName val="Section 2 MastlisteRev02"/>
      <sheetName val="gi"/>
      <sheetName val="lpb"/>
      <sheetName val="HEADCOUNT_Bud"/>
      <sheetName val="Costs_ActivityNature"/>
      <sheetName val="back up"/>
      <sheetName val="SITE-E"/>
      <sheetName val="CATALOG"/>
      <sheetName val="Analisa SNI STANDART "/>
      <sheetName val="Twr (15)"/>
      <sheetName val="주주명부&lt;끝&gt;"/>
      <sheetName val="references"/>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sheetData sheetId="536"/>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PkRp"/>
      <sheetName val="PkVal"/>
      <sheetName val="PkJtRp"/>
      <sheetName val="PkJtVal"/>
      <sheetName val="ByDkpRp"/>
      <sheetName val="ByDkpVal"/>
      <sheetName val="ByDkpJtRp"/>
      <sheetName val="ByDkpJtVal"/>
      <sheetName val="ByPinjRp"/>
      <sheetName val="ByPinjVal"/>
      <sheetName val="Asumsi"/>
      <sheetName val="NERACA DAYA"/>
      <sheetName val="M"/>
      <sheetName val="C"/>
      <sheetName val="TRNS-C1"/>
      <sheetName val="DJBB PNYL"/>
      <sheetName val="Chart gang BOGOR"/>
      <sheetName val="MESIN_KIT"/>
      <sheetName val="B.P-C.P 2006"/>
      <sheetName val="HARGA SATUAN"/>
      <sheetName val="Kode"/>
      <sheetName val="DJBB_PNYL"/>
      <sheetName val="Chart_gang_BOGOR"/>
      <sheetName val="NERACA_DAYA"/>
      <sheetName val="B_P-C_P_2006"/>
      <sheetName val="Data"/>
      <sheetName val="Resource_Plan_(2)"/>
      <sheetName val="Kontrol"/>
      <sheetName val="Cover"/>
      <sheetName val="LabaRugi"/>
      <sheetName val="GABLUARJAWA1_(2)"/>
      <sheetName val="Kamus"/>
      <sheetName val="R-SM-KIN"/>
      <sheetName val="List"/>
      <sheetName val="FORM REN RUTIN KIT"/>
      <sheetName val="Layout-UNIT1"/>
      <sheetName val="Location"/>
      <sheetName val="Submission Form"/>
      <sheetName val="Produksi"/>
      <sheetName val="BRUT0-1"/>
      <sheetName val="Lk200312-02-03-04"/>
      <sheetName val="Prod.Harian"/>
      <sheetName val="REKAP"/>
      <sheetName val="Usia"/>
      <sheetName val="ca"/>
      <sheetName val="PERIODIK"/>
      <sheetName val="pddk"/>
      <sheetName val="UshDeb00"/>
      <sheetName val="W-NAD"/>
      <sheetName val="M-PEG"/>
      <sheetName val="Sudah Berjalan"/>
      <sheetName val="Wil-2"/>
      <sheetName val="tabel JHT"/>
      <sheetName val="NRCPTK01"/>
      <sheetName val="L-rok"/>
      <sheetName val="sk17-76-78"/>
      <sheetName val="Listrik Mati 05"/>
      <sheetName val="Listrik Mati 06"/>
      <sheetName val="Tabel Kode"/>
      <sheetName val="Da AN BRAT TWR"/>
      <sheetName val="THN-7"/>
      <sheetName val="Code"/>
      <sheetName val="trenprod2001"/>
      <sheetName val="Kin1TH"/>
      <sheetName val="Res142001"/>
      <sheetName val="GrafikProd"/>
      <sheetName val="Kin3BLN"/>
      <sheetName val="Kin1BLN"/>
      <sheetName val="Kin2TH"/>
      <sheetName val="Kin2BLN"/>
      <sheetName val="L-PENGUS-24.00"/>
      <sheetName val="KINERJA"/>
      <sheetName val="Eval.bln.Okt'15"/>
      <sheetName val="ROH PBS"/>
      <sheetName val="PBS"/>
      <sheetName val="ROH JAM 07-14"/>
      <sheetName val="JLK"/>
      <sheetName val="ROH JAM 15-21"/>
      <sheetName val="ROH JAM 00-06"/>
      <sheetName val="TIMO"/>
      <sheetName val="GRG"/>
      <sheetName val="KTG"/>
      <sheetName val="WDL"/>
      <sheetName val="PJKL"/>
      <sheetName val="KDO"/>
      <sheetName val="KLB"/>
      <sheetName val="SMPR"/>
      <sheetName val="SDRJ"/>
      <sheetName val="WNG"/>
      <sheetName val="Input T&amp;R Prod"/>
      <sheetName val="Twr (15)"/>
      <sheetName val="Instalasi"/>
      <sheetName val="ACUAN"/>
      <sheetName val="GABLUARJAWA1 (2)"/>
      <sheetName val="Form-B-R1"/>
      <sheetName val="THN-6"/>
      <sheetName val="WAN"/>
      <sheetName val="tabel-JHT"/>
      <sheetName val="INLAND FACTOR DISTANCE"/>
      <sheetName val="Uraian"/>
      <sheetName val="Catatan"/>
      <sheetName val="TID1_Old"/>
      <sheetName val="FORM A1_A2  Tangerang"/>
      <sheetName val="FORM A1_A2  Gambir"/>
      <sheetName val="FORM A1_A2  Kebayoran"/>
      <sheetName val="FORM A1_A2  Kramatjati"/>
      <sheetName val="FORM A1_A2 KD"/>
      <sheetName val="Basket 6"/>
      <sheetName val="Trunking"/>
      <sheetName val="L_23"/>
      <sheetName val="ANALISA"/>
      <sheetName val="AN-MAJOR"/>
      <sheetName val="DivVI"/>
      <sheetName val="bahan"/>
      <sheetName val="Pareto_SKR#2"/>
      <sheetName val="Pareto_SKR#3"/>
      <sheetName val="KUMULATIP"/>
      <sheetName val="Kuantitas &amp; Harga"/>
      <sheetName val="D-2"/>
      <sheetName val="Sheet3"/>
      <sheetName val="Sheet6"/>
      <sheetName val="scada 2001"/>
      <sheetName val="Jenis Pelatihan"/>
      <sheetName val="prod03"/>
      <sheetName val="Sheet5"/>
      <sheetName val="A"/>
      <sheetName val="WORKPLAN GROWS R KARANGNUNGGAL"/>
      <sheetName val="MENU"/>
      <sheetName val="PARAMETER"/>
      <sheetName val="analis"/>
      <sheetName val="DGGKIT+ Derating"/>
      <sheetName val="TRANS"/>
      <sheetName val="KMS-DIS5"/>
      <sheetName val="F-1"/>
      <sheetName val="PTG"/>
      <sheetName val="Daftar"/>
      <sheetName val="MST"/>
      <sheetName val="FLI - Sec.1"/>
      <sheetName val="B"/>
      <sheetName val="Transfer"/>
      <sheetName val="SewaBeli"/>
      <sheetName val="Sheet1"/>
      <sheetName val="REK-PEG"/>
      <sheetName val="REFERENSI"/>
      <sheetName val="Sch-5"/>
      <sheetName val="Harga BBM Indonesia"/>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GenlistHI"/>
      <sheetName val="Electrical "/>
      <sheetName val="SCADA ENG"/>
      <sheetName val="Supervisory Control System"/>
      <sheetName val="NERACA_DAYA1"/>
      <sheetName val="DJBB_PNYL1"/>
      <sheetName val="Chart_gang_BOGOR1"/>
      <sheetName val="B_P-C_P_20061"/>
      <sheetName val="HARGA_SATUAN"/>
      <sheetName val="FORM_REN_RUTIN_KIT"/>
      <sheetName val="Submission_Form"/>
      <sheetName val="Prod_Harian"/>
      <sheetName val="Sudah_Berjalan"/>
      <sheetName val="tabel_JHT"/>
      <sheetName val="Listrik_Mati_05"/>
      <sheetName val="Listrik_Mati_06"/>
      <sheetName val="Tabel_Kode"/>
      <sheetName val="L-PENGUS-24_00"/>
      <sheetName val="Eval_bln_Okt'15"/>
      <sheetName val="ROH_PBS"/>
      <sheetName val="ROH_JAM_07-14"/>
      <sheetName val="ROH_JAM_15-21"/>
      <sheetName val="ROH_JAM_00-06"/>
      <sheetName val="Input_T&amp;R_Prod"/>
      <sheetName val="Da_AN_BRAT_TWR"/>
      <sheetName val="Twr_(15)"/>
      <sheetName val="GABLUARJAWA1_(2)1"/>
      <sheetName val="INLAND_FACTOR_DISTANCE"/>
      <sheetName val="FORM_A1_A2__Tangerang"/>
      <sheetName val="FORM_A1_A2__Gambir"/>
      <sheetName val="FORM_A1_A2__Kebayoran"/>
      <sheetName val="FORM_A1_A2__Kramatjati"/>
      <sheetName val="FORM_A1_A2_KD"/>
      <sheetName val="Basket_6"/>
      <sheetName val="Kuantitas_&amp;_Harga"/>
      <sheetName val="scada_2001"/>
      <sheetName val="Jenis_Pelatihan"/>
      <sheetName val="CMK"/>
      <sheetName val="JTM"/>
      <sheetName val="TUL III-09"/>
      <sheetName val="FailureMode_PLTU"/>
      <sheetName val="FailureMode_PLTG"/>
      <sheetName val="Resume"/>
      <sheetName val="DATA-BASE SUTT"/>
      <sheetName val="analhps Pasng"/>
      <sheetName val="REF"/>
      <sheetName val="TAHAP 5"/>
      <sheetName val="PUNCAK-89"/>
      <sheetName val="DivVII"/>
      <sheetName val="DAFGED"/>
      <sheetName val="Beltra  (7)"/>
      <sheetName val="Peralatan"/>
      <sheetName val="Basic Price"/>
      <sheetName val="NP-7"/>
      <sheetName val="HSLAIN-LAIN"/>
      <sheetName val="Master Edit"/>
      <sheetName val="graf2"/>
      <sheetName val="AC"/>
      <sheetName val="Pareto_SKR#4"/>
      <sheetName val="Div2"/>
      <sheetName val="Div3"/>
      <sheetName val="2008"/>
      <sheetName val="Summary"/>
      <sheetName val="RAB"/>
      <sheetName val="rekmodiPtk (MAP)"/>
      <sheetName val="FUNGSI"/>
      <sheetName val="W1"/>
      <sheetName val="FDR"/>
      <sheetName val="RATE TENAGA KERJA"/>
      <sheetName val="PANDUAN"/>
      <sheetName val="HIDE"/>
      <sheetName val="DExp.Lmb"/>
      <sheetName val="HPE"/>
      <sheetName val="Peralatan (2)"/>
      <sheetName val="se006t"/>
      <sheetName val="beban"/>
      <sheetName val="FORM-B"/>
      <sheetName val="SAA"/>
      <sheetName val="A1 pri123"/>
      <sheetName val="A1 PRY"/>
      <sheetName val="ACUANBARU"/>
      <sheetName val="Assumptions (2)"/>
      <sheetName val="Prog Desc"/>
      <sheetName val="Grafik Wil"/>
      <sheetName val="Bipeg-U(12D2)"/>
      <sheetName val="Daftar Harga"/>
      <sheetName val="Kuantitas"/>
      <sheetName val="CashFlow"/>
      <sheetName val="HARDIBLD"/>
      <sheetName val="gvl"/>
      <sheetName val="bbtest2"/>
      <sheetName val="LKVL-CK-HT-GD1"/>
      <sheetName val="TONG HOP VL-NC"/>
      <sheetName val="chitiet"/>
      <sheetName val="TONGKE3p "/>
      <sheetName val="TH VL, NC, DDHT Thanhphuoc"/>
      <sheetName val="#REF"/>
      <sheetName val="DONGIA"/>
      <sheetName val="DON GIA"/>
      <sheetName val="DG"/>
      <sheetName val="TNHCHINH"/>
      <sheetName val="CHITIET VL-NC"/>
      <sheetName val="Tiepdia"/>
      <sheetName val="TDTKP"/>
      <sheetName val="VCV-BE-TONG"/>
      <sheetName val="UPAH DAN BAHAN"/>
      <sheetName val="chitimc"/>
      <sheetName val="dongia (2)"/>
      <sheetName val="giathanh1"/>
      <sheetName val="THPDMoi  (2)"/>
      <sheetName val="gtrinh"/>
      <sheetName val="phuluc1"/>
      <sheetName val="lam-moi"/>
      <sheetName val="thao-go"/>
      <sheetName val="TONGKE-HT"/>
      <sheetName val="dtxl"/>
      <sheetName val="t-h HA THE"/>
      <sheetName val="CHITIET VL-NC-TT -1p"/>
      <sheetName val="TONG HOP VL-NC TT"/>
      <sheetName val="TH XL"/>
      <sheetName val="VC"/>
      <sheetName val="CHITIET VL-NC-TT-3p"/>
      <sheetName val="TDTKP1"/>
      <sheetName val="KPVC-BD "/>
      <sheetName val="4.2-BPP"/>
      <sheetName val="4.3-HargaJual"/>
      <sheetName val="bayar_per_02082018"/>
      <sheetName val="Calc Inst"/>
      <sheetName val="AHS-JTR"/>
      <sheetName val="Sect-1a"/>
      <sheetName val="Cover_sheet"/>
      <sheetName val="2"/>
      <sheetName val="1"/>
      <sheetName val="master rab"/>
      <sheetName val="TRIP TRAFO APR"/>
      <sheetName val="METER"/>
      <sheetName val="HAR APR"/>
      <sheetName val="GRAFIK"/>
      <sheetName val="Perm. Test"/>
      <sheetName val="sept"/>
      <sheetName val="Vendor UJH"/>
      <sheetName val="02"/>
      <sheetName val="06"/>
      <sheetName val="66"/>
      <sheetName val="Beli"/>
      <sheetName val="Sewa"/>
      <sheetName val="BBkr"/>
      <sheetName val="NerSubsis"/>
      <sheetName val="Jual"/>
      <sheetName val="Prod2"/>
      <sheetName val="RKAP"/>
      <sheetName val="kCal"/>
      <sheetName val="DKH"/>
      <sheetName val="AGREGAT"/>
      <sheetName val="A.Div10"/>
      <sheetName val="A.Div3"/>
      <sheetName val="A.Div 2"/>
      <sheetName val="A.Div 4"/>
      <sheetName val="A.Div5"/>
      <sheetName val="A.Div7"/>
      <sheetName val="CiMaPlbStd"/>
      <sheetName val="Balance Sheet"/>
      <sheetName val="Income Statement"/>
      <sheetName val="db"/>
      <sheetName val="MC_Qty"/>
      <sheetName val="FORM BQ TL PRATU 4cct"/>
      <sheetName val="RAB GI"/>
      <sheetName val="GAB"/>
      <sheetName val="SATPAM"/>
      <sheetName val="matr aux"/>
      <sheetName val="matr engine"/>
      <sheetName val="jasa rehab"/>
      <sheetName val="jasa pondasi"/>
      <sheetName val="jasa rekon material"/>
      <sheetName val="DGGKIT+_Derating"/>
      <sheetName val="WORKPLAN_GROWS_R_KARANGNUNGGAL"/>
      <sheetName val="FLI_-_Sec_1"/>
      <sheetName val="TUL_III-09"/>
      <sheetName val="RAP"/>
      <sheetName val="Ref Additional Payment"/>
      <sheetName val="vendor"/>
      <sheetName val="Sheet2"/>
      <sheetName val="total"/>
      <sheetName val="form KD"/>
      <sheetName val="VM OKT"/>
      <sheetName val="SPK GABUNG"/>
      <sheetName val="SPB"/>
      <sheetName val="SPJ"/>
      <sheetName val="JASA AI"/>
      <sheetName val="JASA AO"/>
      <sheetName val="BARANG AI"/>
      <sheetName val="BARANG AO"/>
      <sheetName val="NPWP"/>
      <sheetName val="Sheet4"/>
      <sheetName val="SPB BELUM KEMBALI"/>
      <sheetName val="SISA KUOTA KHS JASA"/>
      <sheetName val="Sheet7"/>
      <sheetName val="JAN"/>
      <sheetName val="BOQ"/>
      <sheetName val="4-Basic Price"/>
      <sheetName val="5-ALAT(1)"/>
      <sheetName val="PENYEBAB"/>
      <sheetName val="Mobilisasi"/>
      <sheetName val="E7"/>
      <sheetName val="L-R"/>
      <sheetName val="K_TAM_SPK032"/>
      <sheetName val="12.REFERENSI"/>
      <sheetName val="A u g"/>
      <sheetName val="O c t"/>
      <sheetName val="A p r"/>
      <sheetName val="M a y"/>
      <sheetName val="S e p"/>
      <sheetName val="00 received in 01"/>
      <sheetName val="F e b"/>
      <sheetName val="Per GL J a n"/>
      <sheetName val="J u n"/>
      <sheetName val="M a r"/>
      <sheetName val="J u l"/>
      <sheetName val="Keterangan"/>
      <sheetName val="LAIN2"/>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FJ per BLN"/>
      <sheetName val="DC REAL PER TW"/>
      <sheetName val="Cover1"/>
      <sheetName val="mu"/>
      <sheetName val="DAF-1"/>
      <sheetName val="Pt"/>
      <sheetName val="F1771-2"/>
      <sheetName val="LABA RUGI"/>
      <sheetName val="Assumptions"/>
      <sheetName val="Construction Period Costs"/>
      <sheetName val="Plant Characteristics"/>
      <sheetName val="GGN_PENY_FEB2009 &gt; 5"/>
      <sheetName val="NERACA_DAYA2"/>
      <sheetName val="DJBB_PNYL2"/>
      <sheetName val="Chart_gang_BOGOR2"/>
      <sheetName val="B_P-C_P_20062"/>
      <sheetName val="HARGA_SATUAN1"/>
      <sheetName val="FORM_REN_RUTIN_KIT1"/>
      <sheetName val="Submission_Form1"/>
      <sheetName val="Prod_Harian1"/>
      <sheetName val="Sudah_Berjalan1"/>
      <sheetName val="tabel_JHT1"/>
      <sheetName val="Listrik_Mati_051"/>
      <sheetName val="Listrik_Mati_061"/>
      <sheetName val="Tabel_Kode1"/>
      <sheetName val="Da_AN_BRAT_TWR1"/>
      <sheetName val="L-PENGUS-24_001"/>
      <sheetName val="Eval_bln_Okt'151"/>
      <sheetName val="ROH_PBS1"/>
      <sheetName val="ROH_JAM_07-141"/>
      <sheetName val="ROH_JAM_15-211"/>
      <sheetName val="ROH_JAM_00-061"/>
      <sheetName val="Input_T&amp;R_Prod1"/>
      <sheetName val="Twr_(15)1"/>
      <sheetName val="GABLUARJAWA1_(2)2"/>
      <sheetName val="WORKPLAN_GROWS_R_KARANGNUNGGAL1"/>
      <sheetName val="INLAND_FACTOR_DISTANCE1"/>
      <sheetName val="FORM_A1_A2__Tangerang1"/>
      <sheetName val="FORM_A1_A2__Gambir1"/>
      <sheetName val="FORM_A1_A2__Kebayoran1"/>
      <sheetName val="FORM_A1_A2__Kramatjati1"/>
      <sheetName val="FORM_A1_A2_KD1"/>
      <sheetName val="Basket_61"/>
      <sheetName val="Kuantitas_&amp;_Harga1"/>
      <sheetName val="scada_20011"/>
      <sheetName val="Jenis_Pelatihan1"/>
      <sheetName val="DGGKIT+_Derating1"/>
      <sheetName val="FLI_-_Sec_11"/>
      <sheetName val="Harga_BBM_Indonesia"/>
      <sheetName val="Inv_KITLUR_SUMBAGUT"/>
      <sheetName val="Inv_KITLUR_SUMBAGSEL"/>
      <sheetName val="Electrical_"/>
      <sheetName val="SCADA_ENG"/>
      <sheetName val="Supervisory_Control_System"/>
      <sheetName val="BIODATA"/>
      <sheetName val="KARYAWAN"/>
      <sheetName val="database"/>
      <sheetName val="master"/>
      <sheetName val="masteradm"/>
      <sheetName val="master_fln"/>
      <sheetName val="master_opt"/>
      <sheetName val="master_pgd"/>
      <sheetName val="master_pmd"/>
      <sheetName val="master_pmd_new"/>
      <sheetName val="ATTB-AKTV"/>
      <sheetName val="hal 14b"/>
      <sheetName val="REKAP KINERJA"/>
      <sheetName val="summary-1"/>
      <sheetName val="Dasar Pemadaman"/>
      <sheetName val="COP"/>
      <sheetName val="HPP"/>
      <sheetName val="kumpulan"/>
      <sheetName val="Basic"/>
      <sheetName val="Alat"/>
      <sheetName val="STRUKTUR"/>
      <sheetName val="SCH2"/>
      <sheetName val="laporan pemakaian blangko"/>
      <sheetName val="terbilang"/>
      <sheetName val="H.BAHAN"/>
      <sheetName val="DATA ACUAN"/>
      <sheetName val="Agregat Halus &amp; Kasar"/>
      <sheetName val=""/>
      <sheetName val="H MAT"/>
      <sheetName val="Analisa 600"/>
      <sheetName val="uts"/>
      <sheetName val="TITIK KOORDINAT 1"/>
      <sheetName val="TRAFO 2"/>
      <sheetName val="FJ KSKT"/>
      <sheetName val="FJ KSKT EMIN"/>
      <sheetName val="FJ per BLN EMIN"/>
      <sheetName val="ASSET SE-060"/>
      <sheetName val="DATA LF"/>
      <sheetName val="KWH E MIN"/>
      <sheetName val="HITUNG LF TR,TRFO,SR"/>
      <sheetName val="KONDUKTOR"/>
      <sheetName val="GARDU"/>
      <sheetName val="TRAFO"/>
      <sheetName val="APP CAWANG"/>
      <sheetName val="Pk"/>
      <sheetName val="FAS"/>
      <sheetName val="BA_Rapen"/>
      <sheetName val="GI"/>
      <sheetName val="LOAD2010"/>
      <sheetName val="Preventif"/>
      <sheetName val="Jenis Pemeliharaan"/>
      <sheetName val="Kode User"/>
      <sheetName val="RekapLEP"/>
      <sheetName val="Project Data"/>
      <sheetName val="Confidential PAS HMI"/>
      <sheetName val="P-SA"/>
      <sheetName val="CH"/>
      <sheetName val="10"/>
      <sheetName val="Kpg"/>
      <sheetName val="Pry"/>
      <sheetName val="Gab.Cab"/>
      <sheetName val="blk"/>
      <sheetName val="Krn"/>
      <sheetName val="Ksg"/>
      <sheetName val="skm"/>
      <sheetName val="UPpry"/>
      <sheetName val="Pbn"/>
      <sheetName val="Spt"/>
      <sheetName val="target"/>
      <sheetName val="LOGRESUME"/>
      <sheetName val="List of Inventory"/>
      <sheetName val="JAN09"/>
      <sheetName val="BHN"/>
      <sheetName val="DFTR GARDIST"/>
      <sheetName val="HARGA"/>
      <sheetName val="SATUAN"/>
      <sheetName val="61005"/>
      <sheetName val="61007"/>
      <sheetName val="MAP"/>
      <sheetName val="H.Dasar"/>
      <sheetName val="N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sheetData sheetId="405"/>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sheetData sheetId="490"/>
      <sheetData sheetId="491"/>
      <sheetData sheetId="492"/>
      <sheetData sheetId="493"/>
      <sheetData sheetId="494"/>
      <sheetData sheetId="495"/>
      <sheetData sheetId="496"/>
      <sheetData sheetId="497"/>
      <sheetData sheetId="498"/>
      <sheetData sheetId="499"/>
      <sheetData sheetId="500"/>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sheetData sheetId="528"/>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Set>
  </externalBook>
</externalLink>
</file>

<file path=xl/externalLinks/externalLink90.xml><?xml version="1.0" encoding="utf-8"?>
<externalLink xmlns="http://schemas.openxmlformats.org/spreadsheetml/2006/main">
  <externalBook xmlns:r="http://schemas.openxmlformats.org/officeDocument/2006/relationships" r:id="rId1">
    <sheetNames>
      <sheetName val="Sheet1"/>
      <sheetName val="terbilang"/>
      <sheetName val="INISIATIF STRATEGIS"/>
      <sheetName val="HARGA SATUAN"/>
      <sheetName val="DETAIL USULAN"/>
      <sheetName val="SAMPUL"/>
      <sheetName val="DATA"/>
      <sheetName val="KKO"/>
      <sheetName val="KKF"/>
      <sheetName val="KR"/>
      <sheetName val="RAB"/>
      <sheetName val="REKAP MDU"/>
      <sheetName val="REKAP KONSTRUKSI"/>
      <sheetName val="GAMBAR"/>
      <sheetName val="SLD"/>
      <sheetName val="PETA"/>
      <sheetName val="ETAP SEBELUM"/>
      <sheetName val="ETAP SESUDAH"/>
      <sheetName val="GANGGUAN PMT"/>
      <sheetName val="GANGGUAN RECLOSER"/>
      <sheetName val="BEBAN FEEDER"/>
      <sheetName val="SUSUT-RUMUS SAVING"/>
      <sheetName val="IS"/>
      <sheetName val="Sheet2"/>
      <sheetName val="Sheet3"/>
      <sheetName val="ETAP"/>
      <sheetName val="RAB MUJUR"/>
      <sheetName val="Gmbr Peta"/>
      <sheetName val="Topografi"/>
      <sheetName val="RCPS"/>
      <sheetName val="IC"/>
      <sheetName val="LapBeban"/>
      <sheetName val="LapGang"/>
      <sheetName val="Saidi &amp; Saifi"/>
      <sheetName val="TUL III-09"/>
      <sheetName val="REKAP"/>
      <sheetName val="Tambahan PWI 12 &amp; 13"/>
      <sheetName val="DMK"/>
      <sheetName val="MASTER"/>
      <sheetName val="RAB A YANI 2"/>
      <sheetName val="rab a yani"/>
      <sheetName val="A YANI"/>
      <sheetName val="RAB MT HARYONO 2"/>
      <sheetName val="RAB MT HARYONO"/>
      <sheetName val="MTHARYONO"/>
      <sheetName val="Sheet4"/>
      <sheetName val="rab dr cipto"/>
      <sheetName val="DRCIPTO"/>
      <sheetName val="rab gajahmada"/>
      <sheetName val="GAJAHMADA"/>
      <sheetName val="RAB PEMUDA"/>
      <sheetName val="PEMUDA"/>
      <sheetName val="RAB CIPTO 2"/>
      <sheetName val="rab gajahmada2"/>
      <sheetName val="RAB Saluran Kabel"/>
      <sheetName val="RAB CROSS ARM"/>
      <sheetName val="RAB JETIS"/>
      <sheetName val="RAB PILANG PAYUNG"/>
      <sheetName val="RAB GAMBRENGAN"/>
      <sheetName val="ND PPPBJ"/>
      <sheetName val="BA VFM"/>
      <sheetName val="Lampiran HPE"/>
      <sheetName val="Analisa HPE"/>
      <sheetName val="ND MA"/>
      <sheetName val="Persetujuan VFM"/>
      <sheetName val="MONITOR"/>
      <sheetName val="Analisis Metode"/>
      <sheetName val="Analisis Pasar"/>
      <sheetName val="HPE"/>
      <sheetName val="Daftar Usulan Pengadaan"/>
      <sheetName val="Daftar Rencana Pengadaan"/>
      <sheetName val="Suply positioning matrix"/>
      <sheetName val="g1"/>
      <sheetName val="g2"/>
      <sheetName val="G3"/>
      <sheetName val="Sheet5"/>
      <sheetName val="NO. PRK"/>
      <sheetName val="PK"/>
      <sheetName val="DETAIL SURAT (DIKERJAKAN AREA)"/>
      <sheetName val="NOTA DINAS (DIKERJAKAN RAYON)"/>
      <sheetName val="MENU PEMBUATAN RAB"/>
      <sheetName val="Daftar Material Jasa"/>
      <sheetName val="MATERIAL PLN"/>
      <sheetName val="GBR1"/>
      <sheetName val="GBR2"/>
      <sheetName val="GBR3"/>
      <sheetName val="GBR4"/>
      <sheetName val="GBR5"/>
      <sheetName val="GBR6"/>
      <sheetName val="GBR7"/>
      <sheetName val="GBR8"/>
      <sheetName val="GBR9"/>
      <sheetName val="GBR10"/>
      <sheetName val="GBR11"/>
      <sheetName val="MATERIAL TOTAL"/>
      <sheetName val="MAT"/>
      <sheetName val="JS"/>
      <sheetName val="Data Base Konstruksi"/>
      <sheetName val="RINCIAN SPK"/>
      <sheetName val="REKAP SPK"/>
      <sheetName val="LOKASI"/>
      <sheetName val="www.Kelasexcel.web.id"/>
      <sheetName val="PROGRAM"/>
      <sheetName val="Smg"/>
    </sheetNames>
    <definedNames>
      <definedName name="terbilang"/>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sheetData sheetId="99"/>
      <sheetData sheetId="100" refreshError="1"/>
      <sheetData sheetId="101"/>
      <sheetData sheetId="102" refreshError="1"/>
      <sheetData sheetId="103" refreshError="1"/>
    </sheetDataSet>
  </externalBook>
</externalLink>
</file>

<file path=xl/externalLinks/externalLink91.xml><?xml version="1.0" encoding="utf-8"?>
<externalLink xmlns="http://schemas.openxmlformats.org/spreadsheetml/2006/main">
  <externalBook xmlns:r="http://schemas.openxmlformats.org/officeDocument/2006/relationships" r:id="rId1">
    <sheetNames>
      <sheetName val="LOKASI"/>
      <sheetName val="NO. PRK"/>
      <sheetName val="SUPPORT"/>
      <sheetName val="HARGA SATUAN"/>
      <sheetName val="DETAIL USULAN"/>
      <sheetName val="CHECKLIST"/>
      <sheetName val="KR"/>
      <sheetName val="RAB"/>
      <sheetName val="USULAN PRK KOMITE INVESTASI"/>
      <sheetName val="DATA"/>
      <sheetName val="KKF NEW"/>
      <sheetName val="KKO"/>
      <sheetName val="REKAP USULAN"/>
      <sheetName val="SAMPUL"/>
      <sheetName val="PENGESAHAN"/>
      <sheetName val="DATA MATERIAL"/>
      <sheetName val="REKAP MDU"/>
      <sheetName val="REKAP TIANG"/>
      <sheetName val="ASUMSI SAVING kWh "/>
      <sheetName val="URUTAN PPT PRK"/>
      <sheetName val="STANDAR CONTENT"/>
      <sheetName val="REKAP KONSTRUKSI"/>
      <sheetName val="GAMBAR"/>
      <sheetName val="SLD"/>
      <sheetName val="PETA"/>
      <sheetName val="ETAP SEBELUM"/>
      <sheetName val="ETAP SESUDAH"/>
      <sheetName val="REKAP GGN RECLOSER 2021"/>
      <sheetName val=" GANGGUAN PMT 2021 "/>
      <sheetName val="SUMMARY RECOVERY TIME"/>
      <sheetName val="GANGGUAN PMT"/>
      <sheetName val="GANGGUAN RECLOSER"/>
      <sheetName val="BEBAN FEEDER"/>
    </sheetNames>
    <sheetDataSet>
      <sheetData sheetId="0" refreshError="1"/>
      <sheetData sheetId="1" refreshError="1"/>
      <sheetData sheetId="2" refreshError="1"/>
      <sheetData sheetId="3" refreshError="1"/>
      <sheetData sheetId="4" refreshError="1">
        <row r="58">
          <cell r="I58">
            <v>1</v>
          </cell>
          <cell r="J58">
            <v>1</v>
          </cell>
          <cell r="K58">
            <v>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92.xml><?xml version="1.0" encoding="utf-8"?>
<externalLink xmlns="http://schemas.openxmlformats.org/spreadsheetml/2006/main">
  <externalBook xmlns:r="http://schemas.openxmlformats.org/officeDocument/2006/relationships" r:id="rId1">
    <sheetNames>
      <sheetName val="KWH PT GLORY"/>
      <sheetName val="Asumsi I"/>
      <sheetName val="KKF 2 INC &amp; 2 Premium"/>
      <sheetName val="GBR 2 INC 2 PREMIUM"/>
      <sheetName val="Asumsi II"/>
      <sheetName val="KKF 2 INC &amp; 1 Premium"/>
      <sheetName val="GBR 1 INC 1 PREMIUM"/>
      <sheetName val="KKF Non Transfer Price"/>
      <sheetName val="PSA Mei 2019"/>
      <sheetName val="TDL Juni 2019"/>
      <sheetName val="KKO"/>
      <sheetName val="Rekap PMG."/>
    </sheetNames>
    <sheetDataSet>
      <sheetData sheetId="0" refreshError="1"/>
      <sheetData sheetId="1" refreshError="1">
        <row r="3">
          <cell r="C3">
            <v>0.12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tabColor theme="1" tint="0.249977111117893"/>
    <pageSetUpPr fitToPage="1"/>
  </sheetPr>
  <dimension ref="A1:L1321"/>
  <sheetViews>
    <sheetView showGridLines="0" view="pageBreakPreview" zoomScale="85" zoomScaleNormal="100" workbookViewId="0">
      <selection activeCell="C32" sqref="C32"/>
    </sheetView>
  </sheetViews>
  <sheetFormatPr defaultColWidth="9.14285714285714" defaultRowHeight="15"/>
  <cols>
    <col min="1" max="1" width="5.28571428571429" style="650" customWidth="1"/>
    <col min="2" max="2" width="5.14285714285714" style="651" customWidth="1"/>
    <col min="3" max="3" width="51.4285714285714" style="652" customWidth="1"/>
    <col min="4" max="4" width="12.4285714285714" style="652" customWidth="1"/>
    <col min="5" max="5" width="8.71428571428571" style="653" customWidth="1"/>
    <col min="6" max="6" width="12.5714285714286" style="653" customWidth="1"/>
    <col min="7" max="7" width="12.7142857142857" style="653" customWidth="1"/>
    <col min="8" max="8" width="20.7142857142857" style="654" hidden="1" customWidth="1"/>
    <col min="9" max="9" width="24.7142857142857" style="654" hidden="1" customWidth="1"/>
    <col min="10" max="10" width="45.7142857142857" style="654" hidden="1" customWidth="1"/>
    <col min="11" max="12" width="18.5714285714286" style="654" hidden="1" customWidth="1"/>
    <col min="13" max="16384" width="9.14285714285714" style="655"/>
  </cols>
  <sheetData>
    <row r="1" spans="3:12">
      <c r="C1" s="656" t="s">
        <v>0</v>
      </c>
      <c r="D1" s="657"/>
      <c r="H1" s="658"/>
      <c r="I1" s="658"/>
      <c r="J1" s="658"/>
      <c r="K1" s="658"/>
      <c r="L1" s="658"/>
    </row>
    <row r="2" spans="3:4">
      <c r="C2" s="659" t="str">
        <f>RAB!C2</f>
        <v>UNIT INDUK DISTRIBUSI JAWA TENGAH &amp; DI YOGYAKARTA</v>
      </c>
      <c r="D2" s="657"/>
    </row>
    <row r="3" spans="3:4">
      <c r="C3" s="660"/>
      <c r="D3" s="657"/>
    </row>
    <row r="4" ht="15.75" customHeight="1" spans="2:12">
      <c r="B4" s="661" t="s">
        <v>1</v>
      </c>
      <c r="C4" s="661"/>
      <c r="D4" s="661"/>
      <c r="E4" s="661"/>
      <c r="F4" s="661"/>
      <c r="G4" s="661"/>
      <c r="H4" s="661"/>
      <c r="I4" s="661"/>
      <c r="J4" s="661"/>
      <c r="K4" s="661"/>
      <c r="L4" s="661"/>
    </row>
    <row r="5" ht="15.75" customHeight="1" spans="2:12">
      <c r="B5" s="661"/>
      <c r="C5" s="661"/>
      <c r="D5" s="661"/>
      <c r="E5" s="661"/>
      <c r="F5" s="661"/>
      <c r="G5" s="661"/>
      <c r="H5" s="661"/>
      <c r="I5" s="661"/>
      <c r="J5" s="661"/>
      <c r="K5" s="661"/>
      <c r="L5" s="661"/>
    </row>
    <row r="6" spans="3:4">
      <c r="C6" s="657"/>
      <c r="D6" s="657"/>
    </row>
    <row r="7" ht="15.75" customHeight="1" spans="2:12">
      <c r="B7" s="662" t="s">
        <v>2</v>
      </c>
      <c r="C7" s="662" t="s">
        <v>3</v>
      </c>
      <c r="D7" s="663" t="s">
        <v>4</v>
      </c>
      <c r="E7" s="663" t="s">
        <v>5</v>
      </c>
      <c r="F7" s="663" t="s">
        <v>6</v>
      </c>
      <c r="G7" s="664" t="s">
        <v>7</v>
      </c>
      <c r="H7" s="665" t="s">
        <v>8</v>
      </c>
      <c r="I7" s="665" t="s">
        <v>9</v>
      </c>
      <c r="J7" s="665" t="s">
        <v>10</v>
      </c>
      <c r="K7" s="679" t="s">
        <v>11</v>
      </c>
      <c r="L7" s="680"/>
    </row>
    <row r="8" customHeight="1" spans="2:12">
      <c r="B8" s="662"/>
      <c r="C8" s="662"/>
      <c r="D8" s="663"/>
      <c r="E8" s="663"/>
      <c r="F8" s="663"/>
      <c r="G8" s="664"/>
      <c r="H8" s="665"/>
      <c r="I8" s="665"/>
      <c r="J8" s="665"/>
      <c r="K8" s="681"/>
      <c r="L8" s="682"/>
    </row>
    <row r="9" customHeight="1" spans="2:12">
      <c r="B9" s="662"/>
      <c r="C9" s="662"/>
      <c r="D9" s="663"/>
      <c r="E9" s="663"/>
      <c r="F9" s="663"/>
      <c r="G9" s="664"/>
      <c r="H9" s="665"/>
      <c r="I9" s="665"/>
      <c r="J9" s="665"/>
      <c r="K9" s="683"/>
      <c r="L9" s="684"/>
    </row>
    <row r="10" s="648" customFormat="1" ht="15.75" customHeight="1" spans="1:12">
      <c r="A10" s="650"/>
      <c r="B10" s="666"/>
      <c r="C10" s="667"/>
      <c r="D10" s="668"/>
      <c r="E10" s="669"/>
      <c r="F10" s="670"/>
      <c r="G10" s="671"/>
      <c r="H10" s="672"/>
      <c r="I10" s="672"/>
      <c r="J10" s="672"/>
      <c r="K10" s="672"/>
      <c r="L10" s="672"/>
    </row>
    <row r="11" s="649" customFormat="1" spans="1:12">
      <c r="A11" s="650"/>
      <c r="B11" s="673" t="s">
        <v>12</v>
      </c>
      <c r="C11" s="674" t="s">
        <v>13</v>
      </c>
      <c r="D11" s="675"/>
      <c r="E11" s="546"/>
      <c r="F11" s="676"/>
      <c r="G11" s="544"/>
      <c r="H11" s="677"/>
      <c r="I11" s="677"/>
      <c r="J11" s="677"/>
      <c r="K11" s="677"/>
      <c r="L11" s="677"/>
    </row>
    <row r="12" s="649" customFormat="1" spans="1:12">
      <c r="A12" s="650">
        <v>1</v>
      </c>
      <c r="B12" s="676">
        <f ca="1">IF(C12="","",A12)</f>
        <v>1</v>
      </c>
      <c r="C12" s="209" t="str">
        <f ca="1">IF(ISERROR(OFFSET($C$713,MATCH(A12,$F$714:$F$1320,0),0)),"",OFFSET($C$713,MATCH(A12,$F$714:$F$1320,0),0))</f>
        <v>KWH MPB; 1P;230V;5(60)A;1;2W</v>
      </c>
      <c r="D12" s="587" t="str">
        <f ca="1">IF(ISERROR(OFFSET('HARGA SATUAN'!$D$6,MATCH(C12,'HARGA SATUAN'!$C$7:$C$1495,0),0)),"",OFFSET('HARGA SATUAN'!$D$6,MATCH(C12,'HARGA SATUAN'!$C$7:$C$1495,0),0))</f>
        <v>MDU-KD</v>
      </c>
      <c r="E12" s="587" t="str">
        <f ca="1">IF(B12="+","Unit",IF(ISERROR(OFFSET('HARGA SATUAN'!$E$6,MATCH(C12,'HARGA SATUAN'!$C$7:$C$1495,0),0)),"",OFFSET('HARGA SATUAN'!$E$6,MATCH(C12,'HARGA SATUAN'!$C$7:$C$1495,0),0)))</f>
        <v>Bh</v>
      </c>
      <c r="F12" s="678">
        <f ca="1">IF(ISERROR(OFFSET($D$713,MATCH(A12,$F$714:$F$1320,0),0)),"",OFFSET($D$713,MATCH(A12,$F$714:$F$1320,0),0))</f>
        <v>1</v>
      </c>
      <c r="G12" s="583">
        <f ca="1">IF(ISERROR(OFFSET('HARGA SATUAN'!$I$6,MATCH(C12,'HARGA SATUAN'!$C$7:$C$1495,0),0)),"",OFFSET('HARGA SATUAN'!$I$6,MATCH(C12,'HARGA SATUAN'!$C$7:$C$1495,0),0))</f>
        <v>327600</v>
      </c>
      <c r="H12" s="677" t="e">
        <f ca="1">IF(B12="","",#REF!)</f>
        <v>#REF!</v>
      </c>
      <c r="I12" s="677" t="e">
        <f ca="1">IF(B12="","",#REF!)</f>
        <v>#REF!</v>
      </c>
      <c r="J12" s="677" t="e">
        <f ca="1">IF(B12="","",#REF!)</f>
        <v>#REF!</v>
      </c>
      <c r="K12" s="677" t="e">
        <f ca="1">IF(B12="","",#REF!)</f>
        <v>#REF!</v>
      </c>
      <c r="L12" s="677" t="e">
        <f ca="1">IF(C12="","",#REF!)</f>
        <v>#REF!</v>
      </c>
    </row>
    <row r="13" s="649" customFormat="1" customHeight="1" spans="1:12">
      <c r="A13" s="650">
        <v>2</v>
      </c>
      <c r="B13" s="676">
        <f ca="1" t="shared" ref="B13:B76" si="0">IF(C13="","",A13)</f>
        <v>2</v>
      </c>
      <c r="C13" s="209" t="str">
        <f ca="1" t="shared" ref="C13:C76" si="1">IF(ISERROR(OFFSET($C$713,MATCH(A13,$F$714:$F$1320,0),0)),"",OFFSET($C$713,MATCH(A13,$F$714:$F$1320,0),0))</f>
        <v>MCB 1 Fasa 50 A</v>
      </c>
      <c r="D13" s="587" t="str">
        <f ca="1">IF(ISERROR(OFFSET('HARGA SATUAN'!$D$6,MATCH(C13,'HARGA SATUAN'!$C$7:$C$1495,0),0)),"",OFFSET('HARGA SATUAN'!$D$6,MATCH(C13,'HARGA SATUAN'!$C$7:$C$1495,0),0))</f>
        <v>MDU-KD</v>
      </c>
      <c r="E13" s="587" t="str">
        <f ca="1">IF(B13="+","Unit",IF(ISERROR(OFFSET('HARGA SATUAN'!$E$6,MATCH(C13,'HARGA SATUAN'!$C$7:$C$1495,0),0)),"",OFFSET('HARGA SATUAN'!$E$6,MATCH(C13,'HARGA SATUAN'!$C$7:$C$1495,0),0)))</f>
        <v>Bh</v>
      </c>
      <c r="F13" s="678">
        <f ca="1" t="shared" ref="F13:F76" si="2">IF(ISERROR(OFFSET($D$713,MATCH(A13,$F$714:$F$1320,0),0)),"",OFFSET($D$713,MATCH(A13,$F$714:$F$1320,0),0))</f>
        <v>1</v>
      </c>
      <c r="G13" s="583">
        <f ca="1">IF(ISERROR(OFFSET('HARGA SATUAN'!$I$6,MATCH(C13,'HARGA SATUAN'!$C$7:$C$1495,0),0)),"",OFFSET('HARGA SATUAN'!$I$6,MATCH(C13,'HARGA SATUAN'!$C$7:$C$1495,0),0))</f>
        <v>39000</v>
      </c>
      <c r="H13" s="677" t="e">
        <f ca="1">IF(B13="","",#REF!)</f>
        <v>#REF!</v>
      </c>
      <c r="I13" s="677" t="e">
        <f ca="1">IF(B13="","",#REF!)</f>
        <v>#REF!</v>
      </c>
      <c r="J13" s="677" t="e">
        <f ca="1">IF(B13="","",#REF!)</f>
        <v>#REF!</v>
      </c>
      <c r="K13" s="677" t="e">
        <f ca="1">IF(B13="","",#REF!)</f>
        <v>#REF!</v>
      </c>
      <c r="L13" s="677" t="e">
        <f ca="1">IF(C13="","",#REF!)</f>
        <v>#REF!</v>
      </c>
    </row>
    <row r="14" s="649" customFormat="1" spans="1:12">
      <c r="A14" s="650">
        <v>3</v>
      </c>
      <c r="B14" s="676">
        <f ca="1" t="shared" si="0"/>
        <v>3</v>
      </c>
      <c r="C14" s="209" t="str">
        <f ca="1" t="shared" si="1"/>
        <v>Trafo 1 Fasa CSP 50 kVA</v>
      </c>
      <c r="D14" s="587" t="str">
        <f ca="1">IF(ISERROR(OFFSET('HARGA SATUAN'!$D$6,MATCH(C14,'HARGA SATUAN'!$C$7:$C$1495,0),0)),"",OFFSET('HARGA SATUAN'!$D$6,MATCH(C14,'HARGA SATUAN'!$C$7:$C$1495,0),0))</f>
        <v>MDU-KD</v>
      </c>
      <c r="E14" s="587" t="str">
        <f ca="1">IF(B14="+","Unit",IF(ISERROR(OFFSET('HARGA SATUAN'!$E$6,MATCH(C14,'HARGA SATUAN'!$C$7:$C$1495,0),0)),"",OFFSET('HARGA SATUAN'!$E$6,MATCH(C14,'HARGA SATUAN'!$C$7:$C$1495,0),0)))</f>
        <v>Bh</v>
      </c>
      <c r="F14" s="678">
        <f ca="1" t="shared" si="2"/>
        <v>1</v>
      </c>
      <c r="G14" s="583">
        <f ca="1">IF(ISERROR(OFFSET('HARGA SATUAN'!$I$6,MATCH(C14,'HARGA SATUAN'!$C$7:$C$1495,0),0)),"",OFFSET('HARGA SATUAN'!$I$6,MATCH(C14,'HARGA SATUAN'!$C$7:$C$1495,0),0))</f>
        <v>27845400</v>
      </c>
      <c r="H14" s="677" t="e">
        <f ca="1">IF(B14="","",#REF!)</f>
        <v>#REF!</v>
      </c>
      <c r="I14" s="677" t="e">
        <f ca="1">IF(B14="","",#REF!)</f>
        <v>#REF!</v>
      </c>
      <c r="J14" s="677" t="e">
        <f ca="1">IF(B14="","",#REF!)</f>
        <v>#REF!</v>
      </c>
      <c r="K14" s="677" t="e">
        <f ca="1">IF(B14="","",#REF!)</f>
        <v>#REF!</v>
      </c>
      <c r="L14" s="677" t="e">
        <f ca="1">IF(C14="","",#REF!)</f>
        <v>#REF!</v>
      </c>
    </row>
    <row r="15" s="649" customFormat="1" spans="1:12">
      <c r="A15" s="650">
        <v>4</v>
      </c>
      <c r="B15" s="676">
        <f ca="1" t="shared" si="0"/>
        <v>4</v>
      </c>
      <c r="C15" s="209" t="str">
        <f ca="1" t="shared" si="1"/>
        <v>AAAC 70 mm²</v>
      </c>
      <c r="D15" s="587" t="str">
        <f ca="1">IF(ISERROR(OFFSET('HARGA SATUAN'!$D$6,MATCH(C15,'HARGA SATUAN'!$C$7:$C$1495,0),0)),"",OFFSET('HARGA SATUAN'!$D$6,MATCH(C15,'HARGA SATUAN'!$C$7:$C$1495,0),0))</f>
        <v>MDU-KD</v>
      </c>
      <c r="E15" s="587" t="str">
        <f ca="1">IF(B15="+","Unit",IF(ISERROR(OFFSET('HARGA SATUAN'!$E$6,MATCH(C15,'HARGA SATUAN'!$C$7:$C$1495,0),0)),"",OFFSET('HARGA SATUAN'!$E$6,MATCH(C15,'HARGA SATUAN'!$C$7:$C$1495,0),0)))</f>
        <v>Mtr</v>
      </c>
      <c r="F15" s="678">
        <f ca="1" t="shared" si="2"/>
        <v>2</v>
      </c>
      <c r="G15" s="583">
        <f ca="1">IF(ISERROR(OFFSET('HARGA SATUAN'!$I$6,MATCH(C15,'HARGA SATUAN'!$C$7:$C$1495,0),0)),"",OFFSET('HARGA SATUAN'!$I$6,MATCH(C15,'HARGA SATUAN'!$C$7:$C$1495,0),0))</f>
        <v>14200</v>
      </c>
      <c r="H15" s="677" t="e">
        <f ca="1">IF(B15="","",#REF!)</f>
        <v>#REF!</v>
      </c>
      <c r="I15" s="677" t="e">
        <f ca="1">IF(B15="","",#REF!)</f>
        <v>#REF!</v>
      </c>
      <c r="J15" s="677" t="e">
        <f ca="1">IF(B15="","",#REF!)</f>
        <v>#REF!</v>
      </c>
      <c r="K15" s="677" t="e">
        <f ca="1">IF(B15="","",#REF!)</f>
        <v>#REF!</v>
      </c>
      <c r="L15" s="677" t="e">
        <f ca="1">IF(C15="","",#REF!)</f>
        <v>#REF!</v>
      </c>
    </row>
    <row r="16" s="649" customFormat="1" spans="1:12">
      <c r="A16" s="650">
        <v>5</v>
      </c>
      <c r="B16" s="676">
        <f ca="1" t="shared" si="0"/>
        <v>5</v>
      </c>
      <c r="C16" s="209" t="str">
        <f ca="1" t="shared" si="1"/>
        <v>NFA2X-T 2 x 70 + N 70 mm²</v>
      </c>
      <c r="D16" s="587" t="str">
        <f ca="1">IF(ISERROR(OFFSET('HARGA SATUAN'!$D$6,MATCH(C16,'HARGA SATUAN'!$C$7:$C$1495,0),0)),"",OFFSET('HARGA SATUAN'!$D$6,MATCH(C16,'HARGA SATUAN'!$C$7:$C$1495,0),0))</f>
        <v>MDU-KD</v>
      </c>
      <c r="E16" s="587" t="str">
        <f ca="1">IF(B16="+","Unit",IF(ISERROR(OFFSET('HARGA SATUAN'!$E$6,MATCH(C16,'HARGA SATUAN'!$C$7:$C$1495,0),0)),"",OFFSET('HARGA SATUAN'!$E$6,MATCH(C16,'HARGA SATUAN'!$C$7:$C$1495,0),0)))</f>
        <v>Mtr</v>
      </c>
      <c r="F16" s="678">
        <f ca="1" t="shared" si="2"/>
        <v>2</v>
      </c>
      <c r="G16" s="583">
        <f ca="1">IF(ISERROR(OFFSET('HARGA SATUAN'!$I$6,MATCH(C16,'HARGA SATUAN'!$C$7:$C$1495,0),0)),"",OFFSET('HARGA SATUAN'!$I$6,MATCH(C16,'HARGA SATUAN'!$C$7:$C$1495,0),0))</f>
        <v>53300</v>
      </c>
      <c r="H16" s="677" t="e">
        <f ca="1">IF(B16="","",#REF!)</f>
        <v>#REF!</v>
      </c>
      <c r="I16" s="677" t="e">
        <f ca="1">IF(B16="","",#REF!)</f>
        <v>#REF!</v>
      </c>
      <c r="J16" s="677" t="e">
        <f ca="1">IF(B16="","",#REF!)</f>
        <v>#REF!</v>
      </c>
      <c r="K16" s="677" t="e">
        <f ca="1">IF(B16="","",#REF!)</f>
        <v>#REF!</v>
      </c>
      <c r="L16" s="677" t="e">
        <f ca="1">IF(C16="","",#REF!)</f>
        <v>#REF!</v>
      </c>
    </row>
    <row r="17" s="649" customFormat="1" spans="1:12">
      <c r="A17" s="650">
        <v>6</v>
      </c>
      <c r="B17" s="676">
        <f ca="1" t="shared" si="0"/>
        <v>6</v>
      </c>
      <c r="C17" s="209" t="str">
        <f ca="1" t="shared" si="1"/>
        <v>NFA2X 2 x 16 mm²</v>
      </c>
      <c r="D17" s="587" t="str">
        <f ca="1">IF(ISERROR(OFFSET('HARGA SATUAN'!$D$6,MATCH(C17,'HARGA SATUAN'!$C$7:$C$1495,0),0)),"",OFFSET('HARGA SATUAN'!$D$6,MATCH(C17,'HARGA SATUAN'!$C$7:$C$1495,0),0))</f>
        <v>MDU-KD</v>
      </c>
      <c r="E17" s="587" t="str">
        <f ca="1">IF(B17="+","Unit",IF(ISERROR(OFFSET('HARGA SATUAN'!$E$6,MATCH(C17,'HARGA SATUAN'!$C$7:$C$1495,0),0)),"",OFFSET('HARGA SATUAN'!$E$6,MATCH(C17,'HARGA SATUAN'!$C$7:$C$1495,0),0)))</f>
        <v>Mtr</v>
      </c>
      <c r="F17" s="678">
        <f ca="1" t="shared" si="2"/>
        <v>35</v>
      </c>
      <c r="G17" s="583">
        <f ca="1">IF(ISERROR(OFFSET('HARGA SATUAN'!$I$6,MATCH(C17,'HARGA SATUAN'!$C$7:$C$1495,0),0)),"",OFFSET('HARGA SATUAN'!$I$6,MATCH(C17,'HARGA SATUAN'!$C$7:$C$1495,0),0))</f>
        <v>6600</v>
      </c>
      <c r="H17" s="677" t="e">
        <f ca="1">IF(B17="","",#REF!)</f>
        <v>#REF!</v>
      </c>
      <c r="I17" s="677" t="e">
        <f ca="1">IF(B17="","",#REF!)</f>
        <v>#REF!</v>
      </c>
      <c r="J17" s="677" t="e">
        <f ca="1">IF(B17="","",#REF!)</f>
        <v>#REF!</v>
      </c>
      <c r="K17" s="677" t="e">
        <f ca="1">IF(B17="","",#REF!)</f>
        <v>#REF!</v>
      </c>
      <c r="L17" s="677" t="e">
        <f ca="1">IF(C17="","",#REF!)</f>
        <v>#REF!</v>
      </c>
    </row>
    <row r="18" s="649" customFormat="1" spans="1:12">
      <c r="A18" s="650">
        <v>7</v>
      </c>
      <c r="B18" s="676" t="str">
        <f ca="1" t="shared" si="0"/>
        <v/>
      </c>
      <c r="C18" s="209" t="str">
        <f ca="1" t="shared" si="1"/>
        <v/>
      </c>
      <c r="D18" s="587" t="str">
        <f ca="1">IF(ISERROR(OFFSET('HARGA SATUAN'!$D$6,MATCH(C18,'HARGA SATUAN'!$C$7:$C$1495,0),0)),"",OFFSET('HARGA SATUAN'!$D$6,MATCH(C18,'HARGA SATUAN'!$C$7:$C$1495,0),0))</f>
        <v/>
      </c>
      <c r="E18" s="587">
        <f ca="1">IF(B18="+","Unit",IF(ISERROR(OFFSET('HARGA SATUAN'!$E$6,MATCH(C18,'HARGA SATUAN'!$C$7:$C$1495,0),0)),"",OFFSET('HARGA SATUAN'!$E$6,MATCH(C18,'HARGA SATUAN'!$C$7:$C$1495,0),0)))</f>
        <v>0</v>
      </c>
      <c r="F18" s="678" t="str">
        <f ca="1" t="shared" si="2"/>
        <v/>
      </c>
      <c r="G18" s="583">
        <f ca="1">IF(ISERROR(OFFSET('HARGA SATUAN'!$I$6,MATCH(C18,'HARGA SATUAN'!$C$7:$C$1495,0),0)),"",OFFSET('HARGA SATUAN'!$I$6,MATCH(C18,'HARGA SATUAN'!$C$7:$C$1495,0),0))</f>
        <v>0</v>
      </c>
      <c r="H18" s="677" t="str">
        <f ca="1">IF(B18="","",#REF!)</f>
        <v/>
      </c>
      <c r="I18" s="677" t="str">
        <f ca="1">IF(B18="","",#REF!)</f>
        <v/>
      </c>
      <c r="J18" s="677" t="str">
        <f ca="1">IF(B18="","",#REF!)</f>
        <v/>
      </c>
      <c r="K18" s="677" t="str">
        <f ca="1">IF(B18="","",#REF!)</f>
        <v/>
      </c>
      <c r="L18" s="677" t="str">
        <f ca="1">IF(C18="","",#REF!)</f>
        <v/>
      </c>
    </row>
    <row r="19" s="649" customFormat="1" spans="1:12">
      <c r="A19" s="650">
        <v>8</v>
      </c>
      <c r="B19" s="676" t="str">
        <f ca="1" t="shared" si="0"/>
        <v/>
      </c>
      <c r="C19" s="209" t="str">
        <f ca="1" t="shared" si="1"/>
        <v/>
      </c>
      <c r="D19" s="587" t="str">
        <f ca="1">IF(ISERROR(OFFSET('HARGA SATUAN'!$D$6,MATCH(C19,'HARGA SATUAN'!$C$7:$C$1495,0),0)),"",OFFSET('HARGA SATUAN'!$D$6,MATCH(C19,'HARGA SATUAN'!$C$7:$C$1495,0),0))</f>
        <v/>
      </c>
      <c r="E19" s="587">
        <f ca="1">IF(B19="+","Unit",IF(ISERROR(OFFSET('HARGA SATUAN'!$E$6,MATCH(C19,'HARGA SATUAN'!$C$7:$C$1495,0),0)),"",OFFSET('HARGA SATUAN'!$E$6,MATCH(C19,'HARGA SATUAN'!$C$7:$C$1495,0),0)))</f>
        <v>0</v>
      </c>
      <c r="F19" s="678" t="str">
        <f ca="1" t="shared" si="2"/>
        <v/>
      </c>
      <c r="G19" s="583">
        <f ca="1">IF(ISERROR(OFFSET('HARGA SATUAN'!$I$6,MATCH(C19,'HARGA SATUAN'!$C$7:$C$1495,0),0)),"",OFFSET('HARGA SATUAN'!$I$6,MATCH(C19,'HARGA SATUAN'!$C$7:$C$1495,0),0))</f>
        <v>0</v>
      </c>
      <c r="H19" s="677" t="str">
        <f ca="1">IF(B19="","",#REF!)</f>
        <v/>
      </c>
      <c r="I19" s="677" t="str">
        <f ca="1">IF(B19="","",#REF!)</f>
        <v/>
      </c>
      <c r="J19" s="677" t="str">
        <f ca="1">IF(B19="","",#REF!)</f>
        <v/>
      </c>
      <c r="K19" s="677" t="str">
        <f ca="1">IF(B19="","",#REF!)</f>
        <v/>
      </c>
      <c r="L19" s="677" t="str">
        <f ca="1">IF(C19="","",#REF!)</f>
        <v/>
      </c>
    </row>
    <row r="20" s="649" customFormat="1" spans="1:12">
      <c r="A20" s="650">
        <v>9</v>
      </c>
      <c r="B20" s="676" t="str">
        <f ca="1" t="shared" si="0"/>
        <v/>
      </c>
      <c r="C20" s="209" t="str">
        <f ca="1" t="shared" si="1"/>
        <v/>
      </c>
      <c r="D20" s="587" t="str">
        <f ca="1">IF(ISERROR(OFFSET('HARGA SATUAN'!$D$6,MATCH(C20,'HARGA SATUAN'!$C$7:$C$1495,0),0)),"",OFFSET('HARGA SATUAN'!$D$6,MATCH(C20,'HARGA SATUAN'!$C$7:$C$1495,0),0))</f>
        <v/>
      </c>
      <c r="E20" s="587">
        <f ca="1">IF(B20="+","Unit",IF(ISERROR(OFFSET('HARGA SATUAN'!$E$6,MATCH(C20,'HARGA SATUAN'!$C$7:$C$1495,0),0)),"",OFFSET('HARGA SATUAN'!$E$6,MATCH(C20,'HARGA SATUAN'!$C$7:$C$1495,0),0)))</f>
        <v>0</v>
      </c>
      <c r="F20" s="678" t="str">
        <f ca="1" t="shared" si="2"/>
        <v/>
      </c>
      <c r="G20" s="583">
        <f ca="1">IF(ISERROR(OFFSET('HARGA SATUAN'!$I$6,MATCH(C20,'HARGA SATUAN'!$C$7:$C$1495,0),0)),"",OFFSET('HARGA SATUAN'!$I$6,MATCH(C20,'HARGA SATUAN'!$C$7:$C$1495,0),0))</f>
        <v>0</v>
      </c>
      <c r="H20" s="677" t="str">
        <f ca="1">IF(B20="","",#REF!)</f>
        <v/>
      </c>
      <c r="I20" s="677" t="str">
        <f ca="1">IF(B20="","",#REF!)</f>
        <v/>
      </c>
      <c r="J20" s="677" t="str">
        <f ca="1">IF(B20="","",#REF!)</f>
        <v/>
      </c>
      <c r="K20" s="677" t="str">
        <f ca="1">IF(B20="","",#REF!)</f>
        <v/>
      </c>
      <c r="L20" s="677" t="str">
        <f ca="1">IF(C20="","",#REF!)</f>
        <v/>
      </c>
    </row>
    <row r="21" s="649" customFormat="1" spans="1:12">
      <c r="A21" s="650">
        <v>10</v>
      </c>
      <c r="B21" s="676" t="str">
        <f ca="1" t="shared" si="0"/>
        <v/>
      </c>
      <c r="C21" s="209" t="str">
        <f ca="1" t="shared" si="1"/>
        <v/>
      </c>
      <c r="D21" s="587" t="str">
        <f ca="1">IF(ISERROR(OFFSET('HARGA SATUAN'!$D$6,MATCH(C21,'HARGA SATUAN'!$C$7:$C$1495,0),0)),"",OFFSET('HARGA SATUAN'!$D$6,MATCH(C21,'HARGA SATUAN'!$C$7:$C$1495,0),0))</f>
        <v/>
      </c>
      <c r="E21" s="587">
        <f ca="1">IF(B21="+","Unit",IF(ISERROR(OFFSET('HARGA SATUAN'!$E$6,MATCH(C21,'HARGA SATUAN'!$C$7:$C$1495,0),0)),"",OFFSET('HARGA SATUAN'!$E$6,MATCH(C21,'HARGA SATUAN'!$C$7:$C$1495,0),0)))</f>
        <v>0</v>
      </c>
      <c r="F21" s="678" t="str">
        <f ca="1" t="shared" si="2"/>
        <v/>
      </c>
      <c r="G21" s="583">
        <f ca="1">IF(ISERROR(OFFSET('HARGA SATUAN'!$I$6,MATCH(C21,'HARGA SATUAN'!$C$7:$C$1495,0),0)),"",OFFSET('HARGA SATUAN'!$I$6,MATCH(C21,'HARGA SATUAN'!$C$7:$C$1495,0),0))</f>
        <v>0</v>
      </c>
      <c r="H21" s="677" t="str">
        <f ca="1">IF(B21="","",#REF!)</f>
        <v/>
      </c>
      <c r="I21" s="677" t="str">
        <f ca="1">IF(B21="","",#REF!)</f>
        <v/>
      </c>
      <c r="J21" s="677" t="str">
        <f ca="1">IF(B21="","",#REF!)</f>
        <v/>
      </c>
      <c r="K21" s="677" t="str">
        <f ca="1">IF(B21="","",#REF!)</f>
        <v/>
      </c>
      <c r="L21" s="677" t="str">
        <f ca="1">IF(C21="","",#REF!)</f>
        <v/>
      </c>
    </row>
    <row r="22" s="649" customFormat="1" spans="1:12">
      <c r="A22" s="650">
        <v>11</v>
      </c>
      <c r="B22" s="676" t="str">
        <f ca="1" t="shared" si="0"/>
        <v/>
      </c>
      <c r="C22" s="209" t="str">
        <f ca="1" t="shared" si="1"/>
        <v/>
      </c>
      <c r="D22" s="587" t="str">
        <f ca="1">IF(ISERROR(OFFSET('HARGA SATUAN'!$D$6,MATCH(C22,'HARGA SATUAN'!$C$7:$C$1495,0),0)),"",OFFSET('HARGA SATUAN'!$D$6,MATCH(C22,'HARGA SATUAN'!$C$7:$C$1495,0),0))</f>
        <v/>
      </c>
      <c r="E22" s="587">
        <f ca="1">IF(B22="+","Unit",IF(ISERROR(OFFSET('HARGA SATUAN'!$E$6,MATCH(C22,'HARGA SATUAN'!$C$7:$C$1495,0),0)),"",OFFSET('HARGA SATUAN'!$E$6,MATCH(C22,'HARGA SATUAN'!$C$7:$C$1495,0),0)))</f>
        <v>0</v>
      </c>
      <c r="F22" s="678" t="str">
        <f ca="1" t="shared" si="2"/>
        <v/>
      </c>
      <c r="G22" s="583">
        <f ca="1">IF(ISERROR(OFFSET('HARGA SATUAN'!$I$6,MATCH(C22,'HARGA SATUAN'!$C$7:$C$1495,0),0)),"",OFFSET('HARGA SATUAN'!$I$6,MATCH(C22,'HARGA SATUAN'!$C$7:$C$1495,0),0))</f>
        <v>0</v>
      </c>
      <c r="H22" s="677" t="str">
        <f ca="1">IF(B22="","",#REF!)</f>
        <v/>
      </c>
      <c r="I22" s="677" t="str">
        <f ca="1">IF(B22="","",#REF!)</f>
        <v/>
      </c>
      <c r="J22" s="677" t="str">
        <f ca="1">IF(B22="","",#REF!)</f>
        <v/>
      </c>
      <c r="K22" s="677" t="str">
        <f ca="1">IF(B22="","",#REF!)</f>
        <v/>
      </c>
      <c r="L22" s="677" t="str">
        <f ca="1">IF(C22="","",#REF!)</f>
        <v/>
      </c>
    </row>
    <row r="23" s="649" customFormat="1" spans="1:12">
      <c r="A23" s="650">
        <v>12</v>
      </c>
      <c r="B23" s="676" t="str">
        <f ca="1" t="shared" si="0"/>
        <v/>
      </c>
      <c r="C23" s="209" t="str">
        <f ca="1" t="shared" si="1"/>
        <v/>
      </c>
      <c r="D23" s="587" t="str">
        <f ca="1">IF(ISERROR(OFFSET('HARGA SATUAN'!$D$6,MATCH(C23,'HARGA SATUAN'!$C$7:$C$1495,0),0)),"",OFFSET('HARGA SATUAN'!$D$6,MATCH(C23,'HARGA SATUAN'!$C$7:$C$1495,0),0))</f>
        <v/>
      </c>
      <c r="E23" s="587">
        <f ca="1">IF(B23="+","Unit",IF(ISERROR(OFFSET('HARGA SATUAN'!$E$6,MATCH(C23,'HARGA SATUAN'!$C$7:$C$1495,0),0)),"",OFFSET('HARGA SATUAN'!$E$6,MATCH(C23,'HARGA SATUAN'!$C$7:$C$1495,0),0)))</f>
        <v>0</v>
      </c>
      <c r="F23" s="678" t="str">
        <f ca="1" t="shared" si="2"/>
        <v/>
      </c>
      <c r="G23" s="583">
        <f ca="1">IF(ISERROR(OFFSET('HARGA SATUAN'!$I$6,MATCH(C23,'HARGA SATUAN'!$C$7:$C$1495,0),0)),"",OFFSET('HARGA SATUAN'!$I$6,MATCH(C23,'HARGA SATUAN'!$C$7:$C$1495,0),0))</f>
        <v>0</v>
      </c>
      <c r="H23" s="677" t="str">
        <f ca="1">IF(B23="","",#REF!)</f>
        <v/>
      </c>
      <c r="I23" s="677" t="str">
        <f ca="1">IF(B23="","",#REF!)</f>
        <v/>
      </c>
      <c r="J23" s="677" t="str">
        <f ca="1">IF(B23="","",#REF!)</f>
        <v/>
      </c>
      <c r="K23" s="677" t="str">
        <f ca="1">IF(B23="","",#REF!)</f>
        <v/>
      </c>
      <c r="L23" s="677" t="str">
        <f ca="1">IF(C23="","",#REF!)</f>
        <v/>
      </c>
    </row>
    <row r="24" s="649" customFormat="1" spans="1:12">
      <c r="A24" s="650">
        <v>13</v>
      </c>
      <c r="B24" s="676" t="str">
        <f ca="1" t="shared" si="0"/>
        <v/>
      </c>
      <c r="C24" s="209" t="str">
        <f ca="1" t="shared" si="1"/>
        <v/>
      </c>
      <c r="D24" s="587" t="str">
        <f ca="1">IF(ISERROR(OFFSET('HARGA SATUAN'!$D$6,MATCH(C24,'HARGA SATUAN'!$C$7:$C$1495,0),0)),"",OFFSET('HARGA SATUAN'!$D$6,MATCH(C24,'HARGA SATUAN'!$C$7:$C$1495,0),0))</f>
        <v/>
      </c>
      <c r="E24" s="587">
        <f ca="1">IF(B24="+","Unit",IF(ISERROR(OFFSET('HARGA SATUAN'!$E$6,MATCH(C24,'HARGA SATUAN'!$C$7:$C$1495,0),0)),"",OFFSET('HARGA SATUAN'!$E$6,MATCH(C24,'HARGA SATUAN'!$C$7:$C$1495,0),0)))</f>
        <v>0</v>
      </c>
      <c r="F24" s="678" t="str">
        <f ca="1" t="shared" si="2"/>
        <v/>
      </c>
      <c r="G24" s="583">
        <f ca="1">IF(ISERROR(OFFSET('HARGA SATUAN'!$I$6,MATCH(C24,'HARGA SATUAN'!$C$7:$C$1495,0),0)),"",OFFSET('HARGA SATUAN'!$I$6,MATCH(C24,'HARGA SATUAN'!$C$7:$C$1495,0),0))</f>
        <v>0</v>
      </c>
      <c r="H24" s="677" t="str">
        <f ca="1">IF(B24="","",#REF!)</f>
        <v/>
      </c>
      <c r="I24" s="677" t="str">
        <f ca="1">IF(B24="","",#REF!)</f>
        <v/>
      </c>
      <c r="J24" s="677" t="str">
        <f ca="1">IF(B24="","",#REF!)</f>
        <v/>
      </c>
      <c r="K24" s="677" t="str">
        <f ca="1">IF(B24="","",#REF!)</f>
        <v/>
      </c>
      <c r="L24" s="677" t="str">
        <f ca="1">IF(C24="","",#REF!)</f>
        <v/>
      </c>
    </row>
    <row r="25" s="649" customFormat="1" spans="1:12">
      <c r="A25" s="650">
        <v>14</v>
      </c>
      <c r="B25" s="676" t="str">
        <f ca="1" t="shared" si="0"/>
        <v/>
      </c>
      <c r="C25" s="209" t="str">
        <f ca="1" t="shared" si="1"/>
        <v/>
      </c>
      <c r="D25" s="587" t="str">
        <f ca="1">IF(ISERROR(OFFSET('HARGA SATUAN'!$D$6,MATCH(C25,'HARGA SATUAN'!$C$7:$C$1495,0),0)),"",OFFSET('HARGA SATUAN'!$D$6,MATCH(C25,'HARGA SATUAN'!$C$7:$C$1495,0),0))</f>
        <v/>
      </c>
      <c r="E25" s="587">
        <f ca="1">IF(B25="+","Unit",IF(ISERROR(OFFSET('HARGA SATUAN'!$E$6,MATCH(C25,'HARGA SATUAN'!$C$7:$C$1495,0),0)),"",OFFSET('HARGA SATUAN'!$E$6,MATCH(C25,'HARGA SATUAN'!$C$7:$C$1495,0),0)))</f>
        <v>0</v>
      </c>
      <c r="F25" s="678" t="str">
        <f ca="1" t="shared" si="2"/>
        <v/>
      </c>
      <c r="G25" s="583">
        <f ca="1">IF(ISERROR(OFFSET('HARGA SATUAN'!$I$6,MATCH(C25,'HARGA SATUAN'!$C$7:$C$1495,0),0)),"",OFFSET('HARGA SATUAN'!$I$6,MATCH(C25,'HARGA SATUAN'!$C$7:$C$1495,0),0))</f>
        <v>0</v>
      </c>
      <c r="H25" s="677" t="str">
        <f ca="1">IF(B25="","",#REF!)</f>
        <v/>
      </c>
      <c r="I25" s="677" t="str">
        <f ca="1">IF(B25="","",#REF!)</f>
        <v/>
      </c>
      <c r="J25" s="677" t="str">
        <f ca="1">IF(B25="","",#REF!)</f>
        <v/>
      </c>
      <c r="K25" s="677" t="str">
        <f ca="1">IF(B25="","",#REF!)</f>
        <v/>
      </c>
      <c r="L25" s="677" t="str">
        <f ca="1">IF(C25="","",#REF!)</f>
        <v/>
      </c>
    </row>
    <row r="26" s="649" customFormat="1" spans="1:12">
      <c r="A26" s="650">
        <v>15</v>
      </c>
      <c r="B26" s="676" t="str">
        <f ca="1" t="shared" si="0"/>
        <v/>
      </c>
      <c r="C26" s="209" t="str">
        <f ca="1" t="shared" si="1"/>
        <v/>
      </c>
      <c r="D26" s="587" t="str">
        <f ca="1">IF(ISERROR(OFFSET('HARGA SATUAN'!$D$6,MATCH(C26,'HARGA SATUAN'!$C$7:$C$1495,0),0)),"",OFFSET('HARGA SATUAN'!$D$6,MATCH(C26,'HARGA SATUAN'!$C$7:$C$1495,0),0))</f>
        <v/>
      </c>
      <c r="E26" s="587">
        <f ca="1">IF(B26="+","Unit",IF(ISERROR(OFFSET('HARGA SATUAN'!$E$6,MATCH(C26,'HARGA SATUAN'!$C$7:$C$1495,0),0)),"",OFFSET('HARGA SATUAN'!$E$6,MATCH(C26,'HARGA SATUAN'!$C$7:$C$1495,0),0)))</f>
        <v>0</v>
      </c>
      <c r="F26" s="678" t="str">
        <f ca="1" t="shared" si="2"/>
        <v/>
      </c>
      <c r="G26" s="583">
        <f ca="1">IF(ISERROR(OFFSET('HARGA SATUAN'!$I$6,MATCH(C26,'HARGA SATUAN'!$C$7:$C$1495,0),0)),"",OFFSET('HARGA SATUAN'!$I$6,MATCH(C26,'HARGA SATUAN'!$C$7:$C$1495,0),0))</f>
        <v>0</v>
      </c>
      <c r="H26" s="677" t="str">
        <f ca="1">IF(B26="","",#REF!)</f>
        <v/>
      </c>
      <c r="I26" s="677" t="str">
        <f ca="1">IF(B26="","",#REF!)</f>
        <v/>
      </c>
      <c r="J26" s="677" t="str">
        <f ca="1">IF(B26="","",#REF!)</f>
        <v/>
      </c>
      <c r="K26" s="677" t="str">
        <f ca="1">IF(B26="","",#REF!)</f>
        <v/>
      </c>
      <c r="L26" s="677" t="str">
        <f ca="1">IF(C26="","",#REF!)</f>
        <v/>
      </c>
    </row>
    <row r="27" s="649" customFormat="1" spans="1:12">
      <c r="A27" s="650">
        <v>16</v>
      </c>
      <c r="B27" s="676" t="str">
        <f ca="1" t="shared" si="0"/>
        <v/>
      </c>
      <c r="C27" s="209" t="str">
        <f ca="1" t="shared" si="1"/>
        <v/>
      </c>
      <c r="D27" s="587" t="str">
        <f ca="1">IF(ISERROR(OFFSET('HARGA SATUAN'!$D$6,MATCH(C27,'HARGA SATUAN'!$C$7:$C$1495,0),0)),"",OFFSET('HARGA SATUAN'!$D$6,MATCH(C27,'HARGA SATUAN'!$C$7:$C$1495,0),0))</f>
        <v/>
      </c>
      <c r="E27" s="587">
        <f ca="1">IF(B27="+","Unit",IF(ISERROR(OFFSET('HARGA SATUAN'!$E$6,MATCH(C27,'HARGA SATUAN'!$C$7:$C$1495,0),0)),"",OFFSET('HARGA SATUAN'!$E$6,MATCH(C27,'HARGA SATUAN'!$C$7:$C$1495,0),0)))</f>
        <v>0</v>
      </c>
      <c r="F27" s="678" t="str">
        <f ca="1" t="shared" si="2"/>
        <v/>
      </c>
      <c r="G27" s="583">
        <f ca="1">IF(ISERROR(OFFSET('HARGA SATUAN'!$I$6,MATCH(C27,'HARGA SATUAN'!$C$7:$C$1495,0),0)),"",OFFSET('HARGA SATUAN'!$I$6,MATCH(C27,'HARGA SATUAN'!$C$7:$C$1495,0),0))</f>
        <v>0</v>
      </c>
      <c r="H27" s="677" t="str">
        <f ca="1">IF(B27="","",#REF!)</f>
        <v/>
      </c>
      <c r="I27" s="677" t="str">
        <f ca="1">IF(B27="","",#REF!)</f>
        <v/>
      </c>
      <c r="J27" s="677" t="str">
        <f ca="1">IF(B27="","",#REF!)</f>
        <v/>
      </c>
      <c r="K27" s="677" t="str">
        <f ca="1">IF(B27="","",#REF!)</f>
        <v/>
      </c>
      <c r="L27" s="677" t="str">
        <f ca="1">IF(C27="","",#REF!)</f>
        <v/>
      </c>
    </row>
    <row r="28" s="649" customFormat="1" spans="1:12">
      <c r="A28" s="650">
        <v>17</v>
      </c>
      <c r="B28" s="676" t="str">
        <f ca="1" t="shared" si="0"/>
        <v/>
      </c>
      <c r="C28" s="209" t="str">
        <f ca="1" t="shared" si="1"/>
        <v/>
      </c>
      <c r="D28" s="587" t="str">
        <f ca="1">IF(ISERROR(OFFSET('HARGA SATUAN'!$D$6,MATCH(C28,'HARGA SATUAN'!$C$7:$C$1495,0),0)),"",OFFSET('HARGA SATUAN'!$D$6,MATCH(C28,'HARGA SATUAN'!$C$7:$C$1495,0),0))</f>
        <v/>
      </c>
      <c r="E28" s="587">
        <f ca="1">IF(B28="+","Unit",IF(ISERROR(OFFSET('HARGA SATUAN'!$E$6,MATCH(C28,'HARGA SATUAN'!$C$7:$C$1495,0),0)),"",OFFSET('HARGA SATUAN'!$E$6,MATCH(C28,'HARGA SATUAN'!$C$7:$C$1495,0),0)))</f>
        <v>0</v>
      </c>
      <c r="F28" s="678" t="str">
        <f ca="1" t="shared" si="2"/>
        <v/>
      </c>
      <c r="G28" s="583">
        <f ca="1">IF(ISERROR(OFFSET('HARGA SATUAN'!$I$6,MATCH(C28,'HARGA SATUAN'!$C$7:$C$1495,0),0)),"",OFFSET('HARGA SATUAN'!$I$6,MATCH(C28,'HARGA SATUAN'!$C$7:$C$1495,0),0))</f>
        <v>0</v>
      </c>
      <c r="H28" s="677" t="str">
        <f ca="1">IF(B28="","",#REF!)</f>
        <v/>
      </c>
      <c r="I28" s="677" t="str">
        <f ca="1">IF(B28="","",#REF!)</f>
        <v/>
      </c>
      <c r="J28" s="677" t="str">
        <f ca="1">IF(B28="","",#REF!)</f>
        <v/>
      </c>
      <c r="K28" s="677" t="str">
        <f ca="1">IF(B28="","",#REF!)</f>
        <v/>
      </c>
      <c r="L28" s="677" t="str">
        <f ca="1">IF(C28="","",#REF!)</f>
        <v/>
      </c>
    </row>
    <row r="29" s="649" customFormat="1" spans="1:12">
      <c r="A29" s="650">
        <v>18</v>
      </c>
      <c r="B29" s="676" t="str">
        <f ca="1" t="shared" si="0"/>
        <v/>
      </c>
      <c r="C29" s="209" t="str">
        <f ca="1" t="shared" si="1"/>
        <v/>
      </c>
      <c r="D29" s="587" t="str">
        <f ca="1">IF(ISERROR(OFFSET('HARGA SATUAN'!$D$6,MATCH(C29,'HARGA SATUAN'!$C$7:$C$1495,0),0)),"",OFFSET('HARGA SATUAN'!$D$6,MATCH(C29,'HARGA SATUAN'!$C$7:$C$1495,0),0))</f>
        <v/>
      </c>
      <c r="E29" s="587">
        <f ca="1">IF(B29="+","Unit",IF(ISERROR(OFFSET('HARGA SATUAN'!$E$6,MATCH(C29,'HARGA SATUAN'!$C$7:$C$1495,0),0)),"",OFFSET('HARGA SATUAN'!$E$6,MATCH(C29,'HARGA SATUAN'!$C$7:$C$1495,0),0)))</f>
        <v>0</v>
      </c>
      <c r="F29" s="678" t="str">
        <f ca="1" t="shared" si="2"/>
        <v/>
      </c>
      <c r="G29" s="583">
        <f ca="1">IF(ISERROR(OFFSET('HARGA SATUAN'!$I$6,MATCH(C29,'HARGA SATUAN'!$C$7:$C$1495,0),0)),"",OFFSET('HARGA SATUAN'!$I$6,MATCH(C29,'HARGA SATUAN'!$C$7:$C$1495,0),0))</f>
        <v>0</v>
      </c>
      <c r="H29" s="677" t="str">
        <f ca="1">IF(B29="","",#REF!)</f>
        <v/>
      </c>
      <c r="I29" s="677" t="str">
        <f ca="1">IF(B29="","",#REF!)</f>
        <v/>
      </c>
      <c r="J29" s="677" t="str">
        <f ca="1">IF(B29="","",#REF!)</f>
        <v/>
      </c>
      <c r="K29" s="677" t="str">
        <f ca="1">IF(B29="","",#REF!)</f>
        <v/>
      </c>
      <c r="L29" s="677" t="str">
        <f ca="1">IF(C29="","",#REF!)</f>
        <v/>
      </c>
    </row>
    <row r="30" s="649" customFormat="1" spans="1:12">
      <c r="A30" s="650">
        <v>19</v>
      </c>
      <c r="B30" s="676" t="str">
        <f ca="1" t="shared" si="0"/>
        <v/>
      </c>
      <c r="C30" s="209" t="str">
        <f ca="1" t="shared" si="1"/>
        <v/>
      </c>
      <c r="D30" s="587" t="str">
        <f ca="1">IF(ISERROR(OFFSET('HARGA SATUAN'!$D$6,MATCH(C30,'HARGA SATUAN'!$C$7:$C$1495,0),0)),"",OFFSET('HARGA SATUAN'!$D$6,MATCH(C30,'HARGA SATUAN'!$C$7:$C$1495,0),0))</f>
        <v/>
      </c>
      <c r="E30" s="587">
        <f ca="1">IF(B30="+","Unit",IF(ISERROR(OFFSET('HARGA SATUAN'!$E$6,MATCH(C30,'HARGA SATUAN'!$C$7:$C$1495,0),0)),"",OFFSET('HARGA SATUAN'!$E$6,MATCH(C30,'HARGA SATUAN'!$C$7:$C$1495,0),0)))</f>
        <v>0</v>
      </c>
      <c r="F30" s="678" t="str">
        <f ca="1" t="shared" si="2"/>
        <v/>
      </c>
      <c r="G30" s="583">
        <f ca="1">IF(ISERROR(OFFSET('HARGA SATUAN'!$I$6,MATCH(C30,'HARGA SATUAN'!$C$7:$C$1495,0),0)),"",OFFSET('HARGA SATUAN'!$I$6,MATCH(C30,'HARGA SATUAN'!$C$7:$C$1495,0),0))</f>
        <v>0</v>
      </c>
      <c r="H30" s="677" t="str">
        <f ca="1">IF(B30="","",#REF!)</f>
        <v/>
      </c>
      <c r="I30" s="677" t="str">
        <f ca="1">IF(B30="","",#REF!)</f>
        <v/>
      </c>
      <c r="J30" s="677" t="str">
        <f ca="1">IF(B30="","",#REF!)</f>
        <v/>
      </c>
      <c r="K30" s="677" t="str">
        <f ca="1">IF(B30="","",#REF!)</f>
        <v/>
      </c>
      <c r="L30" s="677" t="str">
        <f ca="1">IF(C30="","",#REF!)</f>
        <v/>
      </c>
    </row>
    <row r="31" s="649" customFormat="1" spans="1:12">
      <c r="A31" s="650">
        <v>20</v>
      </c>
      <c r="B31" s="676" t="str">
        <f ca="1" t="shared" si="0"/>
        <v/>
      </c>
      <c r="C31" s="209" t="str">
        <f ca="1" t="shared" si="1"/>
        <v/>
      </c>
      <c r="D31" s="587" t="str">
        <f ca="1">IF(ISERROR(OFFSET('HARGA SATUAN'!$D$6,MATCH(C31,'HARGA SATUAN'!$C$7:$C$1495,0),0)),"",OFFSET('HARGA SATUAN'!$D$6,MATCH(C31,'HARGA SATUAN'!$C$7:$C$1495,0),0))</f>
        <v/>
      </c>
      <c r="E31" s="587">
        <f ca="1">IF(B31="+","Unit",IF(ISERROR(OFFSET('HARGA SATUAN'!$E$6,MATCH(C31,'HARGA SATUAN'!$C$7:$C$1495,0),0)),"",OFFSET('HARGA SATUAN'!$E$6,MATCH(C31,'HARGA SATUAN'!$C$7:$C$1495,0),0)))</f>
        <v>0</v>
      </c>
      <c r="F31" s="678" t="str">
        <f ca="1" t="shared" si="2"/>
        <v/>
      </c>
      <c r="G31" s="583">
        <f ca="1">IF(ISERROR(OFFSET('HARGA SATUAN'!$I$6,MATCH(C31,'HARGA SATUAN'!$C$7:$C$1495,0),0)),"",OFFSET('HARGA SATUAN'!$I$6,MATCH(C31,'HARGA SATUAN'!$C$7:$C$1495,0),0))</f>
        <v>0</v>
      </c>
      <c r="H31" s="677" t="str">
        <f ca="1">IF(B31="","",#REF!)</f>
        <v/>
      </c>
      <c r="I31" s="677" t="str">
        <f ca="1">IF(B31="","",#REF!)</f>
        <v/>
      </c>
      <c r="J31" s="677" t="str">
        <f ca="1">IF(B31="","",#REF!)</f>
        <v/>
      </c>
      <c r="K31" s="677" t="str">
        <f ca="1">IF(B31="","",#REF!)</f>
        <v/>
      </c>
      <c r="L31" s="677" t="str">
        <f ca="1">IF(C31="","",#REF!)</f>
        <v/>
      </c>
    </row>
    <row r="32" s="649" customFormat="1" spans="1:12">
      <c r="A32" s="650">
        <v>21</v>
      </c>
      <c r="B32" s="676" t="str">
        <f ca="1" t="shared" si="0"/>
        <v/>
      </c>
      <c r="C32" s="209" t="str">
        <f ca="1" t="shared" si="1"/>
        <v/>
      </c>
      <c r="D32" s="587" t="str">
        <f ca="1">IF(ISERROR(OFFSET('HARGA SATUAN'!$D$6,MATCH(C32,'HARGA SATUAN'!$C$7:$C$1495,0),0)),"",OFFSET('HARGA SATUAN'!$D$6,MATCH(C32,'HARGA SATUAN'!$C$7:$C$1495,0),0))</f>
        <v/>
      </c>
      <c r="E32" s="587">
        <f ca="1">IF(B32="+","Unit",IF(ISERROR(OFFSET('HARGA SATUAN'!$E$6,MATCH(C32,'HARGA SATUAN'!$C$7:$C$1495,0),0)),"",OFFSET('HARGA SATUAN'!$E$6,MATCH(C32,'HARGA SATUAN'!$C$7:$C$1495,0),0)))</f>
        <v>0</v>
      </c>
      <c r="F32" s="678" t="str">
        <f ca="1" t="shared" si="2"/>
        <v/>
      </c>
      <c r="G32" s="583">
        <f ca="1">IF(ISERROR(OFFSET('HARGA SATUAN'!$I$6,MATCH(C32,'HARGA SATUAN'!$C$7:$C$1495,0),0)),"",OFFSET('HARGA SATUAN'!$I$6,MATCH(C32,'HARGA SATUAN'!$C$7:$C$1495,0),0))</f>
        <v>0</v>
      </c>
      <c r="H32" s="677" t="str">
        <f ca="1">IF(B32="","",#REF!)</f>
        <v/>
      </c>
      <c r="I32" s="677" t="str">
        <f ca="1">IF(B32="","",#REF!)</f>
        <v/>
      </c>
      <c r="J32" s="677" t="str">
        <f ca="1">IF(B32="","",#REF!)</f>
        <v/>
      </c>
      <c r="K32" s="677" t="str">
        <f ca="1">IF(B32="","",#REF!)</f>
        <v/>
      </c>
      <c r="L32" s="677" t="str">
        <f ca="1">IF(C32="","",#REF!)</f>
        <v/>
      </c>
    </row>
    <row r="33" s="649" customFormat="1" spans="1:12">
      <c r="A33" s="650">
        <v>22</v>
      </c>
      <c r="B33" s="676" t="str">
        <f ca="1" t="shared" si="0"/>
        <v/>
      </c>
      <c r="C33" s="209" t="str">
        <f ca="1" t="shared" si="1"/>
        <v/>
      </c>
      <c r="D33" s="587" t="str">
        <f ca="1">IF(ISERROR(OFFSET('HARGA SATUAN'!$D$6,MATCH(C33,'HARGA SATUAN'!$C$7:$C$1495,0),0)),"",OFFSET('HARGA SATUAN'!$D$6,MATCH(C33,'HARGA SATUAN'!$C$7:$C$1495,0),0))</f>
        <v/>
      </c>
      <c r="E33" s="587">
        <f ca="1">IF(B33="+","Unit",IF(ISERROR(OFFSET('HARGA SATUAN'!$E$6,MATCH(C33,'HARGA SATUAN'!$C$7:$C$1495,0),0)),"",OFFSET('HARGA SATUAN'!$E$6,MATCH(C33,'HARGA SATUAN'!$C$7:$C$1495,0),0)))</f>
        <v>0</v>
      </c>
      <c r="F33" s="678" t="str">
        <f ca="1" t="shared" si="2"/>
        <v/>
      </c>
      <c r="G33" s="583">
        <f ca="1">IF(ISERROR(OFFSET('HARGA SATUAN'!$I$6,MATCH(C33,'HARGA SATUAN'!$C$7:$C$1495,0),0)),"",OFFSET('HARGA SATUAN'!$I$6,MATCH(C33,'HARGA SATUAN'!$C$7:$C$1495,0),0))</f>
        <v>0</v>
      </c>
      <c r="H33" s="677" t="str">
        <f ca="1">IF(B33="","",#REF!)</f>
        <v/>
      </c>
      <c r="I33" s="677" t="str">
        <f ca="1">IF(B33="","",#REF!)</f>
        <v/>
      </c>
      <c r="J33" s="677" t="str">
        <f ca="1">IF(B33="","",#REF!)</f>
        <v/>
      </c>
      <c r="K33" s="677" t="str">
        <f ca="1">IF(B33="","",#REF!)</f>
        <v/>
      </c>
      <c r="L33" s="677" t="str">
        <f ca="1">IF(C33="","",#REF!)</f>
        <v/>
      </c>
    </row>
    <row r="34" s="649" customFormat="1" spans="1:12">
      <c r="A34" s="650">
        <v>23</v>
      </c>
      <c r="B34" s="676" t="str">
        <f ca="1" t="shared" si="0"/>
        <v/>
      </c>
      <c r="C34" s="209" t="str">
        <f ca="1" t="shared" si="1"/>
        <v/>
      </c>
      <c r="D34" s="587" t="str">
        <f ca="1">IF(ISERROR(OFFSET('HARGA SATUAN'!$D$6,MATCH(C34,'HARGA SATUAN'!$C$7:$C$1495,0),0)),"",OFFSET('HARGA SATUAN'!$D$6,MATCH(C34,'HARGA SATUAN'!$C$7:$C$1495,0),0))</f>
        <v/>
      </c>
      <c r="E34" s="587">
        <f ca="1">IF(B34="+","Unit",IF(ISERROR(OFFSET('HARGA SATUAN'!$E$6,MATCH(C34,'HARGA SATUAN'!$C$7:$C$1495,0),0)),"",OFFSET('HARGA SATUAN'!$E$6,MATCH(C34,'HARGA SATUAN'!$C$7:$C$1495,0),0)))</f>
        <v>0</v>
      </c>
      <c r="F34" s="678" t="str">
        <f ca="1" t="shared" si="2"/>
        <v/>
      </c>
      <c r="G34" s="583">
        <f ca="1">IF(ISERROR(OFFSET('HARGA SATUAN'!$I$6,MATCH(C34,'HARGA SATUAN'!$C$7:$C$1495,0),0)),"",OFFSET('HARGA SATUAN'!$I$6,MATCH(C34,'HARGA SATUAN'!$C$7:$C$1495,0),0))</f>
        <v>0</v>
      </c>
      <c r="H34" s="677" t="str">
        <f ca="1">IF(B34="","",#REF!)</f>
        <v/>
      </c>
      <c r="I34" s="677" t="str">
        <f ca="1">IF(B34="","",#REF!)</f>
        <v/>
      </c>
      <c r="J34" s="677" t="str">
        <f ca="1">IF(B34="","",#REF!)</f>
        <v/>
      </c>
      <c r="K34" s="677" t="str">
        <f ca="1">IF(B34="","",#REF!)</f>
        <v/>
      </c>
      <c r="L34" s="677" t="str">
        <f ca="1">IF(C34="","",#REF!)</f>
        <v/>
      </c>
    </row>
    <row r="35" s="649" customFormat="1" spans="1:12">
      <c r="A35" s="650">
        <v>24</v>
      </c>
      <c r="B35" s="676" t="str">
        <f ca="1" t="shared" si="0"/>
        <v/>
      </c>
      <c r="C35" s="209" t="str">
        <f ca="1" t="shared" si="1"/>
        <v/>
      </c>
      <c r="D35" s="587" t="str">
        <f ca="1">IF(ISERROR(OFFSET('HARGA SATUAN'!$D$6,MATCH(C35,'HARGA SATUAN'!$C$7:$C$1495,0),0)),"",OFFSET('HARGA SATUAN'!$D$6,MATCH(C35,'HARGA SATUAN'!$C$7:$C$1495,0),0))</f>
        <v/>
      </c>
      <c r="E35" s="587">
        <f ca="1">IF(B35="+","Unit",IF(ISERROR(OFFSET('HARGA SATUAN'!$E$6,MATCH(C35,'HARGA SATUAN'!$C$7:$C$1495,0),0)),"",OFFSET('HARGA SATUAN'!$E$6,MATCH(C35,'HARGA SATUAN'!$C$7:$C$1495,0),0)))</f>
        <v>0</v>
      </c>
      <c r="F35" s="678" t="str">
        <f ca="1" t="shared" si="2"/>
        <v/>
      </c>
      <c r="G35" s="583">
        <f ca="1">IF(ISERROR(OFFSET('HARGA SATUAN'!$I$6,MATCH(C35,'HARGA SATUAN'!$C$7:$C$1495,0),0)),"",OFFSET('HARGA SATUAN'!$I$6,MATCH(C35,'HARGA SATUAN'!$C$7:$C$1495,0),0))</f>
        <v>0</v>
      </c>
      <c r="H35" s="677" t="str">
        <f ca="1">IF(B35="","",#REF!)</f>
        <v/>
      </c>
      <c r="I35" s="677" t="str">
        <f ca="1">IF(B35="","",#REF!)</f>
        <v/>
      </c>
      <c r="J35" s="677" t="str">
        <f ca="1">IF(B35="","",#REF!)</f>
        <v/>
      </c>
      <c r="K35" s="677" t="str">
        <f ca="1">IF(B35="","",#REF!)</f>
        <v/>
      </c>
      <c r="L35" s="677" t="str">
        <f ca="1">IF(C35="","",#REF!)</f>
        <v/>
      </c>
    </row>
    <row r="36" s="649" customFormat="1" spans="1:12">
      <c r="A36" s="650">
        <v>25</v>
      </c>
      <c r="B36" s="676" t="str">
        <f ca="1" t="shared" si="0"/>
        <v/>
      </c>
      <c r="C36" s="209" t="str">
        <f ca="1" t="shared" si="1"/>
        <v/>
      </c>
      <c r="D36" s="587" t="str">
        <f ca="1">IF(ISERROR(OFFSET('HARGA SATUAN'!$D$6,MATCH(C36,'HARGA SATUAN'!$C$7:$C$1495,0),0)),"",OFFSET('HARGA SATUAN'!$D$6,MATCH(C36,'HARGA SATUAN'!$C$7:$C$1495,0),0))</f>
        <v/>
      </c>
      <c r="E36" s="587">
        <f ca="1">IF(B36="+","Unit",IF(ISERROR(OFFSET('HARGA SATUAN'!$E$6,MATCH(C36,'HARGA SATUAN'!$C$7:$C$1495,0),0)),"",OFFSET('HARGA SATUAN'!$E$6,MATCH(C36,'HARGA SATUAN'!$C$7:$C$1495,0),0)))</f>
        <v>0</v>
      </c>
      <c r="F36" s="678" t="str">
        <f ca="1" t="shared" si="2"/>
        <v/>
      </c>
      <c r="G36" s="583">
        <f ca="1">IF(ISERROR(OFFSET('HARGA SATUAN'!$I$6,MATCH(C36,'HARGA SATUAN'!$C$7:$C$1495,0),0)),"",OFFSET('HARGA SATUAN'!$I$6,MATCH(C36,'HARGA SATUAN'!$C$7:$C$1495,0),0))</f>
        <v>0</v>
      </c>
      <c r="H36" s="677" t="str">
        <f ca="1">IF(B36="","",#REF!)</f>
        <v/>
      </c>
      <c r="I36" s="677" t="str">
        <f ca="1">IF(B36="","",#REF!)</f>
        <v/>
      </c>
      <c r="J36" s="677" t="str">
        <f ca="1">IF(B36="","",#REF!)</f>
        <v/>
      </c>
      <c r="K36" s="677" t="str">
        <f ca="1">IF(B36="","",#REF!)</f>
        <v/>
      </c>
      <c r="L36" s="677" t="str">
        <f ca="1">IF(C36="","",#REF!)</f>
        <v/>
      </c>
    </row>
    <row r="37" s="649" customFormat="1" spans="1:12">
      <c r="A37" s="650">
        <v>26</v>
      </c>
      <c r="B37" s="676" t="str">
        <f ca="1" t="shared" si="0"/>
        <v/>
      </c>
      <c r="C37" s="209" t="str">
        <f ca="1" t="shared" si="1"/>
        <v/>
      </c>
      <c r="D37" s="587" t="str">
        <f ca="1">IF(ISERROR(OFFSET('HARGA SATUAN'!$D$6,MATCH(C37,'HARGA SATUAN'!$C$7:$C$1495,0),0)),"",OFFSET('HARGA SATUAN'!$D$6,MATCH(C37,'HARGA SATUAN'!$C$7:$C$1495,0),0))</f>
        <v/>
      </c>
      <c r="E37" s="587">
        <f ca="1">IF(B37="+","Unit",IF(ISERROR(OFFSET('HARGA SATUAN'!$E$6,MATCH(C37,'HARGA SATUAN'!$C$7:$C$1495,0),0)),"",OFFSET('HARGA SATUAN'!$E$6,MATCH(C37,'HARGA SATUAN'!$C$7:$C$1495,0),0)))</f>
        <v>0</v>
      </c>
      <c r="F37" s="678" t="str">
        <f ca="1" t="shared" si="2"/>
        <v/>
      </c>
      <c r="G37" s="583">
        <f ca="1">IF(ISERROR(OFFSET('HARGA SATUAN'!$I$6,MATCH(C37,'HARGA SATUAN'!$C$7:$C$1495,0),0)),"",OFFSET('HARGA SATUAN'!$I$6,MATCH(C37,'HARGA SATUAN'!$C$7:$C$1495,0),0))</f>
        <v>0</v>
      </c>
      <c r="H37" s="677" t="str">
        <f ca="1">IF(B37="","",#REF!)</f>
        <v/>
      </c>
      <c r="I37" s="677" t="str">
        <f ca="1">IF(B37="","",#REF!)</f>
        <v/>
      </c>
      <c r="J37" s="677" t="str">
        <f ca="1">IF(B37="","",#REF!)</f>
        <v/>
      </c>
      <c r="K37" s="677" t="str">
        <f ca="1">IF(B37="","",#REF!)</f>
        <v/>
      </c>
      <c r="L37" s="677" t="str">
        <f ca="1">IF(C37="","",#REF!)</f>
        <v/>
      </c>
    </row>
    <row r="38" s="649" customFormat="1" spans="1:12">
      <c r="A38" s="650">
        <v>27</v>
      </c>
      <c r="B38" s="676" t="str">
        <f ca="1" t="shared" si="0"/>
        <v/>
      </c>
      <c r="C38" s="209" t="str">
        <f ca="1" t="shared" si="1"/>
        <v/>
      </c>
      <c r="D38" s="587" t="str">
        <f ca="1">IF(ISERROR(OFFSET('HARGA SATUAN'!$D$6,MATCH(C38,'HARGA SATUAN'!$C$7:$C$1495,0),0)),"",OFFSET('HARGA SATUAN'!$D$6,MATCH(C38,'HARGA SATUAN'!$C$7:$C$1495,0),0))</f>
        <v/>
      </c>
      <c r="E38" s="587">
        <f ca="1">IF(B38="+","Unit",IF(ISERROR(OFFSET('HARGA SATUAN'!$E$6,MATCH(C38,'HARGA SATUAN'!$C$7:$C$1495,0),0)),"",OFFSET('HARGA SATUAN'!$E$6,MATCH(C38,'HARGA SATUAN'!$C$7:$C$1495,0),0)))</f>
        <v>0</v>
      </c>
      <c r="F38" s="678" t="str">
        <f ca="1" t="shared" si="2"/>
        <v/>
      </c>
      <c r="G38" s="583">
        <f ca="1">IF(ISERROR(OFFSET('HARGA SATUAN'!$I$6,MATCH(C38,'HARGA SATUAN'!$C$7:$C$1495,0),0)),"",OFFSET('HARGA SATUAN'!$I$6,MATCH(C38,'HARGA SATUAN'!$C$7:$C$1495,0),0))</f>
        <v>0</v>
      </c>
      <c r="H38" s="677" t="str">
        <f ca="1">IF(B38="","",#REF!)</f>
        <v/>
      </c>
      <c r="I38" s="677" t="str">
        <f ca="1">IF(B38="","",#REF!)</f>
        <v/>
      </c>
      <c r="J38" s="677" t="str">
        <f ca="1">IF(B38="","",#REF!)</f>
        <v/>
      </c>
      <c r="K38" s="677" t="str">
        <f ca="1">IF(B38="","",#REF!)</f>
        <v/>
      </c>
      <c r="L38" s="677" t="str">
        <f ca="1">IF(C38="","",#REF!)</f>
        <v/>
      </c>
    </row>
    <row r="39" s="649" customFormat="1" spans="1:12">
      <c r="A39" s="650">
        <v>28</v>
      </c>
      <c r="B39" s="676" t="str">
        <f ca="1" t="shared" si="0"/>
        <v/>
      </c>
      <c r="C39" s="209" t="str">
        <f ca="1" t="shared" si="1"/>
        <v/>
      </c>
      <c r="D39" s="587" t="str">
        <f ca="1">IF(ISERROR(OFFSET('HARGA SATUAN'!$D$6,MATCH(C39,'HARGA SATUAN'!$C$7:$C$1495,0),0)),"",OFFSET('HARGA SATUAN'!$D$6,MATCH(C39,'HARGA SATUAN'!$C$7:$C$1495,0),0))</f>
        <v/>
      </c>
      <c r="E39" s="587">
        <f ca="1">IF(B39="+","Unit",IF(ISERROR(OFFSET('HARGA SATUAN'!$E$6,MATCH(C39,'HARGA SATUAN'!$C$7:$C$1495,0),0)),"",OFFSET('HARGA SATUAN'!$E$6,MATCH(C39,'HARGA SATUAN'!$C$7:$C$1495,0),0)))</f>
        <v>0</v>
      </c>
      <c r="F39" s="678" t="str">
        <f ca="1" t="shared" si="2"/>
        <v/>
      </c>
      <c r="G39" s="583">
        <f ca="1">IF(ISERROR(OFFSET('HARGA SATUAN'!$I$6,MATCH(C39,'HARGA SATUAN'!$C$7:$C$1495,0),0)),"",OFFSET('HARGA SATUAN'!$I$6,MATCH(C39,'HARGA SATUAN'!$C$7:$C$1495,0),0))</f>
        <v>0</v>
      </c>
      <c r="H39" s="677" t="str">
        <f ca="1">IF(B39="","",#REF!)</f>
        <v/>
      </c>
      <c r="I39" s="677" t="str">
        <f ca="1">IF(B39="","",#REF!)</f>
        <v/>
      </c>
      <c r="J39" s="677" t="str">
        <f ca="1">IF(B39="","",#REF!)</f>
        <v/>
      </c>
      <c r="K39" s="677" t="str">
        <f ca="1">IF(B39="","",#REF!)</f>
        <v/>
      </c>
      <c r="L39" s="677" t="str">
        <f ca="1">IF(C39="","",#REF!)</f>
        <v/>
      </c>
    </row>
    <row r="40" s="649" customFormat="1" spans="1:12">
      <c r="A40" s="650">
        <v>29</v>
      </c>
      <c r="B40" s="676" t="str">
        <f ca="1" t="shared" si="0"/>
        <v/>
      </c>
      <c r="C40" s="209" t="str">
        <f ca="1" t="shared" si="1"/>
        <v/>
      </c>
      <c r="D40" s="587" t="str">
        <f ca="1">IF(ISERROR(OFFSET('HARGA SATUAN'!$D$6,MATCH(C40,'HARGA SATUAN'!$C$7:$C$1495,0),0)),"",OFFSET('HARGA SATUAN'!$D$6,MATCH(C40,'HARGA SATUAN'!$C$7:$C$1495,0),0))</f>
        <v/>
      </c>
      <c r="E40" s="587">
        <f ca="1">IF(B40="+","Unit",IF(ISERROR(OFFSET('HARGA SATUAN'!$E$6,MATCH(C40,'HARGA SATUAN'!$C$7:$C$1495,0),0)),"",OFFSET('HARGA SATUAN'!$E$6,MATCH(C40,'HARGA SATUAN'!$C$7:$C$1495,0),0)))</f>
        <v>0</v>
      </c>
      <c r="F40" s="678" t="str">
        <f ca="1" t="shared" si="2"/>
        <v/>
      </c>
      <c r="G40" s="583">
        <f ca="1">IF(ISERROR(OFFSET('HARGA SATUAN'!$I$6,MATCH(C40,'HARGA SATUAN'!$C$7:$C$1495,0),0)),"",OFFSET('HARGA SATUAN'!$I$6,MATCH(C40,'HARGA SATUAN'!$C$7:$C$1495,0),0))</f>
        <v>0</v>
      </c>
      <c r="H40" s="677" t="str">
        <f ca="1">IF(B40="","",#REF!)</f>
        <v/>
      </c>
      <c r="I40" s="677" t="str">
        <f ca="1">IF(B40="","",#REF!)</f>
        <v/>
      </c>
      <c r="J40" s="677" t="str">
        <f ca="1">IF(B40="","",#REF!)</f>
        <v/>
      </c>
      <c r="K40" s="677" t="str">
        <f ca="1">IF(B40="","",#REF!)</f>
        <v/>
      </c>
      <c r="L40" s="677" t="str">
        <f ca="1">IF(C40="","",#REF!)</f>
        <v/>
      </c>
    </row>
    <row r="41" s="649" customFormat="1" spans="1:12">
      <c r="A41" s="650">
        <v>30</v>
      </c>
      <c r="B41" s="676" t="str">
        <f ca="1" t="shared" si="0"/>
        <v/>
      </c>
      <c r="C41" s="209" t="str">
        <f ca="1" t="shared" si="1"/>
        <v/>
      </c>
      <c r="D41" s="587" t="str">
        <f ca="1">IF(ISERROR(OFFSET('HARGA SATUAN'!$D$6,MATCH(C41,'HARGA SATUAN'!$C$7:$C$1495,0),0)),"",OFFSET('HARGA SATUAN'!$D$6,MATCH(C41,'HARGA SATUAN'!$C$7:$C$1495,0),0))</f>
        <v/>
      </c>
      <c r="E41" s="587">
        <f ca="1">IF(B41="+","Unit",IF(ISERROR(OFFSET('HARGA SATUAN'!$E$6,MATCH(C41,'HARGA SATUAN'!$C$7:$C$1495,0),0)),"",OFFSET('HARGA SATUAN'!$E$6,MATCH(C41,'HARGA SATUAN'!$C$7:$C$1495,0),0)))</f>
        <v>0</v>
      </c>
      <c r="F41" s="678" t="str">
        <f ca="1" t="shared" si="2"/>
        <v/>
      </c>
      <c r="G41" s="583">
        <f ca="1">IF(ISERROR(OFFSET('HARGA SATUAN'!$I$6,MATCH(C41,'HARGA SATUAN'!$C$7:$C$1495,0),0)),"",OFFSET('HARGA SATUAN'!$I$6,MATCH(C41,'HARGA SATUAN'!$C$7:$C$1495,0),0))</f>
        <v>0</v>
      </c>
      <c r="H41" s="677" t="str">
        <f ca="1">IF(B41="","",#REF!)</f>
        <v/>
      </c>
      <c r="I41" s="677" t="str">
        <f ca="1">IF(B41="","",#REF!)</f>
        <v/>
      </c>
      <c r="J41" s="677" t="str">
        <f ca="1">IF(B41="","",#REF!)</f>
        <v/>
      </c>
      <c r="K41" s="677" t="str">
        <f ca="1">IF(B41="","",#REF!)</f>
        <v/>
      </c>
      <c r="L41" s="677" t="str">
        <f ca="1">IF(C41="","",#REF!)</f>
        <v/>
      </c>
    </row>
    <row r="42" spans="1:12">
      <c r="A42" s="650">
        <v>31</v>
      </c>
      <c r="B42" s="676" t="str">
        <f ca="1" t="shared" si="0"/>
        <v/>
      </c>
      <c r="C42" s="209" t="str">
        <f ca="1" t="shared" si="1"/>
        <v/>
      </c>
      <c r="D42" s="587" t="str">
        <f ca="1">IF(ISERROR(OFFSET('HARGA SATUAN'!$D$6,MATCH(C42,'HARGA SATUAN'!$C$7:$C$1495,0),0)),"",OFFSET('HARGA SATUAN'!$D$6,MATCH(C42,'HARGA SATUAN'!$C$7:$C$1495,0),0))</f>
        <v/>
      </c>
      <c r="E42" s="587">
        <f ca="1">IF(B42="+","Unit",IF(ISERROR(OFFSET('HARGA SATUAN'!$E$6,MATCH(C42,'HARGA SATUAN'!$C$7:$C$1495,0),0)),"",OFFSET('HARGA SATUAN'!$E$6,MATCH(C42,'HARGA SATUAN'!$C$7:$C$1495,0),0)))</f>
        <v>0</v>
      </c>
      <c r="F42" s="678" t="str">
        <f ca="1" t="shared" si="2"/>
        <v/>
      </c>
      <c r="G42" s="583">
        <f ca="1">IF(ISERROR(OFFSET('HARGA SATUAN'!$I$6,MATCH(C42,'HARGA SATUAN'!$C$7:$C$1495,0),0)),"",OFFSET('HARGA SATUAN'!$I$6,MATCH(C42,'HARGA SATUAN'!$C$7:$C$1495,0),0))</f>
        <v>0</v>
      </c>
      <c r="H42" s="677" t="str">
        <f ca="1">IF(B42="","",#REF!)</f>
        <v/>
      </c>
      <c r="I42" s="677" t="str">
        <f ca="1">IF(B42="","",#REF!)</f>
        <v/>
      </c>
      <c r="J42" s="677" t="str">
        <f ca="1">IF(B42="","",#REF!)</f>
        <v/>
      </c>
      <c r="K42" s="677" t="str">
        <f ca="1">IF(B42="","",#REF!)</f>
        <v/>
      </c>
      <c r="L42" s="677" t="str">
        <f ca="1">IF(C42="","",#REF!)</f>
        <v/>
      </c>
    </row>
    <row r="43" spans="1:12">
      <c r="A43" s="650">
        <v>32</v>
      </c>
      <c r="B43" s="676" t="str">
        <f ca="1" t="shared" si="0"/>
        <v/>
      </c>
      <c r="C43" s="209" t="str">
        <f ca="1" t="shared" si="1"/>
        <v/>
      </c>
      <c r="D43" s="587" t="str">
        <f ca="1">IF(ISERROR(OFFSET('HARGA SATUAN'!$D$6,MATCH(C43,'HARGA SATUAN'!$C$7:$C$1495,0),0)),"",OFFSET('HARGA SATUAN'!$D$6,MATCH(C43,'HARGA SATUAN'!$C$7:$C$1495,0),0))</f>
        <v/>
      </c>
      <c r="E43" s="587">
        <f ca="1">IF(B43="+","Unit",IF(ISERROR(OFFSET('HARGA SATUAN'!$E$6,MATCH(C43,'HARGA SATUAN'!$C$7:$C$1495,0),0)),"",OFFSET('HARGA SATUAN'!$E$6,MATCH(C43,'HARGA SATUAN'!$C$7:$C$1495,0),0)))</f>
        <v>0</v>
      </c>
      <c r="F43" s="678" t="str">
        <f ca="1" t="shared" si="2"/>
        <v/>
      </c>
      <c r="G43" s="583">
        <f ca="1">IF(ISERROR(OFFSET('HARGA SATUAN'!$I$6,MATCH(C43,'HARGA SATUAN'!$C$7:$C$1495,0),0)),"",OFFSET('HARGA SATUAN'!$I$6,MATCH(C43,'HARGA SATUAN'!$C$7:$C$1495,0),0))</f>
        <v>0</v>
      </c>
      <c r="H43" s="677" t="str">
        <f ca="1">IF(B43="","",#REF!)</f>
        <v/>
      </c>
      <c r="I43" s="677" t="str">
        <f ca="1">IF(B43="","",#REF!)</f>
        <v/>
      </c>
      <c r="J43" s="677" t="str">
        <f ca="1">IF(B43="","",#REF!)</f>
        <v/>
      </c>
      <c r="K43" s="677" t="str">
        <f ca="1">IF(B43="","",#REF!)</f>
        <v/>
      </c>
      <c r="L43" s="677" t="str">
        <f ca="1">IF(C43="","",#REF!)</f>
        <v/>
      </c>
    </row>
    <row r="44" spans="1:12">
      <c r="A44" s="650">
        <v>33</v>
      </c>
      <c r="B44" s="676" t="str">
        <f ca="1" t="shared" si="0"/>
        <v/>
      </c>
      <c r="C44" s="209" t="str">
        <f ca="1" t="shared" si="1"/>
        <v/>
      </c>
      <c r="D44" s="587" t="str">
        <f ca="1">IF(ISERROR(OFFSET('HARGA SATUAN'!$D$6,MATCH(C44,'HARGA SATUAN'!$C$7:$C$1495,0),0)),"",OFFSET('HARGA SATUAN'!$D$6,MATCH(C44,'HARGA SATUAN'!$C$7:$C$1495,0),0))</f>
        <v/>
      </c>
      <c r="E44" s="587">
        <f ca="1">IF(B44="+","Unit",IF(ISERROR(OFFSET('HARGA SATUAN'!$E$6,MATCH(C44,'HARGA SATUAN'!$C$7:$C$1495,0),0)),"",OFFSET('HARGA SATUAN'!$E$6,MATCH(C44,'HARGA SATUAN'!$C$7:$C$1495,0),0)))</f>
        <v>0</v>
      </c>
      <c r="F44" s="678" t="str">
        <f ca="1" t="shared" si="2"/>
        <v/>
      </c>
      <c r="G44" s="583">
        <f ca="1">IF(ISERROR(OFFSET('HARGA SATUAN'!$I$6,MATCH(C44,'HARGA SATUAN'!$C$7:$C$1495,0),0)),"",OFFSET('HARGA SATUAN'!$I$6,MATCH(C44,'HARGA SATUAN'!$C$7:$C$1495,0),0))</f>
        <v>0</v>
      </c>
      <c r="H44" s="677" t="str">
        <f ca="1">IF(B44="","",#REF!)</f>
        <v/>
      </c>
      <c r="I44" s="677" t="str">
        <f ca="1">IF(B44="","",#REF!)</f>
        <v/>
      </c>
      <c r="J44" s="677" t="str">
        <f ca="1">IF(B44="","",#REF!)</f>
        <v/>
      </c>
      <c r="K44" s="677" t="str">
        <f ca="1">IF(B44="","",#REF!)</f>
        <v/>
      </c>
      <c r="L44" s="677" t="str">
        <f ca="1">IF(C44="","",#REF!)</f>
        <v/>
      </c>
    </row>
    <row r="45" spans="1:12">
      <c r="A45" s="650">
        <v>34</v>
      </c>
      <c r="B45" s="676" t="str">
        <f ca="1" t="shared" si="0"/>
        <v/>
      </c>
      <c r="C45" s="209" t="str">
        <f ca="1" t="shared" si="1"/>
        <v/>
      </c>
      <c r="D45" s="587" t="str">
        <f ca="1">IF(ISERROR(OFFSET('HARGA SATUAN'!$D$6,MATCH(C45,'HARGA SATUAN'!$C$7:$C$1495,0),0)),"",OFFSET('HARGA SATUAN'!$D$6,MATCH(C45,'HARGA SATUAN'!$C$7:$C$1495,0),0))</f>
        <v/>
      </c>
      <c r="E45" s="587">
        <f ca="1">IF(B45="+","Unit",IF(ISERROR(OFFSET('HARGA SATUAN'!$E$6,MATCH(C45,'HARGA SATUAN'!$C$7:$C$1495,0),0)),"",OFFSET('HARGA SATUAN'!$E$6,MATCH(C45,'HARGA SATUAN'!$C$7:$C$1495,0),0)))</f>
        <v>0</v>
      </c>
      <c r="F45" s="678" t="str">
        <f ca="1" t="shared" si="2"/>
        <v/>
      </c>
      <c r="G45" s="583">
        <f ca="1">IF(ISERROR(OFFSET('HARGA SATUAN'!$I$6,MATCH(C45,'HARGA SATUAN'!$C$7:$C$1495,0),0)),"",OFFSET('HARGA SATUAN'!$I$6,MATCH(C45,'HARGA SATUAN'!$C$7:$C$1495,0),0))</f>
        <v>0</v>
      </c>
      <c r="H45" s="677" t="str">
        <f ca="1">IF(B45="","",#REF!)</f>
        <v/>
      </c>
      <c r="I45" s="677" t="str">
        <f ca="1">IF(B45="","",#REF!)</f>
        <v/>
      </c>
      <c r="J45" s="677" t="str">
        <f ca="1">IF(B45="","",#REF!)</f>
        <v/>
      </c>
      <c r="K45" s="677" t="str">
        <f ca="1">IF(B45="","",#REF!)</f>
        <v/>
      </c>
      <c r="L45" s="677" t="str">
        <f ca="1">IF(C45="","",#REF!)</f>
        <v/>
      </c>
    </row>
    <row r="46" spans="1:12">
      <c r="A46" s="650">
        <v>35</v>
      </c>
      <c r="B46" s="676" t="str">
        <f ca="1" t="shared" si="0"/>
        <v/>
      </c>
      <c r="C46" s="209" t="str">
        <f ca="1" t="shared" si="1"/>
        <v/>
      </c>
      <c r="D46" s="587" t="str">
        <f ca="1">IF(ISERROR(OFFSET('HARGA SATUAN'!$D$6,MATCH(C46,'HARGA SATUAN'!$C$7:$C$1495,0),0)),"",OFFSET('HARGA SATUAN'!$D$6,MATCH(C46,'HARGA SATUAN'!$C$7:$C$1495,0),0))</f>
        <v/>
      </c>
      <c r="E46" s="587">
        <f ca="1">IF(B46="+","Unit",IF(ISERROR(OFFSET('HARGA SATUAN'!$E$6,MATCH(C46,'HARGA SATUAN'!$C$7:$C$1495,0),0)),"",OFFSET('HARGA SATUAN'!$E$6,MATCH(C46,'HARGA SATUAN'!$C$7:$C$1495,0),0)))</f>
        <v>0</v>
      </c>
      <c r="F46" s="678" t="str">
        <f ca="1" t="shared" si="2"/>
        <v/>
      </c>
      <c r="G46" s="583">
        <f ca="1">IF(ISERROR(OFFSET('HARGA SATUAN'!$I$6,MATCH(C46,'HARGA SATUAN'!$C$7:$C$1495,0),0)),"",OFFSET('HARGA SATUAN'!$I$6,MATCH(C46,'HARGA SATUAN'!$C$7:$C$1495,0),0))</f>
        <v>0</v>
      </c>
      <c r="H46" s="677" t="str">
        <f ca="1">IF(B46="","",#REF!)</f>
        <v/>
      </c>
      <c r="I46" s="677" t="str">
        <f ca="1">IF(B46="","",#REF!)</f>
        <v/>
      </c>
      <c r="J46" s="677" t="str">
        <f ca="1">IF(B46="","",#REF!)</f>
        <v/>
      </c>
      <c r="K46" s="677" t="str">
        <f ca="1">IF(B46="","",#REF!)</f>
        <v/>
      </c>
      <c r="L46" s="677" t="str">
        <f ca="1">IF(C46="","",#REF!)</f>
        <v/>
      </c>
    </row>
    <row r="47" spans="1:12">
      <c r="A47" s="650">
        <v>36</v>
      </c>
      <c r="B47" s="676" t="str">
        <f ca="1" t="shared" si="0"/>
        <v/>
      </c>
      <c r="C47" s="209" t="str">
        <f ca="1" t="shared" si="1"/>
        <v/>
      </c>
      <c r="D47" s="587" t="str">
        <f ca="1">IF(ISERROR(OFFSET('HARGA SATUAN'!$D$6,MATCH(C47,'HARGA SATUAN'!$C$7:$C$1495,0),0)),"",OFFSET('HARGA SATUAN'!$D$6,MATCH(C47,'HARGA SATUAN'!$C$7:$C$1495,0),0))</f>
        <v/>
      </c>
      <c r="E47" s="587">
        <f ca="1">IF(B47="+","Unit",IF(ISERROR(OFFSET('HARGA SATUAN'!$E$6,MATCH(C47,'HARGA SATUAN'!$C$7:$C$1495,0),0)),"",OFFSET('HARGA SATUAN'!$E$6,MATCH(C47,'HARGA SATUAN'!$C$7:$C$1495,0),0)))</f>
        <v>0</v>
      </c>
      <c r="F47" s="678" t="str">
        <f ca="1" t="shared" si="2"/>
        <v/>
      </c>
      <c r="G47" s="583">
        <f ca="1">IF(ISERROR(OFFSET('HARGA SATUAN'!$I$6,MATCH(C47,'HARGA SATUAN'!$C$7:$C$1495,0),0)),"",OFFSET('HARGA SATUAN'!$I$6,MATCH(C47,'HARGA SATUAN'!$C$7:$C$1495,0),0))</f>
        <v>0</v>
      </c>
      <c r="H47" s="677" t="str">
        <f ca="1">IF(B47="","",#REF!)</f>
        <v/>
      </c>
      <c r="I47" s="677" t="str">
        <f ca="1">IF(B47="","",#REF!)</f>
        <v/>
      </c>
      <c r="J47" s="677" t="str">
        <f ca="1">IF(B47="","",#REF!)</f>
        <v/>
      </c>
      <c r="K47" s="677" t="str">
        <f ca="1">IF(B47="","",#REF!)</f>
        <v/>
      </c>
      <c r="L47" s="677" t="str">
        <f ca="1">IF(C47="","",#REF!)</f>
        <v/>
      </c>
    </row>
    <row r="48" spans="1:12">
      <c r="A48" s="650">
        <v>37</v>
      </c>
      <c r="B48" s="676" t="str">
        <f ca="1" t="shared" si="0"/>
        <v/>
      </c>
      <c r="C48" s="209" t="str">
        <f ca="1" t="shared" si="1"/>
        <v/>
      </c>
      <c r="D48" s="587" t="str">
        <f ca="1">IF(ISERROR(OFFSET('HARGA SATUAN'!$D$6,MATCH(C48,'HARGA SATUAN'!$C$7:$C$1495,0),0)),"",OFFSET('HARGA SATUAN'!$D$6,MATCH(C48,'HARGA SATUAN'!$C$7:$C$1495,0),0))</f>
        <v/>
      </c>
      <c r="E48" s="587">
        <f ca="1">IF(B48="+","Unit",IF(ISERROR(OFFSET('HARGA SATUAN'!$E$6,MATCH(C48,'HARGA SATUAN'!$C$7:$C$1495,0),0)),"",OFFSET('HARGA SATUAN'!$E$6,MATCH(C48,'HARGA SATUAN'!$C$7:$C$1495,0),0)))</f>
        <v>0</v>
      </c>
      <c r="F48" s="678" t="str">
        <f ca="1" t="shared" si="2"/>
        <v/>
      </c>
      <c r="G48" s="583">
        <f ca="1">IF(ISERROR(OFFSET('HARGA SATUAN'!$I$6,MATCH(C48,'HARGA SATUAN'!$C$7:$C$1495,0),0)),"",OFFSET('HARGA SATUAN'!$I$6,MATCH(C48,'HARGA SATUAN'!$C$7:$C$1495,0),0))</f>
        <v>0</v>
      </c>
      <c r="H48" s="677" t="str">
        <f ca="1">IF(B48="","",#REF!)</f>
        <v/>
      </c>
      <c r="I48" s="677" t="str">
        <f ca="1">IF(B48="","",#REF!)</f>
        <v/>
      </c>
      <c r="J48" s="677" t="str">
        <f ca="1">IF(B48="","",#REF!)</f>
        <v/>
      </c>
      <c r="K48" s="677" t="str">
        <f ca="1">IF(B48="","",#REF!)</f>
        <v/>
      </c>
      <c r="L48" s="677" t="str">
        <f ca="1">IF(C48="","",#REF!)</f>
        <v/>
      </c>
    </row>
    <row r="49" spans="1:12">
      <c r="A49" s="650">
        <v>38</v>
      </c>
      <c r="B49" s="676" t="str">
        <f ca="1" t="shared" si="0"/>
        <v/>
      </c>
      <c r="C49" s="209" t="str">
        <f ca="1" t="shared" si="1"/>
        <v/>
      </c>
      <c r="D49" s="587" t="str">
        <f ca="1">IF(ISERROR(OFFSET('HARGA SATUAN'!$D$6,MATCH(C49,'HARGA SATUAN'!$C$7:$C$1495,0),0)),"",OFFSET('HARGA SATUAN'!$D$6,MATCH(C49,'HARGA SATUAN'!$C$7:$C$1495,0),0))</f>
        <v/>
      </c>
      <c r="E49" s="587">
        <f ca="1">IF(B49="+","Unit",IF(ISERROR(OFFSET('HARGA SATUAN'!$E$6,MATCH(C49,'HARGA SATUAN'!$C$7:$C$1495,0),0)),"",OFFSET('HARGA SATUAN'!$E$6,MATCH(C49,'HARGA SATUAN'!$C$7:$C$1495,0),0)))</f>
        <v>0</v>
      </c>
      <c r="F49" s="678" t="str">
        <f ca="1" t="shared" si="2"/>
        <v/>
      </c>
      <c r="G49" s="583">
        <f ca="1">IF(ISERROR(OFFSET('HARGA SATUAN'!$I$6,MATCH(C49,'HARGA SATUAN'!$C$7:$C$1495,0),0)),"",OFFSET('HARGA SATUAN'!$I$6,MATCH(C49,'HARGA SATUAN'!$C$7:$C$1495,0),0))</f>
        <v>0</v>
      </c>
      <c r="H49" s="677" t="str">
        <f ca="1">IF(B49="","",#REF!)</f>
        <v/>
      </c>
      <c r="I49" s="677" t="str">
        <f ca="1">IF(B49="","",#REF!)</f>
        <v/>
      </c>
      <c r="J49" s="677" t="str">
        <f ca="1">IF(B49="","",#REF!)</f>
        <v/>
      </c>
      <c r="K49" s="677" t="str">
        <f ca="1">IF(B49="","",#REF!)</f>
        <v/>
      </c>
      <c r="L49" s="677" t="str">
        <f ca="1">IF(C49="","",#REF!)</f>
        <v/>
      </c>
    </row>
    <row r="50" spans="1:12">
      <c r="A50" s="650">
        <v>39</v>
      </c>
      <c r="B50" s="676" t="str">
        <f ca="1" t="shared" si="0"/>
        <v/>
      </c>
      <c r="C50" s="209" t="str">
        <f ca="1" t="shared" si="1"/>
        <v/>
      </c>
      <c r="D50" s="587" t="str">
        <f ca="1">IF(ISERROR(OFFSET('HARGA SATUAN'!$D$6,MATCH(C50,'HARGA SATUAN'!$C$7:$C$1495,0),0)),"",OFFSET('HARGA SATUAN'!$D$6,MATCH(C50,'HARGA SATUAN'!$C$7:$C$1495,0),0))</f>
        <v/>
      </c>
      <c r="E50" s="587">
        <f ca="1">IF(B50="+","Unit",IF(ISERROR(OFFSET('HARGA SATUAN'!$E$6,MATCH(C50,'HARGA SATUAN'!$C$7:$C$1495,0),0)),"",OFFSET('HARGA SATUAN'!$E$6,MATCH(C50,'HARGA SATUAN'!$C$7:$C$1495,0),0)))</f>
        <v>0</v>
      </c>
      <c r="F50" s="678" t="str">
        <f ca="1" t="shared" si="2"/>
        <v/>
      </c>
      <c r="G50" s="583">
        <f ca="1">IF(ISERROR(OFFSET('HARGA SATUAN'!$I$6,MATCH(C50,'HARGA SATUAN'!$C$7:$C$1495,0),0)),"",OFFSET('HARGA SATUAN'!$I$6,MATCH(C50,'HARGA SATUAN'!$C$7:$C$1495,0),0))</f>
        <v>0</v>
      </c>
      <c r="H50" s="677" t="str">
        <f ca="1">IF(B50="","",#REF!)</f>
        <v/>
      </c>
      <c r="I50" s="677" t="str">
        <f ca="1">IF(B50="","",#REF!)</f>
        <v/>
      </c>
      <c r="J50" s="677" t="str">
        <f ca="1">IF(B50="","",#REF!)</f>
        <v/>
      </c>
      <c r="K50" s="677" t="str">
        <f ca="1">IF(B50="","",#REF!)</f>
        <v/>
      </c>
      <c r="L50" s="677" t="str">
        <f ca="1">IF(C50="","",#REF!)</f>
        <v/>
      </c>
    </row>
    <row r="51" spans="1:12">
      <c r="A51" s="650">
        <v>40</v>
      </c>
      <c r="B51" s="676" t="str">
        <f ca="1" t="shared" si="0"/>
        <v/>
      </c>
      <c r="C51" s="209" t="str">
        <f ca="1" t="shared" si="1"/>
        <v/>
      </c>
      <c r="D51" s="587" t="str">
        <f ca="1">IF(ISERROR(OFFSET('HARGA SATUAN'!$D$6,MATCH(C51,'HARGA SATUAN'!$C$7:$C$1495,0),0)),"",OFFSET('HARGA SATUAN'!$D$6,MATCH(C51,'HARGA SATUAN'!$C$7:$C$1495,0),0))</f>
        <v/>
      </c>
      <c r="E51" s="587">
        <f ca="1">IF(B51="+","Unit",IF(ISERROR(OFFSET('HARGA SATUAN'!$E$6,MATCH(C51,'HARGA SATUAN'!$C$7:$C$1495,0),0)),"",OFFSET('HARGA SATUAN'!$E$6,MATCH(C51,'HARGA SATUAN'!$C$7:$C$1495,0),0)))</f>
        <v>0</v>
      </c>
      <c r="F51" s="678" t="str">
        <f ca="1" t="shared" si="2"/>
        <v/>
      </c>
      <c r="G51" s="583">
        <f ca="1">IF(ISERROR(OFFSET('HARGA SATUAN'!$I$6,MATCH(C51,'HARGA SATUAN'!$C$7:$C$1495,0),0)),"",OFFSET('HARGA SATUAN'!$I$6,MATCH(C51,'HARGA SATUAN'!$C$7:$C$1495,0),0))</f>
        <v>0</v>
      </c>
      <c r="H51" s="677" t="str">
        <f ca="1">IF(B51="","",#REF!)</f>
        <v/>
      </c>
      <c r="I51" s="677" t="str">
        <f ca="1">IF(B51="","",#REF!)</f>
        <v/>
      </c>
      <c r="J51" s="677" t="str">
        <f ca="1">IF(B51="","",#REF!)</f>
        <v/>
      </c>
      <c r="K51" s="677" t="str">
        <f ca="1">IF(B51="","",#REF!)</f>
        <v/>
      </c>
      <c r="L51" s="677" t="str">
        <f ca="1">IF(C51="","",#REF!)</f>
        <v/>
      </c>
    </row>
    <row r="52" spans="1:12">
      <c r="A52" s="650">
        <v>41</v>
      </c>
      <c r="B52" s="676" t="str">
        <f ca="1" t="shared" si="0"/>
        <v/>
      </c>
      <c r="C52" s="209" t="str">
        <f ca="1" t="shared" si="1"/>
        <v/>
      </c>
      <c r="D52" s="587" t="str">
        <f ca="1">IF(ISERROR(OFFSET('HARGA SATUAN'!$D$6,MATCH(C52,'HARGA SATUAN'!$C$7:$C$1495,0),0)),"",OFFSET('HARGA SATUAN'!$D$6,MATCH(C52,'HARGA SATUAN'!$C$7:$C$1495,0),0))</f>
        <v/>
      </c>
      <c r="E52" s="587">
        <f ca="1">IF(B52="+","Unit",IF(ISERROR(OFFSET('HARGA SATUAN'!$E$6,MATCH(C52,'HARGA SATUAN'!$C$7:$C$1495,0),0)),"",OFFSET('HARGA SATUAN'!$E$6,MATCH(C52,'HARGA SATUAN'!$C$7:$C$1495,0),0)))</f>
        <v>0</v>
      </c>
      <c r="F52" s="678" t="str">
        <f ca="1" t="shared" si="2"/>
        <v/>
      </c>
      <c r="G52" s="583">
        <f ca="1">IF(ISERROR(OFFSET('HARGA SATUAN'!$I$6,MATCH(C52,'HARGA SATUAN'!$C$7:$C$1495,0),0)),"",OFFSET('HARGA SATUAN'!$I$6,MATCH(C52,'HARGA SATUAN'!$C$7:$C$1495,0),0))</f>
        <v>0</v>
      </c>
      <c r="H52" s="677" t="str">
        <f ca="1">IF(B52="","",#REF!)</f>
        <v/>
      </c>
      <c r="I52" s="677" t="str">
        <f ca="1">IF(B52="","",#REF!)</f>
        <v/>
      </c>
      <c r="J52" s="677" t="str">
        <f ca="1">IF(B52="","",#REF!)</f>
        <v/>
      </c>
      <c r="K52" s="677" t="str">
        <f ca="1">IF(B52="","",#REF!)</f>
        <v/>
      </c>
      <c r="L52" s="677" t="str">
        <f ca="1">IF(C52="","",#REF!)</f>
        <v/>
      </c>
    </row>
    <row r="53" spans="1:12">
      <c r="A53" s="650">
        <v>42</v>
      </c>
      <c r="B53" s="676" t="str">
        <f ca="1" t="shared" si="0"/>
        <v/>
      </c>
      <c r="C53" s="209" t="str">
        <f ca="1" t="shared" si="1"/>
        <v/>
      </c>
      <c r="D53" s="587" t="str">
        <f ca="1">IF(ISERROR(OFFSET('HARGA SATUAN'!$D$6,MATCH(C53,'HARGA SATUAN'!$C$7:$C$1495,0),0)),"",OFFSET('HARGA SATUAN'!$D$6,MATCH(C53,'HARGA SATUAN'!$C$7:$C$1495,0),0))</f>
        <v/>
      </c>
      <c r="E53" s="587">
        <f ca="1">IF(B53="+","Unit",IF(ISERROR(OFFSET('HARGA SATUAN'!$E$6,MATCH(C53,'HARGA SATUAN'!$C$7:$C$1495,0),0)),"",OFFSET('HARGA SATUAN'!$E$6,MATCH(C53,'HARGA SATUAN'!$C$7:$C$1495,0),0)))</f>
        <v>0</v>
      </c>
      <c r="F53" s="678" t="str">
        <f ca="1" t="shared" si="2"/>
        <v/>
      </c>
      <c r="G53" s="583">
        <f ca="1">IF(ISERROR(OFFSET('HARGA SATUAN'!$I$6,MATCH(C53,'HARGA SATUAN'!$C$7:$C$1495,0),0)),"",OFFSET('HARGA SATUAN'!$I$6,MATCH(C53,'HARGA SATUAN'!$C$7:$C$1495,0),0))</f>
        <v>0</v>
      </c>
      <c r="H53" s="677" t="str">
        <f ca="1">IF(B53="","",#REF!)</f>
        <v/>
      </c>
      <c r="I53" s="677" t="str">
        <f ca="1">IF(B53="","",#REF!)</f>
        <v/>
      </c>
      <c r="J53" s="677" t="str">
        <f ca="1">IF(B53="","",#REF!)</f>
        <v/>
      </c>
      <c r="K53" s="677" t="str">
        <f ca="1">IF(B53="","",#REF!)</f>
        <v/>
      </c>
      <c r="L53" s="677" t="str">
        <f ca="1">IF(C53="","",#REF!)</f>
        <v/>
      </c>
    </row>
    <row r="54" spans="1:12">
      <c r="A54" s="650">
        <v>43</v>
      </c>
      <c r="B54" s="676" t="str">
        <f ca="1" t="shared" si="0"/>
        <v/>
      </c>
      <c r="C54" s="209" t="str">
        <f ca="1" t="shared" si="1"/>
        <v/>
      </c>
      <c r="D54" s="587" t="str">
        <f ca="1">IF(ISERROR(OFFSET('HARGA SATUAN'!$D$6,MATCH(C54,'HARGA SATUAN'!$C$7:$C$1495,0),0)),"",OFFSET('HARGA SATUAN'!$D$6,MATCH(C54,'HARGA SATUAN'!$C$7:$C$1495,0),0))</f>
        <v/>
      </c>
      <c r="E54" s="587">
        <f ca="1">IF(B54="+","Unit",IF(ISERROR(OFFSET('HARGA SATUAN'!$E$6,MATCH(C54,'HARGA SATUAN'!$C$7:$C$1495,0),0)),"",OFFSET('HARGA SATUAN'!$E$6,MATCH(C54,'HARGA SATUAN'!$C$7:$C$1495,0),0)))</f>
        <v>0</v>
      </c>
      <c r="F54" s="678" t="str">
        <f ca="1" t="shared" si="2"/>
        <v/>
      </c>
      <c r="G54" s="583">
        <f ca="1">IF(ISERROR(OFFSET('HARGA SATUAN'!$I$6,MATCH(C54,'HARGA SATUAN'!$C$7:$C$1495,0),0)),"",OFFSET('HARGA SATUAN'!$I$6,MATCH(C54,'HARGA SATUAN'!$C$7:$C$1495,0),0))</f>
        <v>0</v>
      </c>
      <c r="H54" s="677" t="str">
        <f ca="1">IF(B54="","",#REF!)</f>
        <v/>
      </c>
      <c r="I54" s="677" t="str">
        <f ca="1">IF(B54="","",#REF!)</f>
        <v/>
      </c>
      <c r="J54" s="677" t="str">
        <f ca="1">IF(B54="","",#REF!)</f>
        <v/>
      </c>
      <c r="K54" s="677" t="str">
        <f ca="1">IF(B54="","",#REF!)</f>
        <v/>
      </c>
      <c r="L54" s="677" t="str">
        <f ca="1">IF(C54="","",#REF!)</f>
        <v/>
      </c>
    </row>
    <row r="55" spans="1:12">
      <c r="A55" s="650">
        <v>44</v>
      </c>
      <c r="B55" s="676" t="str">
        <f ca="1" t="shared" si="0"/>
        <v/>
      </c>
      <c r="C55" s="209" t="str">
        <f ca="1" t="shared" si="1"/>
        <v/>
      </c>
      <c r="D55" s="587" t="str">
        <f ca="1">IF(ISERROR(OFFSET('HARGA SATUAN'!$D$6,MATCH(C55,'HARGA SATUAN'!$C$7:$C$1495,0),0)),"",OFFSET('HARGA SATUAN'!$D$6,MATCH(C55,'HARGA SATUAN'!$C$7:$C$1495,0),0))</f>
        <v/>
      </c>
      <c r="E55" s="587">
        <f ca="1">IF(B55="+","Unit",IF(ISERROR(OFFSET('HARGA SATUAN'!$E$6,MATCH(C55,'HARGA SATUAN'!$C$7:$C$1495,0),0)),"",OFFSET('HARGA SATUAN'!$E$6,MATCH(C55,'HARGA SATUAN'!$C$7:$C$1495,0),0)))</f>
        <v>0</v>
      </c>
      <c r="F55" s="678" t="str">
        <f ca="1" t="shared" si="2"/>
        <v/>
      </c>
      <c r="G55" s="583">
        <f ca="1">IF(ISERROR(OFFSET('HARGA SATUAN'!$I$6,MATCH(C55,'HARGA SATUAN'!$C$7:$C$1495,0),0)),"",OFFSET('HARGA SATUAN'!$I$6,MATCH(C55,'HARGA SATUAN'!$C$7:$C$1495,0),0))</f>
        <v>0</v>
      </c>
      <c r="H55" s="677" t="str">
        <f ca="1">IF(B55="","",#REF!)</f>
        <v/>
      </c>
      <c r="I55" s="677" t="str">
        <f ca="1">IF(B55="","",#REF!)</f>
        <v/>
      </c>
      <c r="J55" s="677" t="str">
        <f ca="1">IF(B55="","",#REF!)</f>
        <v/>
      </c>
      <c r="K55" s="677" t="str">
        <f ca="1">IF(B55="","",#REF!)</f>
        <v/>
      </c>
      <c r="L55" s="677" t="str">
        <f ca="1">IF(C55="","",#REF!)</f>
        <v/>
      </c>
    </row>
    <row r="56" spans="1:12">
      <c r="A56" s="650">
        <v>45</v>
      </c>
      <c r="B56" s="676" t="str">
        <f ca="1" t="shared" si="0"/>
        <v/>
      </c>
      <c r="C56" s="209" t="str">
        <f ca="1" t="shared" si="1"/>
        <v/>
      </c>
      <c r="D56" s="587" t="str">
        <f ca="1">IF(ISERROR(OFFSET('HARGA SATUAN'!$D$6,MATCH(C56,'HARGA SATUAN'!$C$7:$C$1495,0),0)),"",OFFSET('HARGA SATUAN'!$D$6,MATCH(C56,'HARGA SATUAN'!$C$7:$C$1495,0),0))</f>
        <v/>
      </c>
      <c r="E56" s="587">
        <f ca="1">IF(B56="+","Unit",IF(ISERROR(OFFSET('HARGA SATUAN'!$E$6,MATCH(C56,'HARGA SATUAN'!$C$7:$C$1495,0),0)),"",OFFSET('HARGA SATUAN'!$E$6,MATCH(C56,'HARGA SATUAN'!$C$7:$C$1495,0),0)))</f>
        <v>0</v>
      </c>
      <c r="F56" s="678" t="str">
        <f ca="1" t="shared" si="2"/>
        <v/>
      </c>
      <c r="G56" s="583">
        <f ca="1">IF(ISERROR(OFFSET('HARGA SATUAN'!$I$6,MATCH(C56,'HARGA SATUAN'!$C$7:$C$1495,0),0)),"",OFFSET('HARGA SATUAN'!$I$6,MATCH(C56,'HARGA SATUAN'!$C$7:$C$1495,0),0))</f>
        <v>0</v>
      </c>
      <c r="H56" s="677" t="str">
        <f ca="1">IF(B56="","",#REF!)</f>
        <v/>
      </c>
      <c r="I56" s="677" t="str">
        <f ca="1">IF(B56="","",#REF!)</f>
        <v/>
      </c>
      <c r="J56" s="677" t="str">
        <f ca="1">IF(B56="","",#REF!)</f>
        <v/>
      </c>
      <c r="K56" s="677" t="str">
        <f ca="1">IF(B56="","",#REF!)</f>
        <v/>
      </c>
      <c r="L56" s="677" t="str">
        <f ca="1">IF(C56="","",#REF!)</f>
        <v/>
      </c>
    </row>
    <row r="57" spans="1:12">
      <c r="A57" s="650">
        <v>46</v>
      </c>
      <c r="B57" s="676" t="str">
        <f ca="1" t="shared" si="0"/>
        <v/>
      </c>
      <c r="C57" s="209" t="str">
        <f ca="1" t="shared" si="1"/>
        <v/>
      </c>
      <c r="D57" s="587" t="str">
        <f ca="1">IF(ISERROR(OFFSET('HARGA SATUAN'!$D$6,MATCH(C57,'HARGA SATUAN'!$C$7:$C$1495,0),0)),"",OFFSET('HARGA SATUAN'!$D$6,MATCH(C57,'HARGA SATUAN'!$C$7:$C$1495,0),0))</f>
        <v/>
      </c>
      <c r="E57" s="587">
        <f ca="1">IF(B57="+","Unit",IF(ISERROR(OFFSET('HARGA SATUAN'!$E$6,MATCH(C57,'HARGA SATUAN'!$C$7:$C$1495,0),0)),"",OFFSET('HARGA SATUAN'!$E$6,MATCH(C57,'HARGA SATUAN'!$C$7:$C$1495,0),0)))</f>
        <v>0</v>
      </c>
      <c r="F57" s="678" t="str">
        <f ca="1" t="shared" si="2"/>
        <v/>
      </c>
      <c r="G57" s="583">
        <f ca="1">IF(ISERROR(OFFSET('HARGA SATUAN'!$I$6,MATCH(C57,'HARGA SATUAN'!$C$7:$C$1495,0),0)),"",OFFSET('HARGA SATUAN'!$I$6,MATCH(C57,'HARGA SATUAN'!$C$7:$C$1495,0),0))</f>
        <v>0</v>
      </c>
      <c r="H57" s="677" t="str">
        <f ca="1">IF(B57="","",#REF!)</f>
        <v/>
      </c>
      <c r="I57" s="677" t="str">
        <f ca="1">IF(B57="","",#REF!)</f>
        <v/>
      </c>
      <c r="J57" s="677" t="str">
        <f ca="1">IF(B57="","",#REF!)</f>
        <v/>
      </c>
      <c r="K57" s="677" t="str">
        <f ca="1">IF(B57="","",#REF!)</f>
        <v/>
      </c>
      <c r="L57" s="677" t="str">
        <f ca="1">IF(C57="","",#REF!)</f>
        <v/>
      </c>
    </row>
    <row r="58" spans="1:12">
      <c r="A58" s="650">
        <v>47</v>
      </c>
      <c r="B58" s="676" t="str">
        <f ca="1" t="shared" si="0"/>
        <v/>
      </c>
      <c r="C58" s="209" t="str">
        <f ca="1" t="shared" si="1"/>
        <v/>
      </c>
      <c r="D58" s="587" t="str">
        <f ca="1">IF(ISERROR(OFFSET('HARGA SATUAN'!$D$6,MATCH(C58,'HARGA SATUAN'!$C$7:$C$1495,0),0)),"",OFFSET('HARGA SATUAN'!$D$6,MATCH(C58,'HARGA SATUAN'!$C$7:$C$1495,0),0))</f>
        <v/>
      </c>
      <c r="E58" s="587">
        <f ca="1">IF(B58="+","Unit",IF(ISERROR(OFFSET('HARGA SATUAN'!$E$6,MATCH(C58,'HARGA SATUAN'!$C$7:$C$1495,0),0)),"",OFFSET('HARGA SATUAN'!$E$6,MATCH(C58,'HARGA SATUAN'!$C$7:$C$1495,0),0)))</f>
        <v>0</v>
      </c>
      <c r="F58" s="678" t="str">
        <f ca="1" t="shared" si="2"/>
        <v/>
      </c>
      <c r="G58" s="583">
        <f ca="1">IF(ISERROR(OFFSET('HARGA SATUAN'!$I$6,MATCH(C58,'HARGA SATUAN'!$C$7:$C$1495,0),0)),"",OFFSET('HARGA SATUAN'!$I$6,MATCH(C58,'HARGA SATUAN'!$C$7:$C$1495,0),0))</f>
        <v>0</v>
      </c>
      <c r="H58" s="677" t="str">
        <f ca="1">IF(B58="","",#REF!)</f>
        <v/>
      </c>
      <c r="I58" s="677" t="str">
        <f ca="1">IF(B58="","",#REF!)</f>
        <v/>
      </c>
      <c r="J58" s="677" t="str">
        <f ca="1">IF(B58="","",#REF!)</f>
        <v/>
      </c>
      <c r="K58" s="677" t="str">
        <f ca="1">IF(B58="","",#REF!)</f>
        <v/>
      </c>
      <c r="L58" s="677" t="str">
        <f ca="1">IF(C58="","",#REF!)</f>
        <v/>
      </c>
    </row>
    <row r="59" spans="1:12">
      <c r="A59" s="650">
        <v>48</v>
      </c>
      <c r="B59" s="676" t="str">
        <f ca="1" t="shared" si="0"/>
        <v/>
      </c>
      <c r="C59" s="209" t="str">
        <f ca="1" t="shared" si="1"/>
        <v/>
      </c>
      <c r="D59" s="587" t="str">
        <f ca="1">IF(ISERROR(OFFSET('HARGA SATUAN'!$D$6,MATCH(C59,'HARGA SATUAN'!$C$7:$C$1495,0),0)),"",OFFSET('HARGA SATUAN'!$D$6,MATCH(C59,'HARGA SATUAN'!$C$7:$C$1495,0),0))</f>
        <v/>
      </c>
      <c r="E59" s="587">
        <f ca="1">IF(B59="+","Unit",IF(ISERROR(OFFSET('HARGA SATUAN'!$E$6,MATCH(C59,'HARGA SATUAN'!$C$7:$C$1495,0),0)),"",OFFSET('HARGA SATUAN'!$E$6,MATCH(C59,'HARGA SATUAN'!$C$7:$C$1495,0),0)))</f>
        <v>0</v>
      </c>
      <c r="F59" s="678" t="str">
        <f ca="1" t="shared" si="2"/>
        <v/>
      </c>
      <c r="G59" s="583">
        <f ca="1">IF(ISERROR(OFFSET('HARGA SATUAN'!$I$6,MATCH(C59,'HARGA SATUAN'!$C$7:$C$1495,0),0)),"",OFFSET('HARGA SATUAN'!$I$6,MATCH(C59,'HARGA SATUAN'!$C$7:$C$1495,0),0))</f>
        <v>0</v>
      </c>
      <c r="H59" s="677" t="str">
        <f ca="1">IF(B59="","",#REF!)</f>
        <v/>
      </c>
      <c r="I59" s="677" t="str">
        <f ca="1">IF(B59="","",#REF!)</f>
        <v/>
      </c>
      <c r="J59" s="677" t="str">
        <f ca="1">IF(B59="","",#REF!)</f>
        <v/>
      </c>
      <c r="K59" s="677" t="str">
        <f ca="1">IF(B59="","",#REF!)</f>
        <v/>
      </c>
      <c r="L59" s="677" t="str">
        <f ca="1">IF(C59="","",#REF!)</f>
        <v/>
      </c>
    </row>
    <row r="60" spans="1:12">
      <c r="A60" s="650">
        <v>49</v>
      </c>
      <c r="B60" s="676" t="str">
        <f ca="1" t="shared" si="0"/>
        <v/>
      </c>
      <c r="C60" s="209" t="str">
        <f ca="1" t="shared" si="1"/>
        <v/>
      </c>
      <c r="D60" s="587" t="str">
        <f ca="1">IF(ISERROR(OFFSET('HARGA SATUAN'!$D$6,MATCH(C60,'HARGA SATUAN'!$C$7:$C$1495,0),0)),"",OFFSET('HARGA SATUAN'!$D$6,MATCH(C60,'HARGA SATUAN'!$C$7:$C$1495,0),0))</f>
        <v/>
      </c>
      <c r="E60" s="587">
        <f ca="1">IF(B60="+","Unit",IF(ISERROR(OFFSET('HARGA SATUAN'!$E$6,MATCH(C60,'HARGA SATUAN'!$C$7:$C$1495,0),0)),"",OFFSET('HARGA SATUAN'!$E$6,MATCH(C60,'HARGA SATUAN'!$C$7:$C$1495,0),0)))</f>
        <v>0</v>
      </c>
      <c r="F60" s="678" t="str">
        <f ca="1" t="shared" si="2"/>
        <v/>
      </c>
      <c r="G60" s="583">
        <f ca="1">IF(ISERROR(OFFSET('HARGA SATUAN'!$I$6,MATCH(C60,'HARGA SATUAN'!$C$7:$C$1495,0),0)),"",OFFSET('HARGA SATUAN'!$I$6,MATCH(C60,'HARGA SATUAN'!$C$7:$C$1495,0),0))</f>
        <v>0</v>
      </c>
      <c r="H60" s="677" t="str">
        <f ca="1">IF(B60="","",#REF!)</f>
        <v/>
      </c>
      <c r="I60" s="677" t="str">
        <f ca="1">IF(B60="","",#REF!)</f>
        <v/>
      </c>
      <c r="J60" s="677" t="str">
        <f ca="1">IF(B60="","",#REF!)</f>
        <v/>
      </c>
      <c r="K60" s="677" t="str">
        <f ca="1">IF(B60="","",#REF!)</f>
        <v/>
      </c>
      <c r="L60" s="677" t="str">
        <f ca="1">IF(C60="","",#REF!)</f>
        <v/>
      </c>
    </row>
    <row r="61" spans="1:12">
      <c r="A61" s="650">
        <v>50</v>
      </c>
      <c r="B61" s="676" t="str">
        <f ca="1" t="shared" si="0"/>
        <v/>
      </c>
      <c r="C61" s="209" t="str">
        <f ca="1" t="shared" si="1"/>
        <v/>
      </c>
      <c r="D61" s="587" t="str">
        <f ca="1">IF(ISERROR(OFFSET('HARGA SATUAN'!$D$6,MATCH(C61,'HARGA SATUAN'!$C$7:$C$1495,0),0)),"",OFFSET('HARGA SATUAN'!$D$6,MATCH(C61,'HARGA SATUAN'!$C$7:$C$1495,0),0))</f>
        <v/>
      </c>
      <c r="E61" s="587">
        <f ca="1">IF(B61="+","Unit",IF(ISERROR(OFFSET('HARGA SATUAN'!$E$6,MATCH(C61,'HARGA SATUAN'!$C$7:$C$1495,0),0)),"",OFFSET('HARGA SATUAN'!$E$6,MATCH(C61,'HARGA SATUAN'!$C$7:$C$1495,0),0)))</f>
        <v>0</v>
      </c>
      <c r="F61" s="678" t="str">
        <f ca="1" t="shared" si="2"/>
        <v/>
      </c>
      <c r="G61" s="583">
        <f ca="1">IF(ISERROR(OFFSET('HARGA SATUAN'!$I$6,MATCH(C61,'HARGA SATUAN'!$C$7:$C$1495,0),0)),"",OFFSET('HARGA SATUAN'!$I$6,MATCH(C61,'HARGA SATUAN'!$C$7:$C$1495,0),0))</f>
        <v>0</v>
      </c>
      <c r="H61" s="677" t="str">
        <f ca="1">IF(B61="","",#REF!)</f>
        <v/>
      </c>
      <c r="I61" s="677" t="str">
        <f ca="1">IF(B61="","",#REF!)</f>
        <v/>
      </c>
      <c r="J61" s="677" t="str">
        <f ca="1">IF(B61="","",#REF!)</f>
        <v/>
      </c>
      <c r="K61" s="677" t="str">
        <f ca="1">IF(B61="","",#REF!)</f>
        <v/>
      </c>
      <c r="L61" s="677" t="str">
        <f ca="1">IF(C61="","",#REF!)</f>
        <v/>
      </c>
    </row>
    <row r="62" spans="1:12">
      <c r="A62" s="650">
        <v>51</v>
      </c>
      <c r="B62" s="676" t="str">
        <f ca="1" t="shared" si="0"/>
        <v/>
      </c>
      <c r="C62" s="209" t="str">
        <f ca="1" t="shared" si="1"/>
        <v/>
      </c>
      <c r="D62" s="587" t="str">
        <f ca="1">IF(ISERROR(OFFSET('HARGA SATUAN'!$D$6,MATCH(C62,'HARGA SATUAN'!$C$7:$C$1495,0),0)),"",OFFSET('HARGA SATUAN'!$D$6,MATCH(C62,'HARGA SATUAN'!$C$7:$C$1495,0),0))</f>
        <v/>
      </c>
      <c r="E62" s="587">
        <f ca="1">IF(B62="+","Unit",IF(ISERROR(OFFSET('HARGA SATUAN'!$E$6,MATCH(C62,'HARGA SATUAN'!$C$7:$C$1495,0),0)),"",OFFSET('HARGA SATUAN'!$E$6,MATCH(C62,'HARGA SATUAN'!$C$7:$C$1495,0),0)))</f>
        <v>0</v>
      </c>
      <c r="F62" s="678" t="str">
        <f ca="1" t="shared" si="2"/>
        <v/>
      </c>
      <c r="G62" s="583">
        <f ca="1">IF(ISERROR(OFFSET('HARGA SATUAN'!$I$6,MATCH(C62,'HARGA SATUAN'!$C$7:$C$1495,0),0)),"",OFFSET('HARGA SATUAN'!$I$6,MATCH(C62,'HARGA SATUAN'!$C$7:$C$1495,0),0))</f>
        <v>0</v>
      </c>
      <c r="H62" s="677" t="str">
        <f ca="1">IF(B62="","",#REF!)</f>
        <v/>
      </c>
      <c r="I62" s="677" t="str">
        <f ca="1">IF(B62="","",#REF!)</f>
        <v/>
      </c>
      <c r="J62" s="677" t="str">
        <f ca="1">IF(B62="","",#REF!)</f>
        <v/>
      </c>
      <c r="K62" s="677" t="str">
        <f ca="1">IF(B62="","",#REF!)</f>
        <v/>
      </c>
      <c r="L62" s="677" t="str">
        <f ca="1">IF(C62="","",#REF!)</f>
        <v/>
      </c>
    </row>
    <row r="63" spans="1:12">
      <c r="A63" s="650">
        <v>52</v>
      </c>
      <c r="B63" s="676" t="str">
        <f ca="1" t="shared" si="0"/>
        <v/>
      </c>
      <c r="C63" s="209" t="str">
        <f ca="1" t="shared" si="1"/>
        <v/>
      </c>
      <c r="D63" s="587" t="str">
        <f ca="1">IF(ISERROR(OFFSET('HARGA SATUAN'!$D$6,MATCH(C63,'HARGA SATUAN'!$C$7:$C$1495,0),0)),"",OFFSET('HARGA SATUAN'!$D$6,MATCH(C63,'HARGA SATUAN'!$C$7:$C$1495,0),0))</f>
        <v/>
      </c>
      <c r="E63" s="587">
        <f ca="1">IF(B63="+","Unit",IF(ISERROR(OFFSET('HARGA SATUAN'!$E$6,MATCH(C63,'HARGA SATUAN'!$C$7:$C$1495,0),0)),"",OFFSET('HARGA SATUAN'!$E$6,MATCH(C63,'HARGA SATUAN'!$C$7:$C$1495,0),0)))</f>
        <v>0</v>
      </c>
      <c r="F63" s="678" t="str">
        <f ca="1" t="shared" si="2"/>
        <v/>
      </c>
      <c r="G63" s="583">
        <f ca="1">IF(ISERROR(OFFSET('HARGA SATUAN'!$I$6,MATCH(C63,'HARGA SATUAN'!$C$7:$C$1495,0),0)),"",OFFSET('HARGA SATUAN'!$I$6,MATCH(C63,'HARGA SATUAN'!$C$7:$C$1495,0),0))</f>
        <v>0</v>
      </c>
      <c r="H63" s="677" t="str">
        <f ca="1">IF(B63="","",#REF!)</f>
        <v/>
      </c>
      <c r="I63" s="677" t="str">
        <f ca="1">IF(B63="","",#REF!)</f>
        <v/>
      </c>
      <c r="J63" s="677" t="str">
        <f ca="1">IF(B63="","",#REF!)</f>
        <v/>
      </c>
      <c r="K63" s="677" t="str">
        <f ca="1">IF(B63="","",#REF!)</f>
        <v/>
      </c>
      <c r="L63" s="677" t="str">
        <f ca="1">IF(C63="","",#REF!)</f>
        <v/>
      </c>
    </row>
    <row r="64" spans="1:12">
      <c r="A64" s="650">
        <v>53</v>
      </c>
      <c r="B64" s="676" t="str">
        <f ca="1" t="shared" si="0"/>
        <v/>
      </c>
      <c r="C64" s="209" t="str">
        <f ca="1" t="shared" si="1"/>
        <v/>
      </c>
      <c r="D64" s="587" t="str">
        <f ca="1">IF(ISERROR(OFFSET('HARGA SATUAN'!$D$6,MATCH(C64,'HARGA SATUAN'!$C$7:$C$1495,0),0)),"",OFFSET('HARGA SATUAN'!$D$6,MATCH(C64,'HARGA SATUAN'!$C$7:$C$1495,0),0))</f>
        <v/>
      </c>
      <c r="E64" s="587">
        <f ca="1">IF(B64="+","Unit",IF(ISERROR(OFFSET('HARGA SATUAN'!$E$6,MATCH(C64,'HARGA SATUAN'!$C$7:$C$1495,0),0)),"",OFFSET('HARGA SATUAN'!$E$6,MATCH(C64,'HARGA SATUAN'!$C$7:$C$1495,0),0)))</f>
        <v>0</v>
      </c>
      <c r="F64" s="678" t="str">
        <f ca="1" t="shared" si="2"/>
        <v/>
      </c>
      <c r="G64" s="583">
        <f ca="1">IF(ISERROR(OFFSET('HARGA SATUAN'!$I$6,MATCH(C64,'HARGA SATUAN'!$C$7:$C$1495,0),0)),"",OFFSET('HARGA SATUAN'!$I$6,MATCH(C64,'HARGA SATUAN'!$C$7:$C$1495,0),0))</f>
        <v>0</v>
      </c>
      <c r="H64" s="677" t="str">
        <f ca="1">IF(B64="","",#REF!)</f>
        <v/>
      </c>
      <c r="I64" s="677" t="str">
        <f ca="1">IF(B64="","",#REF!)</f>
        <v/>
      </c>
      <c r="J64" s="677" t="str">
        <f ca="1">IF(B64="","",#REF!)</f>
        <v/>
      </c>
      <c r="K64" s="677" t="str">
        <f ca="1">IF(B64="","",#REF!)</f>
        <v/>
      </c>
      <c r="L64" s="677" t="str">
        <f ca="1">IF(C64="","",#REF!)</f>
        <v/>
      </c>
    </row>
    <row r="65" spans="1:12">
      <c r="A65" s="650">
        <v>54</v>
      </c>
      <c r="B65" s="676" t="str">
        <f ca="1" t="shared" si="0"/>
        <v/>
      </c>
      <c r="C65" s="209" t="str">
        <f ca="1" t="shared" si="1"/>
        <v/>
      </c>
      <c r="D65" s="587" t="str">
        <f ca="1">IF(ISERROR(OFFSET('HARGA SATUAN'!$D$6,MATCH(C65,'HARGA SATUAN'!$C$7:$C$1495,0),0)),"",OFFSET('HARGA SATUAN'!$D$6,MATCH(C65,'HARGA SATUAN'!$C$7:$C$1495,0),0))</f>
        <v/>
      </c>
      <c r="E65" s="587">
        <f ca="1">IF(B65="+","Unit",IF(ISERROR(OFFSET('HARGA SATUAN'!$E$6,MATCH(C65,'HARGA SATUAN'!$C$7:$C$1495,0),0)),"",OFFSET('HARGA SATUAN'!$E$6,MATCH(C65,'HARGA SATUAN'!$C$7:$C$1495,0),0)))</f>
        <v>0</v>
      </c>
      <c r="F65" s="678" t="str">
        <f ca="1" t="shared" si="2"/>
        <v/>
      </c>
      <c r="G65" s="583">
        <f ca="1">IF(ISERROR(OFFSET('HARGA SATUAN'!$I$6,MATCH(C65,'HARGA SATUAN'!$C$7:$C$1495,0),0)),"",OFFSET('HARGA SATUAN'!$I$6,MATCH(C65,'HARGA SATUAN'!$C$7:$C$1495,0),0))</f>
        <v>0</v>
      </c>
      <c r="H65" s="677" t="str">
        <f ca="1">IF(B65="","",#REF!)</f>
        <v/>
      </c>
      <c r="I65" s="677" t="str">
        <f ca="1">IF(B65="","",#REF!)</f>
        <v/>
      </c>
      <c r="J65" s="677" t="str">
        <f ca="1">IF(B65="","",#REF!)</f>
        <v/>
      </c>
      <c r="K65" s="677" t="str">
        <f ca="1">IF(B65="","",#REF!)</f>
        <v/>
      </c>
      <c r="L65" s="677" t="str">
        <f ca="1">IF(C65="","",#REF!)</f>
        <v/>
      </c>
    </row>
    <row r="66" spans="1:12">
      <c r="A66" s="650">
        <v>55</v>
      </c>
      <c r="B66" s="676" t="str">
        <f ca="1" t="shared" si="0"/>
        <v/>
      </c>
      <c r="C66" s="209" t="str">
        <f ca="1" t="shared" si="1"/>
        <v/>
      </c>
      <c r="D66" s="587" t="str">
        <f ca="1">IF(ISERROR(OFFSET('HARGA SATUAN'!$D$6,MATCH(C66,'HARGA SATUAN'!$C$7:$C$1495,0),0)),"",OFFSET('HARGA SATUAN'!$D$6,MATCH(C66,'HARGA SATUAN'!$C$7:$C$1495,0),0))</f>
        <v/>
      </c>
      <c r="E66" s="587">
        <f ca="1">IF(B66="+","Unit",IF(ISERROR(OFFSET('HARGA SATUAN'!$E$6,MATCH(C66,'HARGA SATUAN'!$C$7:$C$1495,0),0)),"",OFFSET('HARGA SATUAN'!$E$6,MATCH(C66,'HARGA SATUAN'!$C$7:$C$1495,0),0)))</f>
        <v>0</v>
      </c>
      <c r="F66" s="678" t="str">
        <f ca="1" t="shared" si="2"/>
        <v/>
      </c>
      <c r="G66" s="583">
        <f ca="1">IF(ISERROR(OFFSET('HARGA SATUAN'!$I$6,MATCH(C66,'HARGA SATUAN'!$C$7:$C$1495,0),0)),"",OFFSET('HARGA SATUAN'!$I$6,MATCH(C66,'HARGA SATUAN'!$C$7:$C$1495,0),0))</f>
        <v>0</v>
      </c>
      <c r="H66" s="677" t="str">
        <f ca="1">IF(B66="","",#REF!)</f>
        <v/>
      </c>
      <c r="I66" s="677" t="str">
        <f ca="1">IF(B66="","",#REF!)</f>
        <v/>
      </c>
      <c r="J66" s="677" t="str">
        <f ca="1">IF(B66="","",#REF!)</f>
        <v/>
      </c>
      <c r="K66" s="677" t="str">
        <f ca="1">IF(B66="","",#REF!)</f>
        <v/>
      </c>
      <c r="L66" s="677" t="str">
        <f ca="1">IF(C66="","",#REF!)</f>
        <v/>
      </c>
    </row>
    <row r="67" spans="1:12">
      <c r="A67" s="650">
        <v>56</v>
      </c>
      <c r="B67" s="676" t="str">
        <f ca="1" t="shared" si="0"/>
        <v/>
      </c>
      <c r="C67" s="209" t="str">
        <f ca="1" t="shared" si="1"/>
        <v/>
      </c>
      <c r="D67" s="587" t="str">
        <f ca="1">IF(ISERROR(OFFSET('HARGA SATUAN'!$D$6,MATCH(C67,'HARGA SATUAN'!$C$7:$C$1495,0),0)),"",OFFSET('HARGA SATUAN'!$D$6,MATCH(C67,'HARGA SATUAN'!$C$7:$C$1495,0),0))</f>
        <v/>
      </c>
      <c r="E67" s="587">
        <f ca="1">IF(B67="+","Unit",IF(ISERROR(OFFSET('HARGA SATUAN'!$E$6,MATCH(C67,'HARGA SATUAN'!$C$7:$C$1495,0),0)),"",OFFSET('HARGA SATUAN'!$E$6,MATCH(C67,'HARGA SATUAN'!$C$7:$C$1495,0),0)))</f>
        <v>0</v>
      </c>
      <c r="F67" s="678" t="str">
        <f ca="1" t="shared" si="2"/>
        <v/>
      </c>
      <c r="G67" s="583">
        <f ca="1">IF(ISERROR(OFFSET('HARGA SATUAN'!$I$6,MATCH(C67,'HARGA SATUAN'!$C$7:$C$1495,0),0)),"",OFFSET('HARGA SATUAN'!$I$6,MATCH(C67,'HARGA SATUAN'!$C$7:$C$1495,0),0))</f>
        <v>0</v>
      </c>
      <c r="H67" s="677" t="str">
        <f ca="1">IF(B67="","",#REF!)</f>
        <v/>
      </c>
      <c r="I67" s="677" t="str">
        <f ca="1">IF(B67="","",#REF!)</f>
        <v/>
      </c>
      <c r="J67" s="677" t="str">
        <f ca="1">IF(B67="","",#REF!)</f>
        <v/>
      </c>
      <c r="K67" s="677" t="str">
        <f ca="1">IF(B67="","",#REF!)</f>
        <v/>
      </c>
      <c r="L67" s="677" t="str">
        <f ca="1">IF(C67="","",#REF!)</f>
        <v/>
      </c>
    </row>
    <row r="68" spans="1:12">
      <c r="A68" s="650">
        <v>57</v>
      </c>
      <c r="B68" s="676" t="str">
        <f ca="1" t="shared" si="0"/>
        <v/>
      </c>
      <c r="C68" s="209" t="str">
        <f ca="1" t="shared" si="1"/>
        <v/>
      </c>
      <c r="D68" s="587" t="str">
        <f ca="1">IF(ISERROR(OFFSET('HARGA SATUAN'!$D$6,MATCH(C68,'HARGA SATUAN'!$C$7:$C$1495,0),0)),"",OFFSET('HARGA SATUAN'!$D$6,MATCH(C68,'HARGA SATUAN'!$C$7:$C$1495,0),0))</f>
        <v/>
      </c>
      <c r="E68" s="587">
        <f ca="1">IF(B68="+","Unit",IF(ISERROR(OFFSET('HARGA SATUAN'!$E$6,MATCH(C68,'HARGA SATUAN'!$C$7:$C$1495,0),0)),"",OFFSET('HARGA SATUAN'!$E$6,MATCH(C68,'HARGA SATUAN'!$C$7:$C$1495,0),0)))</f>
        <v>0</v>
      </c>
      <c r="F68" s="678" t="str">
        <f ca="1" t="shared" si="2"/>
        <v/>
      </c>
      <c r="G68" s="583">
        <f ca="1">IF(ISERROR(OFFSET('HARGA SATUAN'!$I$6,MATCH(C68,'HARGA SATUAN'!$C$7:$C$1495,0),0)),"",OFFSET('HARGA SATUAN'!$I$6,MATCH(C68,'HARGA SATUAN'!$C$7:$C$1495,0),0))</f>
        <v>0</v>
      </c>
      <c r="H68" s="677" t="str">
        <f ca="1">IF(B68="","",#REF!)</f>
        <v/>
      </c>
      <c r="I68" s="677" t="str">
        <f ca="1">IF(B68="","",#REF!)</f>
        <v/>
      </c>
      <c r="J68" s="677" t="str">
        <f ca="1">IF(B68="","",#REF!)</f>
        <v/>
      </c>
      <c r="K68" s="677" t="str">
        <f ca="1">IF(B68="","",#REF!)</f>
        <v/>
      </c>
      <c r="L68" s="677" t="str">
        <f ca="1">IF(C68="","",#REF!)</f>
        <v/>
      </c>
    </row>
    <row r="69" spans="1:12">
      <c r="A69" s="650">
        <v>58</v>
      </c>
      <c r="B69" s="676" t="str">
        <f ca="1" t="shared" si="0"/>
        <v/>
      </c>
      <c r="C69" s="209" t="str">
        <f ca="1" t="shared" si="1"/>
        <v/>
      </c>
      <c r="D69" s="587" t="str">
        <f ca="1">IF(ISERROR(OFFSET('HARGA SATUAN'!$D$6,MATCH(C69,'HARGA SATUAN'!$C$7:$C$1495,0),0)),"",OFFSET('HARGA SATUAN'!$D$6,MATCH(C69,'HARGA SATUAN'!$C$7:$C$1495,0),0))</f>
        <v/>
      </c>
      <c r="E69" s="587">
        <f ca="1">IF(B69="+","Unit",IF(ISERROR(OFFSET('HARGA SATUAN'!$E$6,MATCH(C69,'HARGA SATUAN'!$C$7:$C$1495,0),0)),"",OFFSET('HARGA SATUAN'!$E$6,MATCH(C69,'HARGA SATUAN'!$C$7:$C$1495,0),0)))</f>
        <v>0</v>
      </c>
      <c r="F69" s="678" t="str">
        <f ca="1" t="shared" si="2"/>
        <v/>
      </c>
      <c r="G69" s="583">
        <f ca="1">IF(ISERROR(OFFSET('HARGA SATUAN'!$I$6,MATCH(C69,'HARGA SATUAN'!$C$7:$C$1495,0),0)),"",OFFSET('HARGA SATUAN'!$I$6,MATCH(C69,'HARGA SATUAN'!$C$7:$C$1495,0),0))</f>
        <v>0</v>
      </c>
      <c r="H69" s="677" t="str">
        <f ca="1">IF(B69="","",#REF!)</f>
        <v/>
      </c>
      <c r="I69" s="677" t="str">
        <f ca="1">IF(B69="","",#REF!)</f>
        <v/>
      </c>
      <c r="J69" s="677" t="str">
        <f ca="1">IF(B69="","",#REF!)</f>
        <v/>
      </c>
      <c r="K69" s="677" t="str">
        <f ca="1">IF(B69="","",#REF!)</f>
        <v/>
      </c>
      <c r="L69" s="677" t="str">
        <f ca="1">IF(C69="","",#REF!)</f>
        <v/>
      </c>
    </row>
    <row r="70" spans="1:12">
      <c r="A70" s="650">
        <v>59</v>
      </c>
      <c r="B70" s="676" t="str">
        <f ca="1" t="shared" si="0"/>
        <v/>
      </c>
      <c r="C70" s="209" t="str">
        <f ca="1" t="shared" si="1"/>
        <v/>
      </c>
      <c r="D70" s="587" t="str">
        <f ca="1">IF(ISERROR(OFFSET('HARGA SATUAN'!$D$6,MATCH(C70,'HARGA SATUAN'!$C$7:$C$1495,0),0)),"",OFFSET('HARGA SATUAN'!$D$6,MATCH(C70,'HARGA SATUAN'!$C$7:$C$1495,0),0))</f>
        <v/>
      </c>
      <c r="E70" s="587">
        <f ca="1">IF(B70="+","Unit",IF(ISERROR(OFFSET('HARGA SATUAN'!$E$6,MATCH(C70,'HARGA SATUAN'!$C$7:$C$1495,0),0)),"",OFFSET('HARGA SATUAN'!$E$6,MATCH(C70,'HARGA SATUAN'!$C$7:$C$1495,0),0)))</f>
        <v>0</v>
      </c>
      <c r="F70" s="678" t="str">
        <f ca="1" t="shared" si="2"/>
        <v/>
      </c>
      <c r="G70" s="583">
        <f ca="1">IF(ISERROR(OFFSET('HARGA SATUAN'!$I$6,MATCH(C70,'HARGA SATUAN'!$C$7:$C$1495,0),0)),"",OFFSET('HARGA SATUAN'!$I$6,MATCH(C70,'HARGA SATUAN'!$C$7:$C$1495,0),0))</f>
        <v>0</v>
      </c>
      <c r="H70" s="677" t="str">
        <f ca="1">IF(B70="","",#REF!)</f>
        <v/>
      </c>
      <c r="I70" s="677" t="str">
        <f ca="1">IF(B70="","",#REF!)</f>
        <v/>
      </c>
      <c r="J70" s="677" t="str">
        <f ca="1">IF(B70="","",#REF!)</f>
        <v/>
      </c>
      <c r="K70" s="677" t="str">
        <f ca="1">IF(B70="","",#REF!)</f>
        <v/>
      </c>
      <c r="L70" s="677" t="str">
        <f ca="1">IF(C70="","",#REF!)</f>
        <v/>
      </c>
    </row>
    <row r="71" spans="1:12">
      <c r="A71" s="650">
        <v>60</v>
      </c>
      <c r="B71" s="676" t="str">
        <f ca="1" t="shared" si="0"/>
        <v/>
      </c>
      <c r="C71" s="209" t="str">
        <f ca="1" t="shared" si="1"/>
        <v/>
      </c>
      <c r="D71" s="587" t="str">
        <f ca="1">IF(ISERROR(OFFSET('HARGA SATUAN'!$D$6,MATCH(C71,'HARGA SATUAN'!$C$7:$C$1495,0),0)),"",OFFSET('HARGA SATUAN'!$D$6,MATCH(C71,'HARGA SATUAN'!$C$7:$C$1495,0),0))</f>
        <v/>
      </c>
      <c r="E71" s="587">
        <f ca="1">IF(B71="+","Unit",IF(ISERROR(OFFSET('HARGA SATUAN'!$E$6,MATCH(C71,'HARGA SATUAN'!$C$7:$C$1495,0),0)),"",OFFSET('HARGA SATUAN'!$E$6,MATCH(C71,'HARGA SATUAN'!$C$7:$C$1495,0),0)))</f>
        <v>0</v>
      </c>
      <c r="F71" s="678" t="str">
        <f ca="1" t="shared" si="2"/>
        <v/>
      </c>
      <c r="G71" s="583">
        <f ca="1">IF(ISERROR(OFFSET('HARGA SATUAN'!$I$6,MATCH(C71,'HARGA SATUAN'!$C$7:$C$1495,0),0)),"",OFFSET('HARGA SATUAN'!$I$6,MATCH(C71,'HARGA SATUAN'!$C$7:$C$1495,0),0))</f>
        <v>0</v>
      </c>
      <c r="H71" s="677" t="str">
        <f ca="1">IF(B71="","",#REF!)</f>
        <v/>
      </c>
      <c r="I71" s="677" t="str">
        <f ca="1">IF(B71="","",#REF!)</f>
        <v/>
      </c>
      <c r="J71" s="677" t="str">
        <f ca="1">IF(B71="","",#REF!)</f>
        <v/>
      </c>
      <c r="K71" s="677" t="str">
        <f ca="1">IF(B71="","",#REF!)</f>
        <v/>
      </c>
      <c r="L71" s="677" t="str">
        <f ca="1">IF(C71="","",#REF!)</f>
        <v/>
      </c>
    </row>
    <row r="72" spans="1:12">
      <c r="A72" s="650">
        <v>61</v>
      </c>
      <c r="B72" s="676" t="str">
        <f ca="1" t="shared" si="0"/>
        <v/>
      </c>
      <c r="C72" s="209" t="str">
        <f ca="1" t="shared" si="1"/>
        <v/>
      </c>
      <c r="D72" s="587" t="str">
        <f ca="1">IF(ISERROR(OFFSET('HARGA SATUAN'!$D$6,MATCH(C72,'HARGA SATUAN'!$C$7:$C$1495,0),0)),"",OFFSET('HARGA SATUAN'!$D$6,MATCH(C72,'HARGA SATUAN'!$C$7:$C$1495,0),0))</f>
        <v/>
      </c>
      <c r="E72" s="587">
        <f ca="1">IF(B72="+","Unit",IF(ISERROR(OFFSET('HARGA SATUAN'!$E$6,MATCH(C72,'HARGA SATUAN'!$C$7:$C$1495,0),0)),"",OFFSET('HARGA SATUAN'!$E$6,MATCH(C72,'HARGA SATUAN'!$C$7:$C$1495,0),0)))</f>
        <v>0</v>
      </c>
      <c r="F72" s="678" t="str">
        <f ca="1" t="shared" si="2"/>
        <v/>
      </c>
      <c r="G72" s="583">
        <f ca="1">IF(ISERROR(OFFSET('HARGA SATUAN'!$I$6,MATCH(C72,'HARGA SATUAN'!$C$7:$C$1495,0),0)),"",OFFSET('HARGA SATUAN'!$I$6,MATCH(C72,'HARGA SATUAN'!$C$7:$C$1495,0),0))</f>
        <v>0</v>
      </c>
      <c r="H72" s="677" t="str">
        <f ca="1">IF(B72="","",#REF!)</f>
        <v/>
      </c>
      <c r="I72" s="677" t="str">
        <f ca="1">IF(B72="","",#REF!)</f>
        <v/>
      </c>
      <c r="J72" s="677" t="str">
        <f ca="1">IF(B72="","",#REF!)</f>
        <v/>
      </c>
      <c r="K72" s="677" t="str">
        <f ca="1">IF(B72="","",#REF!)</f>
        <v/>
      </c>
      <c r="L72" s="677" t="str">
        <f ca="1">IF(C72="","",#REF!)</f>
        <v/>
      </c>
    </row>
    <row r="73" spans="1:12">
      <c r="A73" s="650">
        <v>62</v>
      </c>
      <c r="B73" s="676" t="str">
        <f ca="1" t="shared" si="0"/>
        <v/>
      </c>
      <c r="C73" s="209" t="str">
        <f ca="1" t="shared" si="1"/>
        <v/>
      </c>
      <c r="D73" s="587" t="str">
        <f ca="1">IF(ISERROR(OFFSET('HARGA SATUAN'!$D$6,MATCH(C73,'HARGA SATUAN'!$C$7:$C$1495,0),0)),"",OFFSET('HARGA SATUAN'!$D$6,MATCH(C73,'HARGA SATUAN'!$C$7:$C$1495,0),0))</f>
        <v/>
      </c>
      <c r="E73" s="587">
        <f ca="1">IF(B73="+","Unit",IF(ISERROR(OFFSET('HARGA SATUAN'!$E$6,MATCH(C73,'HARGA SATUAN'!$C$7:$C$1495,0),0)),"",OFFSET('HARGA SATUAN'!$E$6,MATCH(C73,'HARGA SATUAN'!$C$7:$C$1495,0),0)))</f>
        <v>0</v>
      </c>
      <c r="F73" s="678" t="str">
        <f ca="1" t="shared" si="2"/>
        <v/>
      </c>
      <c r="G73" s="583">
        <f ca="1">IF(ISERROR(OFFSET('HARGA SATUAN'!$I$6,MATCH(C73,'HARGA SATUAN'!$C$7:$C$1495,0),0)),"",OFFSET('HARGA SATUAN'!$I$6,MATCH(C73,'HARGA SATUAN'!$C$7:$C$1495,0),0))</f>
        <v>0</v>
      </c>
      <c r="H73" s="677" t="str">
        <f ca="1">IF(B73="","",#REF!)</f>
        <v/>
      </c>
      <c r="I73" s="677" t="str">
        <f ca="1">IF(B73="","",#REF!)</f>
        <v/>
      </c>
      <c r="J73" s="677" t="str">
        <f ca="1">IF(B73="","",#REF!)</f>
        <v/>
      </c>
      <c r="K73" s="677" t="str">
        <f ca="1">IF(B73="","",#REF!)</f>
        <v/>
      </c>
      <c r="L73" s="677" t="str">
        <f ca="1">IF(C73="","",#REF!)</f>
        <v/>
      </c>
    </row>
    <row r="74" spans="1:12">
      <c r="A74" s="650">
        <v>63</v>
      </c>
      <c r="B74" s="676" t="str">
        <f ca="1" t="shared" si="0"/>
        <v/>
      </c>
      <c r="C74" s="209" t="str">
        <f ca="1" t="shared" si="1"/>
        <v/>
      </c>
      <c r="D74" s="587" t="str">
        <f ca="1">IF(ISERROR(OFFSET('HARGA SATUAN'!$D$6,MATCH(C74,'HARGA SATUAN'!$C$7:$C$1495,0),0)),"",OFFSET('HARGA SATUAN'!$D$6,MATCH(C74,'HARGA SATUAN'!$C$7:$C$1495,0),0))</f>
        <v/>
      </c>
      <c r="E74" s="587">
        <f ca="1">IF(B74="+","Unit",IF(ISERROR(OFFSET('HARGA SATUAN'!$E$6,MATCH(C74,'HARGA SATUAN'!$C$7:$C$1495,0),0)),"",OFFSET('HARGA SATUAN'!$E$6,MATCH(C74,'HARGA SATUAN'!$C$7:$C$1495,0),0)))</f>
        <v>0</v>
      </c>
      <c r="F74" s="678" t="str">
        <f ca="1" t="shared" si="2"/>
        <v/>
      </c>
      <c r="G74" s="583">
        <f ca="1">IF(ISERROR(OFFSET('HARGA SATUAN'!$I$6,MATCH(C74,'HARGA SATUAN'!$C$7:$C$1495,0),0)),"",OFFSET('HARGA SATUAN'!$I$6,MATCH(C74,'HARGA SATUAN'!$C$7:$C$1495,0),0))</f>
        <v>0</v>
      </c>
      <c r="H74" s="677" t="str">
        <f ca="1">IF(B74="","",#REF!)</f>
        <v/>
      </c>
      <c r="I74" s="677" t="str">
        <f ca="1">IF(B74="","",#REF!)</f>
        <v/>
      </c>
      <c r="J74" s="677" t="str">
        <f ca="1">IF(B74="","",#REF!)</f>
        <v/>
      </c>
      <c r="K74" s="677" t="str">
        <f ca="1">IF(B74="","",#REF!)</f>
        <v/>
      </c>
      <c r="L74" s="677" t="str">
        <f ca="1">IF(C74="","",#REF!)</f>
        <v/>
      </c>
    </row>
    <row r="75" spans="1:12">
      <c r="A75" s="650">
        <v>64</v>
      </c>
      <c r="B75" s="676" t="str">
        <f ca="1" t="shared" si="0"/>
        <v/>
      </c>
      <c r="C75" s="209" t="str">
        <f ca="1" t="shared" si="1"/>
        <v/>
      </c>
      <c r="D75" s="587" t="str">
        <f ca="1">IF(ISERROR(OFFSET('HARGA SATUAN'!$D$6,MATCH(C75,'HARGA SATUAN'!$C$7:$C$1495,0),0)),"",OFFSET('HARGA SATUAN'!$D$6,MATCH(C75,'HARGA SATUAN'!$C$7:$C$1495,0),0))</f>
        <v/>
      </c>
      <c r="E75" s="587">
        <f ca="1">IF(B75="+","Unit",IF(ISERROR(OFFSET('HARGA SATUAN'!$E$6,MATCH(C75,'HARGA SATUAN'!$C$7:$C$1495,0),0)),"",OFFSET('HARGA SATUAN'!$E$6,MATCH(C75,'HARGA SATUAN'!$C$7:$C$1495,0),0)))</f>
        <v>0</v>
      </c>
      <c r="F75" s="678" t="str">
        <f ca="1" t="shared" si="2"/>
        <v/>
      </c>
      <c r="G75" s="583">
        <f ca="1">IF(ISERROR(OFFSET('HARGA SATUAN'!$I$6,MATCH(C75,'HARGA SATUAN'!$C$7:$C$1495,0),0)),"",OFFSET('HARGA SATUAN'!$I$6,MATCH(C75,'HARGA SATUAN'!$C$7:$C$1495,0),0))</f>
        <v>0</v>
      </c>
      <c r="H75" s="677" t="str">
        <f ca="1">IF(B75="","",#REF!)</f>
        <v/>
      </c>
      <c r="I75" s="677" t="str">
        <f ca="1">IF(B75="","",#REF!)</f>
        <v/>
      </c>
      <c r="J75" s="677" t="str">
        <f ca="1">IF(B75="","",#REF!)</f>
        <v/>
      </c>
      <c r="K75" s="677" t="str">
        <f ca="1">IF(B75="","",#REF!)</f>
        <v/>
      </c>
      <c r="L75" s="677" t="str">
        <f ca="1">IF(C75="","",#REF!)</f>
        <v/>
      </c>
    </row>
    <row r="76" spans="1:12">
      <c r="A76" s="650">
        <v>65</v>
      </c>
      <c r="B76" s="676" t="str">
        <f ca="1" t="shared" si="0"/>
        <v/>
      </c>
      <c r="C76" s="209" t="str">
        <f ca="1" t="shared" si="1"/>
        <v/>
      </c>
      <c r="D76" s="587" t="str">
        <f ca="1">IF(ISERROR(OFFSET('HARGA SATUAN'!$D$6,MATCH(C76,'HARGA SATUAN'!$C$7:$C$1495,0),0)),"",OFFSET('HARGA SATUAN'!$D$6,MATCH(C76,'HARGA SATUAN'!$C$7:$C$1495,0),0))</f>
        <v/>
      </c>
      <c r="E76" s="587">
        <f ca="1">IF(B76="+","Unit",IF(ISERROR(OFFSET('HARGA SATUAN'!$E$6,MATCH(C76,'HARGA SATUAN'!$C$7:$C$1495,0),0)),"",OFFSET('HARGA SATUAN'!$E$6,MATCH(C76,'HARGA SATUAN'!$C$7:$C$1495,0),0)))</f>
        <v>0</v>
      </c>
      <c r="F76" s="678" t="str">
        <f ca="1" t="shared" si="2"/>
        <v/>
      </c>
      <c r="G76" s="583">
        <f ca="1">IF(ISERROR(OFFSET('HARGA SATUAN'!$I$6,MATCH(C76,'HARGA SATUAN'!$C$7:$C$1495,0),0)),"",OFFSET('HARGA SATUAN'!$I$6,MATCH(C76,'HARGA SATUAN'!$C$7:$C$1495,0),0))</f>
        <v>0</v>
      </c>
      <c r="H76" s="677" t="str">
        <f ca="1">IF(B76="","",#REF!)</f>
        <v/>
      </c>
      <c r="I76" s="677" t="str">
        <f ca="1">IF(B76="","",#REF!)</f>
        <v/>
      </c>
      <c r="J76" s="677" t="str">
        <f ca="1">IF(B76="","",#REF!)</f>
        <v/>
      </c>
      <c r="K76" s="677" t="str">
        <f ca="1">IF(B76="","",#REF!)</f>
        <v/>
      </c>
      <c r="L76" s="677" t="str">
        <f ca="1">IF(C76="","",#REF!)</f>
        <v/>
      </c>
    </row>
    <row r="77" spans="1:12">
      <c r="A77" s="650">
        <v>66</v>
      </c>
      <c r="B77" s="676" t="str">
        <f ca="1" t="shared" ref="B77:B140" si="3">IF(C77="","",A77)</f>
        <v/>
      </c>
      <c r="C77" s="209" t="str">
        <f ca="1" t="shared" ref="C77:C140" si="4">IF(ISERROR(OFFSET($C$713,MATCH(A77,$F$714:$F$1320,0),0)),"",OFFSET($C$713,MATCH(A77,$F$714:$F$1320,0),0))</f>
        <v/>
      </c>
      <c r="D77" s="587" t="str">
        <f ca="1">IF(ISERROR(OFFSET('HARGA SATUAN'!$D$6,MATCH(C77,'HARGA SATUAN'!$C$7:$C$1495,0),0)),"",OFFSET('HARGA SATUAN'!$D$6,MATCH(C77,'HARGA SATUAN'!$C$7:$C$1495,0),0))</f>
        <v/>
      </c>
      <c r="E77" s="587">
        <f ca="1">IF(B77="+","Unit",IF(ISERROR(OFFSET('HARGA SATUAN'!$E$6,MATCH(C77,'HARGA SATUAN'!$C$7:$C$1495,0),0)),"",OFFSET('HARGA SATUAN'!$E$6,MATCH(C77,'HARGA SATUAN'!$C$7:$C$1495,0),0)))</f>
        <v>0</v>
      </c>
      <c r="F77" s="678" t="str">
        <f ca="1" t="shared" ref="F77:F140" si="5">IF(ISERROR(OFFSET($D$713,MATCH(A77,$F$714:$F$1320,0),0)),"",OFFSET($D$713,MATCH(A77,$F$714:$F$1320,0),0))</f>
        <v/>
      </c>
      <c r="G77" s="583">
        <f ca="1">IF(ISERROR(OFFSET('HARGA SATUAN'!$I$6,MATCH(C77,'HARGA SATUAN'!$C$7:$C$1495,0),0)),"",OFFSET('HARGA SATUAN'!$I$6,MATCH(C77,'HARGA SATUAN'!$C$7:$C$1495,0),0))</f>
        <v>0</v>
      </c>
      <c r="H77" s="677" t="str">
        <f ca="1">IF(B77="","",#REF!)</f>
        <v/>
      </c>
      <c r="I77" s="677" t="str">
        <f ca="1">IF(B77="","",#REF!)</f>
        <v/>
      </c>
      <c r="J77" s="677" t="str">
        <f ca="1">IF(B77="","",#REF!)</f>
        <v/>
      </c>
      <c r="K77" s="677" t="str">
        <f ca="1">IF(B77="","",#REF!)</f>
        <v/>
      </c>
      <c r="L77" s="677" t="str">
        <f ca="1">IF(C77="","",#REF!)</f>
        <v/>
      </c>
    </row>
    <row r="78" spans="1:12">
      <c r="A78" s="650">
        <v>67</v>
      </c>
      <c r="B78" s="676" t="str">
        <f ca="1" t="shared" si="3"/>
        <v/>
      </c>
      <c r="C78" s="209" t="str">
        <f ca="1" t="shared" si="4"/>
        <v/>
      </c>
      <c r="D78" s="587" t="str">
        <f ca="1">IF(ISERROR(OFFSET('HARGA SATUAN'!$D$6,MATCH(C78,'HARGA SATUAN'!$C$7:$C$1495,0),0)),"",OFFSET('HARGA SATUAN'!$D$6,MATCH(C78,'HARGA SATUAN'!$C$7:$C$1495,0),0))</f>
        <v/>
      </c>
      <c r="E78" s="587">
        <f ca="1">IF(B78="+","Unit",IF(ISERROR(OFFSET('HARGA SATUAN'!$E$6,MATCH(C78,'HARGA SATUAN'!$C$7:$C$1495,0),0)),"",OFFSET('HARGA SATUAN'!$E$6,MATCH(C78,'HARGA SATUAN'!$C$7:$C$1495,0),0)))</f>
        <v>0</v>
      </c>
      <c r="F78" s="678" t="str">
        <f ca="1" t="shared" si="5"/>
        <v/>
      </c>
      <c r="G78" s="583">
        <f ca="1">IF(ISERROR(OFFSET('HARGA SATUAN'!$I$6,MATCH(C78,'HARGA SATUAN'!$C$7:$C$1495,0),0)),"",OFFSET('HARGA SATUAN'!$I$6,MATCH(C78,'HARGA SATUAN'!$C$7:$C$1495,0),0))</f>
        <v>0</v>
      </c>
      <c r="H78" s="677" t="str">
        <f ca="1">IF(B78="","",#REF!)</f>
        <v/>
      </c>
      <c r="I78" s="677" t="str">
        <f ca="1">IF(B78="","",#REF!)</f>
        <v/>
      </c>
      <c r="J78" s="677" t="str">
        <f ca="1">IF(B78="","",#REF!)</f>
        <v/>
      </c>
      <c r="K78" s="677" t="str">
        <f ca="1">IF(B78="","",#REF!)</f>
        <v/>
      </c>
      <c r="L78" s="677" t="str">
        <f ca="1">IF(C78="","",#REF!)</f>
        <v/>
      </c>
    </row>
    <row r="79" spans="1:12">
      <c r="A79" s="650">
        <v>68</v>
      </c>
      <c r="B79" s="676" t="str">
        <f ca="1" t="shared" si="3"/>
        <v/>
      </c>
      <c r="C79" s="209" t="str">
        <f ca="1" t="shared" si="4"/>
        <v/>
      </c>
      <c r="D79" s="587" t="str">
        <f ca="1">IF(ISERROR(OFFSET('HARGA SATUAN'!$D$6,MATCH(C79,'HARGA SATUAN'!$C$7:$C$1495,0),0)),"",OFFSET('HARGA SATUAN'!$D$6,MATCH(C79,'HARGA SATUAN'!$C$7:$C$1495,0),0))</f>
        <v/>
      </c>
      <c r="E79" s="587">
        <f ca="1">IF(B79="+","Unit",IF(ISERROR(OFFSET('HARGA SATUAN'!$E$6,MATCH(C79,'HARGA SATUAN'!$C$7:$C$1495,0),0)),"",OFFSET('HARGA SATUAN'!$E$6,MATCH(C79,'HARGA SATUAN'!$C$7:$C$1495,0),0)))</f>
        <v>0</v>
      </c>
      <c r="F79" s="678" t="str">
        <f ca="1" t="shared" si="5"/>
        <v/>
      </c>
      <c r="G79" s="583">
        <f ca="1">IF(ISERROR(OFFSET('HARGA SATUAN'!$I$6,MATCH(C79,'HARGA SATUAN'!$C$7:$C$1495,0),0)),"",OFFSET('HARGA SATUAN'!$I$6,MATCH(C79,'HARGA SATUAN'!$C$7:$C$1495,0),0))</f>
        <v>0</v>
      </c>
      <c r="H79" s="677" t="str">
        <f ca="1">IF(B79="","",#REF!)</f>
        <v/>
      </c>
      <c r="I79" s="677" t="str">
        <f ca="1">IF(B79="","",#REF!)</f>
        <v/>
      </c>
      <c r="J79" s="677" t="str">
        <f ca="1">IF(B79="","",#REF!)</f>
        <v/>
      </c>
      <c r="K79" s="677" t="str">
        <f ca="1">IF(B79="","",#REF!)</f>
        <v/>
      </c>
      <c r="L79" s="677" t="str">
        <f ca="1">IF(C79="","",#REF!)</f>
        <v/>
      </c>
    </row>
    <row r="80" spans="1:12">
      <c r="A80" s="650">
        <v>69</v>
      </c>
      <c r="B80" s="676" t="str">
        <f ca="1" t="shared" si="3"/>
        <v/>
      </c>
      <c r="C80" s="209" t="str">
        <f ca="1" t="shared" si="4"/>
        <v/>
      </c>
      <c r="D80" s="587" t="str">
        <f ca="1">IF(ISERROR(OFFSET('HARGA SATUAN'!$D$6,MATCH(C80,'HARGA SATUAN'!$C$7:$C$1495,0),0)),"",OFFSET('HARGA SATUAN'!$D$6,MATCH(C80,'HARGA SATUAN'!$C$7:$C$1495,0),0))</f>
        <v/>
      </c>
      <c r="E80" s="587">
        <f ca="1">IF(B80="+","Unit",IF(ISERROR(OFFSET('HARGA SATUAN'!$E$6,MATCH(C80,'HARGA SATUAN'!$C$7:$C$1495,0),0)),"",OFFSET('HARGA SATUAN'!$E$6,MATCH(C80,'HARGA SATUAN'!$C$7:$C$1495,0),0)))</f>
        <v>0</v>
      </c>
      <c r="F80" s="678" t="str">
        <f ca="1" t="shared" si="5"/>
        <v/>
      </c>
      <c r="G80" s="583">
        <f ca="1">IF(ISERROR(OFFSET('HARGA SATUAN'!$I$6,MATCH(C80,'HARGA SATUAN'!$C$7:$C$1495,0),0)),"",OFFSET('HARGA SATUAN'!$I$6,MATCH(C80,'HARGA SATUAN'!$C$7:$C$1495,0),0))</f>
        <v>0</v>
      </c>
      <c r="H80" s="677" t="str">
        <f ca="1">IF(B80="","",#REF!)</f>
        <v/>
      </c>
      <c r="I80" s="677" t="str">
        <f ca="1">IF(B80="","",#REF!)</f>
        <v/>
      </c>
      <c r="J80" s="677" t="str">
        <f ca="1">IF(B80="","",#REF!)</f>
        <v/>
      </c>
      <c r="K80" s="677" t="str">
        <f ca="1">IF(B80="","",#REF!)</f>
        <v/>
      </c>
      <c r="L80" s="677" t="str">
        <f ca="1">IF(C80="","",#REF!)</f>
        <v/>
      </c>
    </row>
    <row r="81" spans="1:12">
      <c r="A81" s="650">
        <v>70</v>
      </c>
      <c r="B81" s="676" t="str">
        <f ca="1" t="shared" si="3"/>
        <v/>
      </c>
      <c r="C81" s="209" t="str">
        <f ca="1" t="shared" si="4"/>
        <v/>
      </c>
      <c r="D81" s="587" t="str">
        <f ca="1">IF(ISERROR(OFFSET('HARGA SATUAN'!$D$6,MATCH(C81,'HARGA SATUAN'!$C$7:$C$1495,0),0)),"",OFFSET('HARGA SATUAN'!$D$6,MATCH(C81,'HARGA SATUAN'!$C$7:$C$1495,0),0))</f>
        <v/>
      </c>
      <c r="E81" s="587">
        <f ca="1">IF(B81="+","Unit",IF(ISERROR(OFFSET('HARGA SATUAN'!$E$6,MATCH(C81,'HARGA SATUAN'!$C$7:$C$1495,0),0)),"",OFFSET('HARGA SATUAN'!$E$6,MATCH(C81,'HARGA SATUAN'!$C$7:$C$1495,0),0)))</f>
        <v>0</v>
      </c>
      <c r="F81" s="678" t="str">
        <f ca="1" t="shared" si="5"/>
        <v/>
      </c>
      <c r="G81" s="583">
        <f ca="1">IF(ISERROR(OFFSET('HARGA SATUAN'!$I$6,MATCH(C81,'HARGA SATUAN'!$C$7:$C$1495,0),0)),"",OFFSET('HARGA SATUAN'!$I$6,MATCH(C81,'HARGA SATUAN'!$C$7:$C$1495,0),0))</f>
        <v>0</v>
      </c>
      <c r="H81" s="677" t="str">
        <f ca="1">IF(B81="","",#REF!)</f>
        <v/>
      </c>
      <c r="I81" s="677" t="str">
        <f ca="1">IF(B81="","",#REF!)</f>
        <v/>
      </c>
      <c r="J81" s="677" t="str">
        <f ca="1">IF(B81="","",#REF!)</f>
        <v/>
      </c>
      <c r="K81" s="677" t="str">
        <f ca="1">IF(B81="","",#REF!)</f>
        <v/>
      </c>
      <c r="L81" s="677" t="str">
        <f ca="1">IF(C81="","",#REF!)</f>
        <v/>
      </c>
    </row>
    <row r="82" spans="1:12">
      <c r="A82" s="650">
        <v>71</v>
      </c>
      <c r="B82" s="676" t="str">
        <f ca="1" t="shared" si="3"/>
        <v/>
      </c>
      <c r="C82" s="209" t="str">
        <f ca="1" t="shared" si="4"/>
        <v/>
      </c>
      <c r="D82" s="587" t="str">
        <f ca="1">IF(ISERROR(OFFSET('HARGA SATUAN'!$D$6,MATCH(C82,'HARGA SATUAN'!$C$7:$C$1495,0),0)),"",OFFSET('HARGA SATUAN'!$D$6,MATCH(C82,'HARGA SATUAN'!$C$7:$C$1495,0),0))</f>
        <v/>
      </c>
      <c r="E82" s="587">
        <f ca="1">IF(B82="+","Unit",IF(ISERROR(OFFSET('HARGA SATUAN'!$E$6,MATCH(C82,'HARGA SATUAN'!$C$7:$C$1495,0),0)),"",OFFSET('HARGA SATUAN'!$E$6,MATCH(C82,'HARGA SATUAN'!$C$7:$C$1495,0),0)))</f>
        <v>0</v>
      </c>
      <c r="F82" s="678" t="str">
        <f ca="1" t="shared" si="5"/>
        <v/>
      </c>
      <c r="G82" s="583">
        <f ca="1">IF(ISERROR(OFFSET('HARGA SATUAN'!$I$6,MATCH(C82,'HARGA SATUAN'!$C$7:$C$1495,0),0)),"",OFFSET('HARGA SATUAN'!$I$6,MATCH(C82,'HARGA SATUAN'!$C$7:$C$1495,0),0))</f>
        <v>0</v>
      </c>
      <c r="H82" s="677" t="str">
        <f ca="1">IF(B82="","",#REF!)</f>
        <v/>
      </c>
      <c r="I82" s="677" t="str">
        <f ca="1">IF(B82="","",#REF!)</f>
        <v/>
      </c>
      <c r="J82" s="677" t="str">
        <f ca="1">IF(B82="","",#REF!)</f>
        <v/>
      </c>
      <c r="K82" s="677" t="str">
        <f ca="1">IF(B82="","",#REF!)</f>
        <v/>
      </c>
      <c r="L82" s="677" t="str">
        <f ca="1">IF(C82="","",#REF!)</f>
        <v/>
      </c>
    </row>
    <row r="83" spans="1:12">
      <c r="A83" s="650">
        <v>72</v>
      </c>
      <c r="B83" s="676" t="str">
        <f ca="1" t="shared" si="3"/>
        <v/>
      </c>
      <c r="C83" s="209" t="str">
        <f ca="1" t="shared" si="4"/>
        <v/>
      </c>
      <c r="D83" s="587" t="str">
        <f ca="1">IF(ISERROR(OFFSET('HARGA SATUAN'!$D$6,MATCH(C83,'HARGA SATUAN'!$C$7:$C$1495,0),0)),"",OFFSET('HARGA SATUAN'!$D$6,MATCH(C83,'HARGA SATUAN'!$C$7:$C$1495,0),0))</f>
        <v/>
      </c>
      <c r="E83" s="587">
        <f ca="1">IF(B83="+","Unit",IF(ISERROR(OFFSET('HARGA SATUAN'!$E$6,MATCH(C83,'HARGA SATUAN'!$C$7:$C$1495,0),0)),"",OFFSET('HARGA SATUAN'!$E$6,MATCH(C83,'HARGA SATUAN'!$C$7:$C$1495,0),0)))</f>
        <v>0</v>
      </c>
      <c r="F83" s="678" t="str">
        <f ca="1" t="shared" si="5"/>
        <v/>
      </c>
      <c r="G83" s="583">
        <f ca="1">IF(ISERROR(OFFSET('HARGA SATUAN'!$I$6,MATCH(C83,'HARGA SATUAN'!$C$7:$C$1495,0),0)),"",OFFSET('HARGA SATUAN'!$I$6,MATCH(C83,'HARGA SATUAN'!$C$7:$C$1495,0),0))</f>
        <v>0</v>
      </c>
      <c r="H83" s="677" t="str">
        <f ca="1">IF(B83="","",#REF!)</f>
        <v/>
      </c>
      <c r="I83" s="677" t="str">
        <f ca="1">IF(B83="","",#REF!)</f>
        <v/>
      </c>
      <c r="J83" s="677" t="str">
        <f ca="1">IF(B83="","",#REF!)</f>
        <v/>
      </c>
      <c r="K83" s="677" t="str">
        <f ca="1">IF(B83="","",#REF!)</f>
        <v/>
      </c>
      <c r="L83" s="677" t="str">
        <f ca="1">IF(C83="","",#REF!)</f>
        <v/>
      </c>
    </row>
    <row r="84" spans="1:12">
      <c r="A84" s="650">
        <v>73</v>
      </c>
      <c r="B84" s="676" t="str">
        <f ca="1" t="shared" si="3"/>
        <v/>
      </c>
      <c r="C84" s="209" t="str">
        <f ca="1" t="shared" si="4"/>
        <v/>
      </c>
      <c r="D84" s="587" t="str">
        <f ca="1">IF(ISERROR(OFFSET('HARGA SATUAN'!$D$6,MATCH(C84,'HARGA SATUAN'!$C$7:$C$1495,0),0)),"",OFFSET('HARGA SATUAN'!$D$6,MATCH(C84,'HARGA SATUAN'!$C$7:$C$1495,0),0))</f>
        <v/>
      </c>
      <c r="E84" s="587">
        <f ca="1">IF(B84="+","Unit",IF(ISERROR(OFFSET('HARGA SATUAN'!$E$6,MATCH(C84,'HARGA SATUAN'!$C$7:$C$1495,0),0)),"",OFFSET('HARGA SATUAN'!$E$6,MATCH(C84,'HARGA SATUAN'!$C$7:$C$1495,0),0)))</f>
        <v>0</v>
      </c>
      <c r="F84" s="678" t="str">
        <f ca="1" t="shared" si="5"/>
        <v/>
      </c>
      <c r="G84" s="583">
        <f ca="1">IF(ISERROR(OFFSET('HARGA SATUAN'!$I$6,MATCH(C84,'HARGA SATUAN'!$C$7:$C$1495,0),0)),"",OFFSET('HARGA SATUAN'!$I$6,MATCH(C84,'HARGA SATUAN'!$C$7:$C$1495,0),0))</f>
        <v>0</v>
      </c>
      <c r="H84" s="677" t="str">
        <f ca="1">IF(B84="","",#REF!)</f>
        <v/>
      </c>
      <c r="I84" s="677" t="str">
        <f ca="1">IF(B84="","",#REF!)</f>
        <v/>
      </c>
      <c r="J84" s="677" t="str">
        <f ca="1">IF(B84="","",#REF!)</f>
        <v/>
      </c>
      <c r="K84" s="677" t="str">
        <f ca="1">IF(B84="","",#REF!)</f>
        <v/>
      </c>
      <c r="L84" s="677" t="str">
        <f ca="1">IF(C84="","",#REF!)</f>
        <v/>
      </c>
    </row>
    <row r="85" spans="1:12">
      <c r="A85" s="650">
        <v>74</v>
      </c>
      <c r="B85" s="676" t="str">
        <f ca="1" t="shared" si="3"/>
        <v/>
      </c>
      <c r="C85" s="209" t="str">
        <f ca="1" t="shared" si="4"/>
        <v/>
      </c>
      <c r="D85" s="587" t="str">
        <f ca="1">IF(ISERROR(OFFSET('HARGA SATUAN'!$D$6,MATCH(C85,'HARGA SATUAN'!$C$7:$C$1495,0),0)),"",OFFSET('HARGA SATUAN'!$D$6,MATCH(C85,'HARGA SATUAN'!$C$7:$C$1495,0),0))</f>
        <v/>
      </c>
      <c r="E85" s="587">
        <f ca="1">IF(B85="+","Unit",IF(ISERROR(OFFSET('HARGA SATUAN'!$E$6,MATCH(C85,'HARGA SATUAN'!$C$7:$C$1495,0),0)),"",OFFSET('HARGA SATUAN'!$E$6,MATCH(C85,'HARGA SATUAN'!$C$7:$C$1495,0),0)))</f>
        <v>0</v>
      </c>
      <c r="F85" s="678" t="str">
        <f ca="1" t="shared" si="5"/>
        <v/>
      </c>
      <c r="G85" s="583">
        <f ca="1">IF(ISERROR(OFFSET('HARGA SATUAN'!$I$6,MATCH(C85,'HARGA SATUAN'!$C$7:$C$1495,0),0)),"",OFFSET('HARGA SATUAN'!$I$6,MATCH(C85,'HARGA SATUAN'!$C$7:$C$1495,0),0))</f>
        <v>0</v>
      </c>
      <c r="H85" s="677" t="str">
        <f ca="1">IF(B85="","",#REF!)</f>
        <v/>
      </c>
      <c r="I85" s="677" t="str">
        <f ca="1">IF(B85="","",#REF!)</f>
        <v/>
      </c>
      <c r="J85" s="677" t="str">
        <f ca="1">IF(B85="","",#REF!)</f>
        <v/>
      </c>
      <c r="K85" s="677" t="str">
        <f ca="1">IF(B85="","",#REF!)</f>
        <v/>
      </c>
      <c r="L85" s="677" t="str">
        <f ca="1">IF(C85="","",#REF!)</f>
        <v/>
      </c>
    </row>
    <row r="86" spans="1:12">
      <c r="A86" s="650">
        <v>75</v>
      </c>
      <c r="B86" s="676" t="str">
        <f ca="1" t="shared" si="3"/>
        <v/>
      </c>
      <c r="C86" s="209" t="str">
        <f ca="1" t="shared" si="4"/>
        <v/>
      </c>
      <c r="D86" s="587" t="str">
        <f ca="1">IF(ISERROR(OFFSET('HARGA SATUAN'!$D$6,MATCH(C86,'HARGA SATUAN'!$C$7:$C$1495,0),0)),"",OFFSET('HARGA SATUAN'!$D$6,MATCH(C86,'HARGA SATUAN'!$C$7:$C$1495,0),0))</f>
        <v/>
      </c>
      <c r="E86" s="587">
        <f ca="1">IF(B86="+","Unit",IF(ISERROR(OFFSET('HARGA SATUAN'!$E$6,MATCH(C86,'HARGA SATUAN'!$C$7:$C$1495,0),0)),"",OFFSET('HARGA SATUAN'!$E$6,MATCH(C86,'HARGA SATUAN'!$C$7:$C$1495,0),0)))</f>
        <v>0</v>
      </c>
      <c r="F86" s="678" t="str">
        <f ca="1" t="shared" si="5"/>
        <v/>
      </c>
      <c r="G86" s="583">
        <f ca="1">IF(ISERROR(OFFSET('HARGA SATUAN'!$I$6,MATCH(C86,'HARGA SATUAN'!$C$7:$C$1495,0),0)),"",OFFSET('HARGA SATUAN'!$I$6,MATCH(C86,'HARGA SATUAN'!$C$7:$C$1495,0),0))</f>
        <v>0</v>
      </c>
      <c r="H86" s="677" t="str">
        <f ca="1">IF(B86="","",#REF!)</f>
        <v/>
      </c>
      <c r="I86" s="677" t="str">
        <f ca="1">IF(B86="","",#REF!)</f>
        <v/>
      </c>
      <c r="J86" s="677" t="str">
        <f ca="1">IF(B86="","",#REF!)</f>
        <v/>
      </c>
      <c r="K86" s="677" t="str">
        <f ca="1">IF(B86="","",#REF!)</f>
        <v/>
      </c>
      <c r="L86" s="677" t="str">
        <f ca="1">IF(C86="","",#REF!)</f>
        <v/>
      </c>
    </row>
    <row r="87" spans="1:12">
      <c r="A87" s="650">
        <v>76</v>
      </c>
      <c r="B87" s="676" t="str">
        <f ca="1" t="shared" si="3"/>
        <v/>
      </c>
      <c r="C87" s="209" t="str">
        <f ca="1" t="shared" si="4"/>
        <v/>
      </c>
      <c r="D87" s="587" t="str">
        <f ca="1">IF(ISERROR(OFFSET('HARGA SATUAN'!$D$6,MATCH(C87,'HARGA SATUAN'!$C$7:$C$1495,0),0)),"",OFFSET('HARGA SATUAN'!$D$6,MATCH(C87,'HARGA SATUAN'!$C$7:$C$1495,0),0))</f>
        <v/>
      </c>
      <c r="E87" s="587">
        <f ca="1">IF(B87="+","Unit",IF(ISERROR(OFFSET('HARGA SATUAN'!$E$6,MATCH(C87,'HARGA SATUAN'!$C$7:$C$1495,0),0)),"",OFFSET('HARGA SATUAN'!$E$6,MATCH(C87,'HARGA SATUAN'!$C$7:$C$1495,0),0)))</f>
        <v>0</v>
      </c>
      <c r="F87" s="678" t="str">
        <f ca="1" t="shared" si="5"/>
        <v/>
      </c>
      <c r="G87" s="583">
        <f ca="1">IF(ISERROR(OFFSET('HARGA SATUAN'!$I$6,MATCH(C87,'HARGA SATUAN'!$C$7:$C$1495,0),0)),"",OFFSET('HARGA SATUAN'!$I$6,MATCH(C87,'HARGA SATUAN'!$C$7:$C$1495,0),0))</f>
        <v>0</v>
      </c>
      <c r="H87" s="677" t="str">
        <f ca="1">IF(B87="","",#REF!)</f>
        <v/>
      </c>
      <c r="I87" s="677" t="str">
        <f ca="1">IF(B87="","",#REF!)</f>
        <v/>
      </c>
      <c r="J87" s="677" t="str">
        <f ca="1">IF(B87="","",#REF!)</f>
        <v/>
      </c>
      <c r="K87" s="677" t="str">
        <f ca="1">IF(B87="","",#REF!)</f>
        <v/>
      </c>
      <c r="L87" s="677" t="str">
        <f ca="1">IF(C87="","",#REF!)</f>
        <v/>
      </c>
    </row>
    <row r="88" spans="1:12">
      <c r="A88" s="650">
        <v>77</v>
      </c>
      <c r="B88" s="676" t="str">
        <f ca="1" t="shared" si="3"/>
        <v/>
      </c>
      <c r="C88" s="209" t="str">
        <f ca="1" t="shared" si="4"/>
        <v/>
      </c>
      <c r="D88" s="587" t="str">
        <f ca="1">IF(ISERROR(OFFSET('HARGA SATUAN'!$D$6,MATCH(C88,'HARGA SATUAN'!$C$7:$C$1495,0),0)),"",OFFSET('HARGA SATUAN'!$D$6,MATCH(C88,'HARGA SATUAN'!$C$7:$C$1495,0),0))</f>
        <v/>
      </c>
      <c r="E88" s="587">
        <f ca="1">IF(B88="+","Unit",IF(ISERROR(OFFSET('HARGA SATUAN'!$E$6,MATCH(C88,'HARGA SATUAN'!$C$7:$C$1495,0),0)),"",OFFSET('HARGA SATUAN'!$E$6,MATCH(C88,'HARGA SATUAN'!$C$7:$C$1495,0),0)))</f>
        <v>0</v>
      </c>
      <c r="F88" s="678" t="str">
        <f ca="1" t="shared" si="5"/>
        <v/>
      </c>
      <c r="G88" s="583">
        <f ca="1">IF(ISERROR(OFFSET('HARGA SATUAN'!$I$6,MATCH(C88,'HARGA SATUAN'!$C$7:$C$1495,0),0)),"",OFFSET('HARGA SATUAN'!$I$6,MATCH(C88,'HARGA SATUAN'!$C$7:$C$1495,0),0))</f>
        <v>0</v>
      </c>
      <c r="H88" s="677" t="str">
        <f ca="1">IF(B88="","",#REF!)</f>
        <v/>
      </c>
      <c r="I88" s="677" t="str">
        <f ca="1">IF(B88="","",#REF!)</f>
        <v/>
      </c>
      <c r="J88" s="677" t="str">
        <f ca="1">IF(B88="","",#REF!)</f>
        <v/>
      </c>
      <c r="K88" s="677" t="str">
        <f ca="1">IF(B88="","",#REF!)</f>
        <v/>
      </c>
      <c r="L88" s="677" t="str">
        <f ca="1">IF(C88="","",#REF!)</f>
        <v/>
      </c>
    </row>
    <row r="89" spans="1:12">
      <c r="A89" s="650">
        <v>78</v>
      </c>
      <c r="B89" s="676" t="str">
        <f ca="1" t="shared" si="3"/>
        <v/>
      </c>
      <c r="C89" s="209" t="str">
        <f ca="1" t="shared" si="4"/>
        <v/>
      </c>
      <c r="D89" s="587" t="str">
        <f ca="1">IF(ISERROR(OFFSET('HARGA SATUAN'!$D$6,MATCH(C89,'HARGA SATUAN'!$C$7:$C$1495,0),0)),"",OFFSET('HARGA SATUAN'!$D$6,MATCH(C89,'HARGA SATUAN'!$C$7:$C$1495,0),0))</f>
        <v/>
      </c>
      <c r="E89" s="587">
        <f ca="1">IF(B89="+","Unit",IF(ISERROR(OFFSET('HARGA SATUAN'!$E$6,MATCH(C89,'HARGA SATUAN'!$C$7:$C$1495,0),0)),"",OFFSET('HARGA SATUAN'!$E$6,MATCH(C89,'HARGA SATUAN'!$C$7:$C$1495,0),0)))</f>
        <v>0</v>
      </c>
      <c r="F89" s="678" t="str">
        <f ca="1" t="shared" si="5"/>
        <v/>
      </c>
      <c r="G89" s="583">
        <f ca="1">IF(ISERROR(OFFSET('HARGA SATUAN'!$I$6,MATCH(C89,'HARGA SATUAN'!$C$7:$C$1495,0),0)),"",OFFSET('HARGA SATUAN'!$I$6,MATCH(C89,'HARGA SATUAN'!$C$7:$C$1495,0),0))</f>
        <v>0</v>
      </c>
      <c r="H89" s="677" t="str">
        <f ca="1">IF(B89="","",#REF!)</f>
        <v/>
      </c>
      <c r="I89" s="677" t="str">
        <f ca="1">IF(B89="","",#REF!)</f>
        <v/>
      </c>
      <c r="J89" s="677" t="str">
        <f ca="1">IF(B89="","",#REF!)</f>
        <v/>
      </c>
      <c r="K89" s="677" t="str">
        <f ca="1">IF(B89="","",#REF!)</f>
        <v/>
      </c>
      <c r="L89" s="677" t="str">
        <f ca="1">IF(C89="","",#REF!)</f>
        <v/>
      </c>
    </row>
    <row r="90" spans="1:12">
      <c r="A90" s="650">
        <v>79</v>
      </c>
      <c r="B90" s="676" t="str">
        <f ca="1" t="shared" si="3"/>
        <v/>
      </c>
      <c r="C90" s="209" t="str">
        <f ca="1" t="shared" si="4"/>
        <v/>
      </c>
      <c r="D90" s="587" t="str">
        <f ca="1">IF(ISERROR(OFFSET('HARGA SATUAN'!$D$6,MATCH(C90,'HARGA SATUAN'!$C$7:$C$1495,0),0)),"",OFFSET('HARGA SATUAN'!$D$6,MATCH(C90,'HARGA SATUAN'!$C$7:$C$1495,0),0))</f>
        <v/>
      </c>
      <c r="E90" s="587">
        <f ca="1">IF(B90="+","Unit",IF(ISERROR(OFFSET('HARGA SATUAN'!$E$6,MATCH(C90,'HARGA SATUAN'!$C$7:$C$1495,0),0)),"",OFFSET('HARGA SATUAN'!$E$6,MATCH(C90,'HARGA SATUAN'!$C$7:$C$1495,0),0)))</f>
        <v>0</v>
      </c>
      <c r="F90" s="678" t="str">
        <f ca="1" t="shared" si="5"/>
        <v/>
      </c>
      <c r="G90" s="583">
        <f ca="1">IF(ISERROR(OFFSET('HARGA SATUAN'!$I$6,MATCH(C90,'HARGA SATUAN'!$C$7:$C$1495,0),0)),"",OFFSET('HARGA SATUAN'!$I$6,MATCH(C90,'HARGA SATUAN'!$C$7:$C$1495,0),0))</f>
        <v>0</v>
      </c>
      <c r="H90" s="677" t="str">
        <f ca="1">IF(B90="","",#REF!)</f>
        <v/>
      </c>
      <c r="I90" s="677" t="str">
        <f ca="1">IF(B90="","",#REF!)</f>
        <v/>
      </c>
      <c r="J90" s="677" t="str">
        <f ca="1">IF(B90="","",#REF!)</f>
        <v/>
      </c>
      <c r="K90" s="677" t="str">
        <f ca="1">IF(B90="","",#REF!)</f>
        <v/>
      </c>
      <c r="L90" s="677" t="str">
        <f ca="1">IF(C90="","",#REF!)</f>
        <v/>
      </c>
    </row>
    <row r="91" spans="1:12">
      <c r="A91" s="650">
        <v>80</v>
      </c>
      <c r="B91" s="676" t="str">
        <f ca="1" t="shared" si="3"/>
        <v/>
      </c>
      <c r="C91" s="209" t="str">
        <f ca="1" t="shared" si="4"/>
        <v/>
      </c>
      <c r="D91" s="587" t="str">
        <f ca="1">IF(ISERROR(OFFSET('HARGA SATUAN'!$D$6,MATCH(C91,'HARGA SATUAN'!$C$7:$C$1495,0),0)),"",OFFSET('HARGA SATUAN'!$D$6,MATCH(C91,'HARGA SATUAN'!$C$7:$C$1495,0),0))</f>
        <v/>
      </c>
      <c r="E91" s="587">
        <f ca="1">IF(B91="+","Unit",IF(ISERROR(OFFSET('HARGA SATUAN'!$E$6,MATCH(C91,'HARGA SATUAN'!$C$7:$C$1495,0),0)),"",OFFSET('HARGA SATUAN'!$E$6,MATCH(C91,'HARGA SATUAN'!$C$7:$C$1495,0),0)))</f>
        <v>0</v>
      </c>
      <c r="F91" s="678" t="str">
        <f ca="1" t="shared" si="5"/>
        <v/>
      </c>
      <c r="G91" s="583">
        <f ca="1">IF(ISERROR(OFFSET('HARGA SATUAN'!$I$6,MATCH(C91,'HARGA SATUAN'!$C$7:$C$1495,0),0)),"",OFFSET('HARGA SATUAN'!$I$6,MATCH(C91,'HARGA SATUAN'!$C$7:$C$1495,0),0))</f>
        <v>0</v>
      </c>
      <c r="H91" s="677" t="str">
        <f ca="1">IF(B91="","",#REF!)</f>
        <v/>
      </c>
      <c r="I91" s="677" t="str">
        <f ca="1">IF(B91="","",#REF!)</f>
        <v/>
      </c>
      <c r="J91" s="677" t="str">
        <f ca="1">IF(B91="","",#REF!)</f>
        <v/>
      </c>
      <c r="K91" s="677" t="str">
        <f ca="1">IF(B91="","",#REF!)</f>
        <v/>
      </c>
      <c r="L91" s="677" t="str">
        <f ca="1">IF(C91="","",#REF!)</f>
        <v/>
      </c>
    </row>
    <row r="92" spans="1:12">
      <c r="A92" s="650">
        <v>81</v>
      </c>
      <c r="B92" s="676" t="str">
        <f ca="1" t="shared" si="3"/>
        <v/>
      </c>
      <c r="C92" s="209" t="str">
        <f ca="1" t="shared" si="4"/>
        <v/>
      </c>
      <c r="D92" s="587" t="str">
        <f ca="1">IF(ISERROR(OFFSET('HARGA SATUAN'!$D$6,MATCH(C92,'HARGA SATUAN'!$C$7:$C$1495,0),0)),"",OFFSET('HARGA SATUAN'!$D$6,MATCH(C92,'HARGA SATUAN'!$C$7:$C$1495,0),0))</f>
        <v/>
      </c>
      <c r="E92" s="587">
        <f ca="1">IF(B92="+","Unit",IF(ISERROR(OFFSET('HARGA SATUAN'!$E$6,MATCH(C92,'HARGA SATUAN'!$C$7:$C$1495,0),0)),"",OFFSET('HARGA SATUAN'!$E$6,MATCH(C92,'HARGA SATUAN'!$C$7:$C$1495,0),0)))</f>
        <v>0</v>
      </c>
      <c r="F92" s="678" t="str">
        <f ca="1" t="shared" si="5"/>
        <v/>
      </c>
      <c r="G92" s="583">
        <f ca="1">IF(ISERROR(OFFSET('HARGA SATUAN'!$I$6,MATCH(C92,'HARGA SATUAN'!$C$7:$C$1495,0),0)),"",OFFSET('HARGA SATUAN'!$I$6,MATCH(C92,'HARGA SATUAN'!$C$7:$C$1495,0),0))</f>
        <v>0</v>
      </c>
      <c r="H92" s="677" t="str">
        <f ca="1">IF(B92="","",#REF!)</f>
        <v/>
      </c>
      <c r="I92" s="677" t="str">
        <f ca="1">IF(B92="","",#REF!)</f>
        <v/>
      </c>
      <c r="J92" s="677" t="str">
        <f ca="1">IF(B92="","",#REF!)</f>
        <v/>
      </c>
      <c r="K92" s="677" t="str">
        <f ca="1">IF(B92="","",#REF!)</f>
        <v/>
      </c>
      <c r="L92" s="677" t="str">
        <f ca="1">IF(C92="","",#REF!)</f>
        <v/>
      </c>
    </row>
    <row r="93" spans="1:12">
      <c r="A93" s="650">
        <v>82</v>
      </c>
      <c r="B93" s="676" t="str">
        <f ca="1" t="shared" si="3"/>
        <v/>
      </c>
      <c r="C93" s="209" t="str">
        <f ca="1" t="shared" si="4"/>
        <v/>
      </c>
      <c r="D93" s="587" t="str">
        <f ca="1">IF(ISERROR(OFFSET('HARGA SATUAN'!$D$6,MATCH(C93,'HARGA SATUAN'!$C$7:$C$1495,0),0)),"",OFFSET('HARGA SATUAN'!$D$6,MATCH(C93,'HARGA SATUAN'!$C$7:$C$1495,0),0))</f>
        <v/>
      </c>
      <c r="E93" s="587">
        <f ca="1">IF(B93="+","Unit",IF(ISERROR(OFFSET('HARGA SATUAN'!$E$6,MATCH(C93,'HARGA SATUAN'!$C$7:$C$1495,0),0)),"",OFFSET('HARGA SATUAN'!$E$6,MATCH(C93,'HARGA SATUAN'!$C$7:$C$1495,0),0)))</f>
        <v>0</v>
      </c>
      <c r="F93" s="678" t="str">
        <f ca="1" t="shared" si="5"/>
        <v/>
      </c>
      <c r="G93" s="583">
        <f ca="1">IF(ISERROR(OFFSET('HARGA SATUAN'!$I$6,MATCH(C93,'HARGA SATUAN'!$C$7:$C$1495,0),0)),"",OFFSET('HARGA SATUAN'!$I$6,MATCH(C93,'HARGA SATUAN'!$C$7:$C$1495,0),0))</f>
        <v>0</v>
      </c>
      <c r="H93" s="677" t="str">
        <f ca="1">IF(B93="","",#REF!)</f>
        <v/>
      </c>
      <c r="I93" s="677" t="str">
        <f ca="1">IF(B93="","",#REF!)</f>
        <v/>
      </c>
      <c r="J93" s="677" t="str">
        <f ca="1">IF(B93="","",#REF!)</f>
        <v/>
      </c>
      <c r="K93" s="677" t="str">
        <f ca="1">IF(B93="","",#REF!)</f>
        <v/>
      </c>
      <c r="L93" s="677" t="str">
        <f ca="1">IF(C93="","",#REF!)</f>
        <v/>
      </c>
    </row>
    <row r="94" spans="1:12">
      <c r="A94" s="650">
        <v>83</v>
      </c>
      <c r="B94" s="676" t="str">
        <f ca="1" t="shared" si="3"/>
        <v/>
      </c>
      <c r="C94" s="209" t="str">
        <f ca="1" t="shared" si="4"/>
        <v/>
      </c>
      <c r="D94" s="587" t="str">
        <f ca="1">IF(ISERROR(OFFSET('HARGA SATUAN'!$D$6,MATCH(C94,'HARGA SATUAN'!$C$7:$C$1495,0),0)),"",OFFSET('HARGA SATUAN'!$D$6,MATCH(C94,'HARGA SATUAN'!$C$7:$C$1495,0),0))</f>
        <v/>
      </c>
      <c r="E94" s="587">
        <f ca="1">IF(B94="+","Unit",IF(ISERROR(OFFSET('HARGA SATUAN'!$E$6,MATCH(C94,'HARGA SATUAN'!$C$7:$C$1495,0),0)),"",OFFSET('HARGA SATUAN'!$E$6,MATCH(C94,'HARGA SATUAN'!$C$7:$C$1495,0),0)))</f>
        <v>0</v>
      </c>
      <c r="F94" s="678" t="str">
        <f ca="1" t="shared" si="5"/>
        <v/>
      </c>
      <c r="G94" s="583">
        <f ca="1">IF(ISERROR(OFFSET('HARGA SATUAN'!$I$6,MATCH(C94,'HARGA SATUAN'!$C$7:$C$1495,0),0)),"",OFFSET('HARGA SATUAN'!$I$6,MATCH(C94,'HARGA SATUAN'!$C$7:$C$1495,0),0))</f>
        <v>0</v>
      </c>
      <c r="H94" s="677" t="str">
        <f ca="1">IF(B94="","",#REF!)</f>
        <v/>
      </c>
      <c r="I94" s="677" t="str">
        <f ca="1">IF(B94="","",#REF!)</f>
        <v/>
      </c>
      <c r="J94" s="677" t="str">
        <f ca="1">IF(B94="","",#REF!)</f>
        <v/>
      </c>
      <c r="K94" s="677" t="str">
        <f ca="1">IF(B94="","",#REF!)</f>
        <v/>
      </c>
      <c r="L94" s="677" t="str">
        <f ca="1">IF(C94="","",#REF!)</f>
        <v/>
      </c>
    </row>
    <row r="95" spans="1:12">
      <c r="A95" s="650">
        <v>84</v>
      </c>
      <c r="B95" s="676" t="str">
        <f ca="1" t="shared" si="3"/>
        <v/>
      </c>
      <c r="C95" s="209" t="str">
        <f ca="1" t="shared" si="4"/>
        <v/>
      </c>
      <c r="D95" s="587" t="str">
        <f ca="1">IF(ISERROR(OFFSET('HARGA SATUAN'!$D$6,MATCH(C95,'HARGA SATUAN'!$C$7:$C$1495,0),0)),"",OFFSET('HARGA SATUAN'!$D$6,MATCH(C95,'HARGA SATUAN'!$C$7:$C$1495,0),0))</f>
        <v/>
      </c>
      <c r="E95" s="587">
        <f ca="1">IF(B95="+","Unit",IF(ISERROR(OFFSET('HARGA SATUAN'!$E$6,MATCH(C95,'HARGA SATUAN'!$C$7:$C$1495,0),0)),"",OFFSET('HARGA SATUAN'!$E$6,MATCH(C95,'HARGA SATUAN'!$C$7:$C$1495,0),0)))</f>
        <v>0</v>
      </c>
      <c r="F95" s="678" t="str">
        <f ca="1" t="shared" si="5"/>
        <v/>
      </c>
      <c r="G95" s="583">
        <f ca="1">IF(ISERROR(OFFSET('HARGA SATUAN'!$I$6,MATCH(C95,'HARGA SATUAN'!$C$7:$C$1495,0),0)),"",OFFSET('HARGA SATUAN'!$I$6,MATCH(C95,'HARGA SATUAN'!$C$7:$C$1495,0),0))</f>
        <v>0</v>
      </c>
      <c r="H95" s="677" t="str">
        <f ca="1">IF(B95="","",#REF!)</f>
        <v/>
      </c>
      <c r="I95" s="677" t="str">
        <f ca="1">IF(B95="","",#REF!)</f>
        <v/>
      </c>
      <c r="J95" s="677" t="str">
        <f ca="1">IF(B95="","",#REF!)</f>
        <v/>
      </c>
      <c r="K95" s="677" t="str">
        <f ca="1">IF(B95="","",#REF!)</f>
        <v/>
      </c>
      <c r="L95" s="677" t="str">
        <f ca="1">IF(C95="","",#REF!)</f>
        <v/>
      </c>
    </row>
    <row r="96" spans="1:12">
      <c r="A96" s="650">
        <v>85</v>
      </c>
      <c r="B96" s="676" t="str">
        <f ca="1" t="shared" si="3"/>
        <v/>
      </c>
      <c r="C96" s="209" t="str">
        <f ca="1" t="shared" si="4"/>
        <v/>
      </c>
      <c r="D96" s="587" t="str">
        <f ca="1">IF(ISERROR(OFFSET('HARGA SATUAN'!$D$6,MATCH(C96,'HARGA SATUAN'!$C$7:$C$1495,0),0)),"",OFFSET('HARGA SATUAN'!$D$6,MATCH(C96,'HARGA SATUAN'!$C$7:$C$1495,0),0))</f>
        <v/>
      </c>
      <c r="E96" s="587">
        <f ca="1">IF(B96="+","Unit",IF(ISERROR(OFFSET('HARGA SATUAN'!$E$6,MATCH(C96,'HARGA SATUAN'!$C$7:$C$1495,0),0)),"",OFFSET('HARGA SATUAN'!$E$6,MATCH(C96,'HARGA SATUAN'!$C$7:$C$1495,0),0)))</f>
        <v>0</v>
      </c>
      <c r="F96" s="678" t="str">
        <f ca="1" t="shared" si="5"/>
        <v/>
      </c>
      <c r="G96" s="583">
        <f ca="1">IF(ISERROR(OFFSET('HARGA SATUAN'!$I$6,MATCH(C96,'HARGA SATUAN'!$C$7:$C$1495,0),0)),"",OFFSET('HARGA SATUAN'!$I$6,MATCH(C96,'HARGA SATUAN'!$C$7:$C$1495,0),0))</f>
        <v>0</v>
      </c>
      <c r="H96" s="677" t="str">
        <f ca="1">IF(B96="","",#REF!)</f>
        <v/>
      </c>
      <c r="I96" s="677" t="str">
        <f ca="1">IF(B96="","",#REF!)</f>
        <v/>
      </c>
      <c r="J96" s="677" t="str">
        <f ca="1">IF(B96="","",#REF!)</f>
        <v/>
      </c>
      <c r="K96" s="677" t="str">
        <f ca="1">IF(B96="","",#REF!)</f>
        <v/>
      </c>
      <c r="L96" s="677" t="str">
        <f ca="1">IF(C96="","",#REF!)</f>
        <v/>
      </c>
    </row>
    <row r="97" spans="1:12">
      <c r="A97" s="650">
        <v>86</v>
      </c>
      <c r="B97" s="676" t="str">
        <f ca="1" t="shared" si="3"/>
        <v/>
      </c>
      <c r="C97" s="209" t="str">
        <f ca="1" t="shared" si="4"/>
        <v/>
      </c>
      <c r="D97" s="587" t="str">
        <f ca="1">IF(ISERROR(OFFSET('HARGA SATUAN'!$D$6,MATCH(C97,'HARGA SATUAN'!$C$7:$C$1495,0),0)),"",OFFSET('HARGA SATUAN'!$D$6,MATCH(C97,'HARGA SATUAN'!$C$7:$C$1495,0),0))</f>
        <v/>
      </c>
      <c r="E97" s="587">
        <f ca="1">IF(B97="+","Unit",IF(ISERROR(OFFSET('HARGA SATUAN'!$E$6,MATCH(C97,'HARGA SATUAN'!$C$7:$C$1495,0),0)),"",OFFSET('HARGA SATUAN'!$E$6,MATCH(C97,'HARGA SATUAN'!$C$7:$C$1495,0),0)))</f>
        <v>0</v>
      </c>
      <c r="F97" s="678" t="str">
        <f ca="1" t="shared" si="5"/>
        <v/>
      </c>
      <c r="G97" s="583">
        <f ca="1">IF(ISERROR(OFFSET('HARGA SATUAN'!$I$6,MATCH(C97,'HARGA SATUAN'!$C$7:$C$1495,0),0)),"",OFFSET('HARGA SATUAN'!$I$6,MATCH(C97,'HARGA SATUAN'!$C$7:$C$1495,0),0))</f>
        <v>0</v>
      </c>
      <c r="H97" s="677" t="str">
        <f ca="1">IF(B97="","",#REF!)</f>
        <v/>
      </c>
      <c r="I97" s="677" t="str">
        <f ca="1">IF(B97="","",#REF!)</f>
        <v/>
      </c>
      <c r="J97" s="677" t="str">
        <f ca="1">IF(B97="","",#REF!)</f>
        <v/>
      </c>
      <c r="K97" s="677" t="str">
        <f ca="1">IF(B97="","",#REF!)</f>
        <v/>
      </c>
      <c r="L97" s="677" t="str">
        <f ca="1">IF(C97="","",#REF!)</f>
        <v/>
      </c>
    </row>
    <row r="98" spans="1:12">
      <c r="A98" s="650">
        <v>87</v>
      </c>
      <c r="B98" s="676" t="str">
        <f ca="1" t="shared" si="3"/>
        <v/>
      </c>
      <c r="C98" s="209" t="str">
        <f ca="1" t="shared" si="4"/>
        <v/>
      </c>
      <c r="D98" s="587" t="str">
        <f ca="1">IF(ISERROR(OFFSET('HARGA SATUAN'!$D$6,MATCH(C98,'HARGA SATUAN'!$C$7:$C$1495,0),0)),"",OFFSET('HARGA SATUAN'!$D$6,MATCH(C98,'HARGA SATUAN'!$C$7:$C$1495,0),0))</f>
        <v/>
      </c>
      <c r="E98" s="587">
        <f ca="1">IF(B98="+","Unit",IF(ISERROR(OFFSET('HARGA SATUAN'!$E$6,MATCH(C98,'HARGA SATUAN'!$C$7:$C$1495,0),0)),"",OFFSET('HARGA SATUAN'!$E$6,MATCH(C98,'HARGA SATUAN'!$C$7:$C$1495,0),0)))</f>
        <v>0</v>
      </c>
      <c r="F98" s="678" t="str">
        <f ca="1" t="shared" si="5"/>
        <v/>
      </c>
      <c r="G98" s="583">
        <f ca="1">IF(ISERROR(OFFSET('HARGA SATUAN'!$I$6,MATCH(C98,'HARGA SATUAN'!$C$7:$C$1495,0),0)),"",OFFSET('HARGA SATUAN'!$I$6,MATCH(C98,'HARGA SATUAN'!$C$7:$C$1495,0),0))</f>
        <v>0</v>
      </c>
      <c r="H98" s="677" t="str">
        <f ca="1">IF(B98="","",#REF!)</f>
        <v/>
      </c>
      <c r="I98" s="677" t="str">
        <f ca="1">IF(B98="","",#REF!)</f>
        <v/>
      </c>
      <c r="J98" s="677" t="str">
        <f ca="1">IF(B98="","",#REF!)</f>
        <v/>
      </c>
      <c r="K98" s="677" t="str">
        <f ca="1">IF(B98="","",#REF!)</f>
        <v/>
      </c>
      <c r="L98" s="677" t="str">
        <f ca="1">IF(C98="","",#REF!)</f>
        <v/>
      </c>
    </row>
    <row r="99" spans="1:12">
      <c r="A99" s="650">
        <v>88</v>
      </c>
      <c r="B99" s="676" t="str">
        <f ca="1" t="shared" si="3"/>
        <v/>
      </c>
      <c r="C99" s="209" t="str">
        <f ca="1" t="shared" si="4"/>
        <v/>
      </c>
      <c r="D99" s="587" t="str">
        <f ca="1">IF(ISERROR(OFFSET('HARGA SATUAN'!$D$6,MATCH(C99,'HARGA SATUAN'!$C$7:$C$1495,0),0)),"",OFFSET('HARGA SATUAN'!$D$6,MATCH(C99,'HARGA SATUAN'!$C$7:$C$1495,0),0))</f>
        <v/>
      </c>
      <c r="E99" s="587">
        <f ca="1">IF(B99="+","Unit",IF(ISERROR(OFFSET('HARGA SATUAN'!$E$6,MATCH(C99,'HARGA SATUAN'!$C$7:$C$1495,0),0)),"",OFFSET('HARGA SATUAN'!$E$6,MATCH(C99,'HARGA SATUAN'!$C$7:$C$1495,0),0)))</f>
        <v>0</v>
      </c>
      <c r="F99" s="678" t="str">
        <f ca="1" t="shared" si="5"/>
        <v/>
      </c>
      <c r="G99" s="583">
        <f ca="1">IF(ISERROR(OFFSET('HARGA SATUAN'!$I$6,MATCH(C99,'HARGA SATUAN'!$C$7:$C$1495,0),0)),"",OFFSET('HARGA SATUAN'!$I$6,MATCH(C99,'HARGA SATUAN'!$C$7:$C$1495,0),0))</f>
        <v>0</v>
      </c>
      <c r="H99" s="677" t="str">
        <f ca="1">IF(B99="","",#REF!)</f>
        <v/>
      </c>
      <c r="I99" s="677" t="str">
        <f ca="1">IF(B99="","",#REF!)</f>
        <v/>
      </c>
      <c r="J99" s="677" t="str">
        <f ca="1">IF(B99="","",#REF!)</f>
        <v/>
      </c>
      <c r="K99" s="677" t="str">
        <f ca="1">IF(B99="","",#REF!)</f>
        <v/>
      </c>
      <c r="L99" s="677" t="str">
        <f ca="1">IF(C99="","",#REF!)</f>
        <v/>
      </c>
    </row>
    <row r="100" spans="1:12">
      <c r="A100" s="650">
        <v>89</v>
      </c>
      <c r="B100" s="676" t="str">
        <f ca="1" t="shared" si="3"/>
        <v/>
      </c>
      <c r="C100" s="209" t="str">
        <f ca="1" t="shared" si="4"/>
        <v/>
      </c>
      <c r="D100" s="587" t="str">
        <f ca="1">IF(ISERROR(OFFSET('HARGA SATUAN'!$D$6,MATCH(C100,'HARGA SATUAN'!$C$7:$C$1495,0),0)),"",OFFSET('HARGA SATUAN'!$D$6,MATCH(C100,'HARGA SATUAN'!$C$7:$C$1495,0),0))</f>
        <v/>
      </c>
      <c r="E100" s="587">
        <f ca="1">IF(B100="+","Unit",IF(ISERROR(OFFSET('HARGA SATUAN'!$E$6,MATCH(C100,'HARGA SATUAN'!$C$7:$C$1495,0),0)),"",OFFSET('HARGA SATUAN'!$E$6,MATCH(C100,'HARGA SATUAN'!$C$7:$C$1495,0),0)))</f>
        <v>0</v>
      </c>
      <c r="F100" s="678" t="str">
        <f ca="1" t="shared" si="5"/>
        <v/>
      </c>
      <c r="G100" s="583">
        <f ca="1">IF(ISERROR(OFFSET('HARGA SATUAN'!$I$6,MATCH(C100,'HARGA SATUAN'!$C$7:$C$1495,0),0)),"",OFFSET('HARGA SATUAN'!$I$6,MATCH(C100,'HARGA SATUAN'!$C$7:$C$1495,0),0))</f>
        <v>0</v>
      </c>
      <c r="H100" s="677" t="str">
        <f ca="1">IF(B100="","",#REF!)</f>
        <v/>
      </c>
      <c r="I100" s="677" t="str">
        <f ca="1">IF(B100="","",#REF!)</f>
        <v/>
      </c>
      <c r="J100" s="677" t="str">
        <f ca="1">IF(B100="","",#REF!)</f>
        <v/>
      </c>
      <c r="K100" s="677" t="str">
        <f ca="1">IF(B100="","",#REF!)</f>
        <v/>
      </c>
      <c r="L100" s="677" t="str">
        <f ca="1">IF(C100="","",#REF!)</f>
        <v/>
      </c>
    </row>
    <row r="101" spans="1:12">
      <c r="A101" s="650">
        <v>90</v>
      </c>
      <c r="B101" s="676" t="str">
        <f ca="1" t="shared" si="3"/>
        <v/>
      </c>
      <c r="C101" s="209" t="str">
        <f ca="1" t="shared" si="4"/>
        <v/>
      </c>
      <c r="D101" s="587" t="str">
        <f ca="1">IF(ISERROR(OFFSET('HARGA SATUAN'!$D$6,MATCH(C101,'HARGA SATUAN'!$C$7:$C$1495,0),0)),"",OFFSET('HARGA SATUAN'!$D$6,MATCH(C101,'HARGA SATUAN'!$C$7:$C$1495,0),0))</f>
        <v/>
      </c>
      <c r="E101" s="587">
        <f ca="1">IF(B101="+","Unit",IF(ISERROR(OFFSET('HARGA SATUAN'!$E$6,MATCH(C101,'HARGA SATUAN'!$C$7:$C$1495,0),0)),"",OFFSET('HARGA SATUAN'!$E$6,MATCH(C101,'HARGA SATUAN'!$C$7:$C$1495,0),0)))</f>
        <v>0</v>
      </c>
      <c r="F101" s="678" t="str">
        <f ca="1" t="shared" si="5"/>
        <v/>
      </c>
      <c r="G101" s="583">
        <f ca="1">IF(ISERROR(OFFSET('HARGA SATUAN'!$I$6,MATCH(C101,'HARGA SATUAN'!$C$7:$C$1495,0),0)),"",OFFSET('HARGA SATUAN'!$I$6,MATCH(C101,'HARGA SATUAN'!$C$7:$C$1495,0),0))</f>
        <v>0</v>
      </c>
      <c r="H101" s="677" t="str">
        <f ca="1">IF(B101="","",#REF!)</f>
        <v/>
      </c>
      <c r="I101" s="677" t="str">
        <f ca="1">IF(B101="","",#REF!)</f>
        <v/>
      </c>
      <c r="J101" s="677" t="str">
        <f ca="1">IF(B101="","",#REF!)</f>
        <v/>
      </c>
      <c r="K101" s="677" t="str">
        <f ca="1">IF(B101="","",#REF!)</f>
        <v/>
      </c>
      <c r="L101" s="677" t="str">
        <f ca="1">IF(C101="","",#REF!)</f>
        <v/>
      </c>
    </row>
    <row r="102" spans="1:12">
      <c r="A102" s="650">
        <v>91</v>
      </c>
      <c r="B102" s="676" t="str">
        <f ca="1" t="shared" si="3"/>
        <v/>
      </c>
      <c r="C102" s="209" t="str">
        <f ca="1" t="shared" si="4"/>
        <v/>
      </c>
      <c r="D102" s="587" t="str">
        <f ca="1">IF(ISERROR(OFFSET('HARGA SATUAN'!$D$6,MATCH(C102,'HARGA SATUAN'!$C$7:$C$1495,0),0)),"",OFFSET('HARGA SATUAN'!$D$6,MATCH(C102,'HARGA SATUAN'!$C$7:$C$1495,0),0))</f>
        <v/>
      </c>
      <c r="E102" s="587">
        <f ca="1">IF(B102="+","Unit",IF(ISERROR(OFFSET('HARGA SATUAN'!$E$6,MATCH(C102,'HARGA SATUAN'!$C$7:$C$1495,0),0)),"",OFFSET('HARGA SATUAN'!$E$6,MATCH(C102,'HARGA SATUAN'!$C$7:$C$1495,0),0)))</f>
        <v>0</v>
      </c>
      <c r="F102" s="678" t="str">
        <f ca="1" t="shared" si="5"/>
        <v/>
      </c>
      <c r="G102" s="583">
        <f ca="1">IF(ISERROR(OFFSET('HARGA SATUAN'!$I$6,MATCH(C102,'HARGA SATUAN'!$C$7:$C$1495,0),0)),"",OFFSET('HARGA SATUAN'!$I$6,MATCH(C102,'HARGA SATUAN'!$C$7:$C$1495,0),0))</f>
        <v>0</v>
      </c>
      <c r="H102" s="677" t="str">
        <f ca="1">IF(B102="","",#REF!)</f>
        <v/>
      </c>
      <c r="I102" s="677" t="str">
        <f ca="1">IF(B102="","",#REF!)</f>
        <v/>
      </c>
      <c r="J102" s="677" t="str">
        <f ca="1">IF(B102="","",#REF!)</f>
        <v/>
      </c>
      <c r="K102" s="677" t="str">
        <f ca="1">IF(B102="","",#REF!)</f>
        <v/>
      </c>
      <c r="L102" s="677" t="str">
        <f ca="1">IF(C102="","",#REF!)</f>
        <v/>
      </c>
    </row>
    <row r="103" spans="1:12">
      <c r="A103" s="650">
        <v>92</v>
      </c>
      <c r="B103" s="676" t="str">
        <f ca="1" t="shared" si="3"/>
        <v/>
      </c>
      <c r="C103" s="209" t="str">
        <f ca="1" t="shared" si="4"/>
        <v/>
      </c>
      <c r="D103" s="587" t="str">
        <f ca="1">IF(ISERROR(OFFSET('HARGA SATUAN'!$D$6,MATCH(C103,'HARGA SATUAN'!$C$7:$C$1495,0),0)),"",OFFSET('HARGA SATUAN'!$D$6,MATCH(C103,'HARGA SATUAN'!$C$7:$C$1495,0),0))</f>
        <v/>
      </c>
      <c r="E103" s="587">
        <f ca="1">IF(B103="+","Unit",IF(ISERROR(OFFSET('HARGA SATUAN'!$E$6,MATCH(C103,'HARGA SATUAN'!$C$7:$C$1495,0),0)),"",OFFSET('HARGA SATUAN'!$E$6,MATCH(C103,'HARGA SATUAN'!$C$7:$C$1495,0),0)))</f>
        <v>0</v>
      </c>
      <c r="F103" s="678" t="str">
        <f ca="1" t="shared" si="5"/>
        <v/>
      </c>
      <c r="G103" s="583">
        <f ca="1">IF(ISERROR(OFFSET('HARGA SATUAN'!$I$6,MATCH(C103,'HARGA SATUAN'!$C$7:$C$1495,0),0)),"",OFFSET('HARGA SATUAN'!$I$6,MATCH(C103,'HARGA SATUAN'!$C$7:$C$1495,0),0))</f>
        <v>0</v>
      </c>
      <c r="H103" s="677" t="str">
        <f ca="1">IF(B103="","",#REF!)</f>
        <v/>
      </c>
      <c r="I103" s="677" t="str">
        <f ca="1">IF(B103="","",#REF!)</f>
        <v/>
      </c>
      <c r="J103" s="677" t="str">
        <f ca="1">IF(B103="","",#REF!)</f>
        <v/>
      </c>
      <c r="K103" s="677" t="str">
        <f ca="1">IF(B103="","",#REF!)</f>
        <v/>
      </c>
      <c r="L103" s="677" t="str">
        <f ca="1">IF(C103="","",#REF!)</f>
        <v/>
      </c>
    </row>
    <row r="104" spans="1:12">
      <c r="A104" s="650">
        <v>93</v>
      </c>
      <c r="B104" s="676" t="str">
        <f ca="1" t="shared" si="3"/>
        <v/>
      </c>
      <c r="C104" s="209" t="str">
        <f ca="1" t="shared" si="4"/>
        <v/>
      </c>
      <c r="D104" s="587" t="str">
        <f ca="1">IF(ISERROR(OFFSET('HARGA SATUAN'!$D$6,MATCH(C104,'HARGA SATUAN'!$C$7:$C$1495,0),0)),"",OFFSET('HARGA SATUAN'!$D$6,MATCH(C104,'HARGA SATUAN'!$C$7:$C$1495,0),0))</f>
        <v/>
      </c>
      <c r="E104" s="587">
        <f ca="1">IF(B104="+","Unit",IF(ISERROR(OFFSET('HARGA SATUAN'!$E$6,MATCH(C104,'HARGA SATUAN'!$C$7:$C$1495,0),0)),"",OFFSET('HARGA SATUAN'!$E$6,MATCH(C104,'HARGA SATUAN'!$C$7:$C$1495,0),0)))</f>
        <v>0</v>
      </c>
      <c r="F104" s="678" t="str">
        <f ca="1" t="shared" si="5"/>
        <v/>
      </c>
      <c r="G104" s="583">
        <f ca="1">IF(ISERROR(OFFSET('HARGA SATUAN'!$I$6,MATCH(C104,'HARGA SATUAN'!$C$7:$C$1495,0),0)),"",OFFSET('HARGA SATUAN'!$I$6,MATCH(C104,'HARGA SATUAN'!$C$7:$C$1495,0),0))</f>
        <v>0</v>
      </c>
      <c r="H104" s="677" t="str">
        <f ca="1">IF(B104="","",#REF!)</f>
        <v/>
      </c>
      <c r="I104" s="677" t="str">
        <f ca="1">IF(B104="","",#REF!)</f>
        <v/>
      </c>
      <c r="J104" s="677" t="str">
        <f ca="1">IF(B104="","",#REF!)</f>
        <v/>
      </c>
      <c r="K104" s="677" t="str">
        <f ca="1">IF(B104="","",#REF!)</f>
        <v/>
      </c>
      <c r="L104" s="677" t="str">
        <f ca="1">IF(C104="","",#REF!)</f>
        <v/>
      </c>
    </row>
    <row r="105" spans="1:12">
      <c r="A105" s="650">
        <v>94</v>
      </c>
      <c r="B105" s="676" t="str">
        <f ca="1" t="shared" si="3"/>
        <v/>
      </c>
      <c r="C105" s="209" t="str">
        <f ca="1" t="shared" si="4"/>
        <v/>
      </c>
      <c r="D105" s="587" t="str">
        <f ca="1">IF(ISERROR(OFFSET('HARGA SATUAN'!$D$6,MATCH(C105,'HARGA SATUAN'!$C$7:$C$1495,0),0)),"",OFFSET('HARGA SATUAN'!$D$6,MATCH(C105,'HARGA SATUAN'!$C$7:$C$1495,0),0))</f>
        <v/>
      </c>
      <c r="E105" s="587">
        <f ca="1">IF(B105="+","Unit",IF(ISERROR(OFFSET('HARGA SATUAN'!$E$6,MATCH(C105,'HARGA SATUAN'!$C$7:$C$1495,0),0)),"",OFFSET('HARGA SATUAN'!$E$6,MATCH(C105,'HARGA SATUAN'!$C$7:$C$1495,0),0)))</f>
        <v>0</v>
      </c>
      <c r="F105" s="678" t="str">
        <f ca="1" t="shared" si="5"/>
        <v/>
      </c>
      <c r="G105" s="583">
        <f ca="1">IF(ISERROR(OFFSET('HARGA SATUAN'!$I$6,MATCH(C105,'HARGA SATUAN'!$C$7:$C$1495,0),0)),"",OFFSET('HARGA SATUAN'!$I$6,MATCH(C105,'HARGA SATUAN'!$C$7:$C$1495,0),0))</f>
        <v>0</v>
      </c>
      <c r="H105" s="677" t="str">
        <f ca="1">IF(B105="","",#REF!)</f>
        <v/>
      </c>
      <c r="I105" s="677" t="str">
        <f ca="1">IF(B105="","",#REF!)</f>
        <v/>
      </c>
      <c r="J105" s="677" t="str">
        <f ca="1">IF(B105="","",#REF!)</f>
        <v/>
      </c>
      <c r="K105" s="677" t="str">
        <f ca="1">IF(B105="","",#REF!)</f>
        <v/>
      </c>
      <c r="L105" s="677" t="str">
        <f ca="1">IF(C105="","",#REF!)</f>
        <v/>
      </c>
    </row>
    <row r="106" spans="1:12">
      <c r="A106" s="650">
        <v>95</v>
      </c>
      <c r="B106" s="676" t="str">
        <f ca="1" t="shared" si="3"/>
        <v/>
      </c>
      <c r="C106" s="209" t="str">
        <f ca="1" t="shared" si="4"/>
        <v/>
      </c>
      <c r="D106" s="587" t="str">
        <f ca="1">IF(ISERROR(OFFSET('HARGA SATUAN'!$D$6,MATCH(C106,'HARGA SATUAN'!$C$7:$C$1495,0),0)),"",OFFSET('HARGA SATUAN'!$D$6,MATCH(C106,'HARGA SATUAN'!$C$7:$C$1495,0),0))</f>
        <v/>
      </c>
      <c r="E106" s="587">
        <f ca="1">IF(B106="+","Unit",IF(ISERROR(OFFSET('HARGA SATUAN'!$E$6,MATCH(C106,'HARGA SATUAN'!$C$7:$C$1495,0),0)),"",OFFSET('HARGA SATUAN'!$E$6,MATCH(C106,'HARGA SATUAN'!$C$7:$C$1495,0),0)))</f>
        <v>0</v>
      </c>
      <c r="F106" s="678" t="str">
        <f ca="1" t="shared" si="5"/>
        <v/>
      </c>
      <c r="G106" s="583">
        <f ca="1">IF(ISERROR(OFFSET('HARGA SATUAN'!$I$6,MATCH(C106,'HARGA SATUAN'!$C$7:$C$1495,0),0)),"",OFFSET('HARGA SATUAN'!$I$6,MATCH(C106,'HARGA SATUAN'!$C$7:$C$1495,0),0))</f>
        <v>0</v>
      </c>
      <c r="H106" s="677" t="str">
        <f ca="1">IF(B106="","",#REF!)</f>
        <v/>
      </c>
      <c r="I106" s="677" t="str">
        <f ca="1">IF(B106="","",#REF!)</f>
        <v/>
      </c>
      <c r="J106" s="677" t="str">
        <f ca="1">IF(B106="","",#REF!)</f>
        <v/>
      </c>
      <c r="K106" s="677" t="str">
        <f ca="1">IF(B106="","",#REF!)</f>
        <v/>
      </c>
      <c r="L106" s="677" t="str">
        <f ca="1">IF(C106="","",#REF!)</f>
        <v/>
      </c>
    </row>
    <row r="107" spans="1:12">
      <c r="A107" s="650">
        <v>96</v>
      </c>
      <c r="B107" s="676" t="str">
        <f ca="1" t="shared" si="3"/>
        <v/>
      </c>
      <c r="C107" s="209" t="str">
        <f ca="1" t="shared" si="4"/>
        <v/>
      </c>
      <c r="D107" s="587" t="str">
        <f ca="1">IF(ISERROR(OFFSET('HARGA SATUAN'!$D$6,MATCH(C107,'HARGA SATUAN'!$C$7:$C$1495,0),0)),"",OFFSET('HARGA SATUAN'!$D$6,MATCH(C107,'HARGA SATUAN'!$C$7:$C$1495,0),0))</f>
        <v/>
      </c>
      <c r="E107" s="587">
        <f ca="1">IF(B107="+","Unit",IF(ISERROR(OFFSET('HARGA SATUAN'!$E$6,MATCH(C107,'HARGA SATUAN'!$C$7:$C$1495,0),0)),"",OFFSET('HARGA SATUAN'!$E$6,MATCH(C107,'HARGA SATUAN'!$C$7:$C$1495,0),0)))</f>
        <v>0</v>
      </c>
      <c r="F107" s="678" t="str">
        <f ca="1" t="shared" si="5"/>
        <v/>
      </c>
      <c r="G107" s="583">
        <f ca="1">IF(ISERROR(OFFSET('HARGA SATUAN'!$I$6,MATCH(C107,'HARGA SATUAN'!$C$7:$C$1495,0),0)),"",OFFSET('HARGA SATUAN'!$I$6,MATCH(C107,'HARGA SATUAN'!$C$7:$C$1495,0),0))</f>
        <v>0</v>
      </c>
      <c r="H107" s="677" t="str">
        <f ca="1">IF(B107="","",#REF!)</f>
        <v/>
      </c>
      <c r="I107" s="677" t="str">
        <f ca="1">IF(B107="","",#REF!)</f>
        <v/>
      </c>
      <c r="J107" s="677" t="str">
        <f ca="1">IF(B107="","",#REF!)</f>
        <v/>
      </c>
      <c r="K107" s="677" t="str">
        <f ca="1">IF(B107="","",#REF!)</f>
        <v/>
      </c>
      <c r="L107" s="677" t="str">
        <f ca="1">IF(C107="","",#REF!)</f>
        <v/>
      </c>
    </row>
    <row r="108" spans="1:12">
      <c r="A108" s="650">
        <v>97</v>
      </c>
      <c r="B108" s="676" t="str">
        <f ca="1" t="shared" si="3"/>
        <v/>
      </c>
      <c r="C108" s="209" t="str">
        <f ca="1" t="shared" si="4"/>
        <v/>
      </c>
      <c r="D108" s="587" t="str">
        <f ca="1">IF(ISERROR(OFFSET('HARGA SATUAN'!$D$6,MATCH(C108,'HARGA SATUAN'!$C$7:$C$1495,0),0)),"",OFFSET('HARGA SATUAN'!$D$6,MATCH(C108,'HARGA SATUAN'!$C$7:$C$1495,0),0))</f>
        <v/>
      </c>
      <c r="E108" s="587">
        <f ca="1">IF(B108="+","Unit",IF(ISERROR(OFFSET('HARGA SATUAN'!$E$6,MATCH(C108,'HARGA SATUAN'!$C$7:$C$1495,0),0)),"",OFFSET('HARGA SATUAN'!$E$6,MATCH(C108,'HARGA SATUAN'!$C$7:$C$1495,0),0)))</f>
        <v>0</v>
      </c>
      <c r="F108" s="678" t="str">
        <f ca="1" t="shared" si="5"/>
        <v/>
      </c>
      <c r="G108" s="583">
        <f ca="1">IF(ISERROR(OFFSET('HARGA SATUAN'!$I$6,MATCH(C108,'HARGA SATUAN'!$C$7:$C$1495,0),0)),"",OFFSET('HARGA SATUAN'!$I$6,MATCH(C108,'HARGA SATUAN'!$C$7:$C$1495,0),0))</f>
        <v>0</v>
      </c>
      <c r="H108" s="677" t="str">
        <f ca="1">IF(B108="","",#REF!)</f>
        <v/>
      </c>
      <c r="I108" s="677" t="str">
        <f ca="1">IF(B108="","",#REF!)</f>
        <v/>
      </c>
      <c r="J108" s="677" t="str">
        <f ca="1">IF(B108="","",#REF!)</f>
        <v/>
      </c>
      <c r="K108" s="677" t="str">
        <f ca="1">IF(B108="","",#REF!)</f>
        <v/>
      </c>
      <c r="L108" s="677" t="str">
        <f ca="1">IF(C108="","",#REF!)</f>
        <v/>
      </c>
    </row>
    <row r="109" spans="1:12">
      <c r="A109" s="650">
        <v>98</v>
      </c>
      <c r="B109" s="676" t="str">
        <f ca="1" t="shared" si="3"/>
        <v/>
      </c>
      <c r="C109" s="209" t="str">
        <f ca="1" t="shared" si="4"/>
        <v/>
      </c>
      <c r="D109" s="587" t="str">
        <f ca="1">IF(ISERROR(OFFSET('HARGA SATUAN'!$D$6,MATCH(C109,'HARGA SATUAN'!$C$7:$C$1495,0),0)),"",OFFSET('HARGA SATUAN'!$D$6,MATCH(C109,'HARGA SATUAN'!$C$7:$C$1495,0),0))</f>
        <v/>
      </c>
      <c r="E109" s="587">
        <f ca="1">IF(B109="+","Unit",IF(ISERROR(OFFSET('HARGA SATUAN'!$E$6,MATCH(C109,'HARGA SATUAN'!$C$7:$C$1495,0),0)),"",OFFSET('HARGA SATUAN'!$E$6,MATCH(C109,'HARGA SATUAN'!$C$7:$C$1495,0),0)))</f>
        <v>0</v>
      </c>
      <c r="F109" s="678" t="str">
        <f ca="1" t="shared" si="5"/>
        <v/>
      </c>
      <c r="G109" s="583">
        <f ca="1">IF(ISERROR(OFFSET('HARGA SATUAN'!$I$6,MATCH(C109,'HARGA SATUAN'!$C$7:$C$1495,0),0)),"",OFFSET('HARGA SATUAN'!$I$6,MATCH(C109,'HARGA SATUAN'!$C$7:$C$1495,0),0))</f>
        <v>0</v>
      </c>
      <c r="H109" s="677" t="str">
        <f ca="1">IF(B109="","",#REF!)</f>
        <v/>
      </c>
      <c r="I109" s="677" t="str">
        <f ca="1">IF(B109="","",#REF!)</f>
        <v/>
      </c>
      <c r="J109" s="677" t="str">
        <f ca="1">IF(B109="","",#REF!)</f>
        <v/>
      </c>
      <c r="K109" s="677" t="str">
        <f ca="1">IF(B109="","",#REF!)</f>
        <v/>
      </c>
      <c r="L109" s="677" t="str">
        <f ca="1">IF(C109="","",#REF!)</f>
        <v/>
      </c>
    </row>
    <row r="110" spans="1:12">
      <c r="A110" s="650">
        <v>99</v>
      </c>
      <c r="B110" s="676" t="str">
        <f ca="1" t="shared" si="3"/>
        <v/>
      </c>
      <c r="C110" s="209" t="str">
        <f ca="1" t="shared" si="4"/>
        <v/>
      </c>
      <c r="D110" s="587" t="str">
        <f ca="1">IF(ISERROR(OFFSET('HARGA SATUAN'!$D$6,MATCH(C110,'HARGA SATUAN'!$C$7:$C$1495,0),0)),"",OFFSET('HARGA SATUAN'!$D$6,MATCH(C110,'HARGA SATUAN'!$C$7:$C$1495,0),0))</f>
        <v/>
      </c>
      <c r="E110" s="587">
        <f ca="1">IF(B110="+","Unit",IF(ISERROR(OFFSET('HARGA SATUAN'!$E$6,MATCH(C110,'HARGA SATUAN'!$C$7:$C$1495,0),0)),"",OFFSET('HARGA SATUAN'!$E$6,MATCH(C110,'HARGA SATUAN'!$C$7:$C$1495,0),0)))</f>
        <v>0</v>
      </c>
      <c r="F110" s="678" t="str">
        <f ca="1" t="shared" si="5"/>
        <v/>
      </c>
      <c r="G110" s="583">
        <f ca="1">IF(ISERROR(OFFSET('HARGA SATUAN'!$I$6,MATCH(C110,'HARGA SATUAN'!$C$7:$C$1495,0),0)),"",OFFSET('HARGA SATUAN'!$I$6,MATCH(C110,'HARGA SATUAN'!$C$7:$C$1495,0),0))</f>
        <v>0</v>
      </c>
      <c r="H110" s="677" t="str">
        <f ca="1">IF(B110="","",#REF!)</f>
        <v/>
      </c>
      <c r="I110" s="677" t="str">
        <f ca="1">IF(B110="","",#REF!)</f>
        <v/>
      </c>
      <c r="J110" s="677" t="str">
        <f ca="1">IF(B110="","",#REF!)</f>
        <v/>
      </c>
      <c r="K110" s="677" t="str">
        <f ca="1">IF(B110="","",#REF!)</f>
        <v/>
      </c>
      <c r="L110" s="677" t="str">
        <f ca="1">IF(C110="","",#REF!)</f>
        <v/>
      </c>
    </row>
    <row r="111" spans="1:12">
      <c r="A111" s="650">
        <v>100</v>
      </c>
      <c r="B111" s="676" t="str">
        <f ca="1" t="shared" si="3"/>
        <v/>
      </c>
      <c r="C111" s="209" t="str">
        <f ca="1" t="shared" si="4"/>
        <v/>
      </c>
      <c r="D111" s="587" t="str">
        <f ca="1">IF(ISERROR(OFFSET('HARGA SATUAN'!$D$6,MATCH(C111,'HARGA SATUAN'!$C$7:$C$1495,0),0)),"",OFFSET('HARGA SATUAN'!$D$6,MATCH(C111,'HARGA SATUAN'!$C$7:$C$1495,0),0))</f>
        <v/>
      </c>
      <c r="E111" s="587">
        <f ca="1">IF(B111="+","Unit",IF(ISERROR(OFFSET('HARGA SATUAN'!$E$6,MATCH(C111,'HARGA SATUAN'!$C$7:$C$1495,0),0)),"",OFFSET('HARGA SATUAN'!$E$6,MATCH(C111,'HARGA SATUAN'!$C$7:$C$1495,0),0)))</f>
        <v>0</v>
      </c>
      <c r="F111" s="678" t="str">
        <f ca="1" t="shared" si="5"/>
        <v/>
      </c>
      <c r="G111" s="583">
        <f ca="1">IF(ISERROR(OFFSET('HARGA SATUAN'!$I$6,MATCH(C111,'HARGA SATUAN'!$C$7:$C$1495,0),0)),"",OFFSET('HARGA SATUAN'!$I$6,MATCH(C111,'HARGA SATUAN'!$C$7:$C$1495,0),0))</f>
        <v>0</v>
      </c>
      <c r="H111" s="677" t="str">
        <f ca="1">IF(B111="","",#REF!)</f>
        <v/>
      </c>
      <c r="I111" s="677" t="str">
        <f ca="1">IF(B111="","",#REF!)</f>
        <v/>
      </c>
      <c r="J111" s="677" t="str">
        <f ca="1">IF(B111="","",#REF!)</f>
        <v/>
      </c>
      <c r="K111" s="677" t="str">
        <f ca="1">IF(B111="","",#REF!)</f>
        <v/>
      </c>
      <c r="L111" s="677" t="str">
        <f ca="1">IF(C111="","",#REF!)</f>
        <v/>
      </c>
    </row>
    <row r="112" spans="1:12">
      <c r="A112" s="650">
        <v>101</v>
      </c>
      <c r="B112" s="676" t="str">
        <f ca="1" t="shared" si="3"/>
        <v/>
      </c>
      <c r="C112" s="209" t="str">
        <f ca="1" t="shared" si="4"/>
        <v/>
      </c>
      <c r="D112" s="587" t="str">
        <f ca="1">IF(ISERROR(OFFSET('HARGA SATUAN'!$D$6,MATCH(C112,'HARGA SATUAN'!$C$7:$C$1495,0),0)),"",OFFSET('HARGA SATUAN'!$D$6,MATCH(C112,'HARGA SATUAN'!$C$7:$C$1495,0),0))</f>
        <v/>
      </c>
      <c r="E112" s="587">
        <f ca="1">IF(B112="+","Unit",IF(ISERROR(OFFSET('HARGA SATUAN'!$E$6,MATCH(C112,'HARGA SATUAN'!$C$7:$C$1495,0),0)),"",OFFSET('HARGA SATUAN'!$E$6,MATCH(C112,'HARGA SATUAN'!$C$7:$C$1495,0),0)))</f>
        <v>0</v>
      </c>
      <c r="F112" s="678" t="str">
        <f ca="1" t="shared" si="5"/>
        <v/>
      </c>
      <c r="G112" s="583">
        <f ca="1">IF(ISERROR(OFFSET('HARGA SATUAN'!$I$6,MATCH(C112,'HARGA SATUAN'!$C$7:$C$1495,0),0)),"",OFFSET('HARGA SATUAN'!$I$6,MATCH(C112,'HARGA SATUAN'!$C$7:$C$1495,0),0))</f>
        <v>0</v>
      </c>
      <c r="H112" s="677" t="str">
        <f ca="1">IF(B112="","",#REF!)</f>
        <v/>
      </c>
      <c r="I112" s="677" t="str">
        <f ca="1">IF(B112="","",#REF!)</f>
        <v/>
      </c>
      <c r="J112" s="677" t="str">
        <f ca="1">IF(B112="","",#REF!)</f>
        <v/>
      </c>
      <c r="K112" s="677" t="str">
        <f ca="1">IF(B112="","",#REF!)</f>
        <v/>
      </c>
      <c r="L112" s="677" t="str">
        <f ca="1">IF(C112="","",#REF!)</f>
        <v/>
      </c>
    </row>
    <row r="113" spans="1:12">
      <c r="A113" s="650">
        <v>102</v>
      </c>
      <c r="B113" s="676" t="str">
        <f ca="1" t="shared" si="3"/>
        <v/>
      </c>
      <c r="C113" s="209" t="str">
        <f ca="1" t="shared" si="4"/>
        <v/>
      </c>
      <c r="D113" s="587" t="str">
        <f ca="1">IF(ISERROR(OFFSET('HARGA SATUAN'!$D$6,MATCH(C113,'HARGA SATUAN'!$C$7:$C$1495,0),0)),"",OFFSET('HARGA SATUAN'!$D$6,MATCH(C113,'HARGA SATUAN'!$C$7:$C$1495,0),0))</f>
        <v/>
      </c>
      <c r="E113" s="587">
        <f ca="1">IF(B113="+","Unit",IF(ISERROR(OFFSET('HARGA SATUAN'!$E$6,MATCH(C113,'HARGA SATUAN'!$C$7:$C$1495,0),0)),"",OFFSET('HARGA SATUAN'!$E$6,MATCH(C113,'HARGA SATUAN'!$C$7:$C$1495,0),0)))</f>
        <v>0</v>
      </c>
      <c r="F113" s="678" t="str">
        <f ca="1" t="shared" si="5"/>
        <v/>
      </c>
      <c r="G113" s="583">
        <f ca="1">IF(ISERROR(OFFSET('HARGA SATUAN'!$I$6,MATCH(C113,'HARGA SATUAN'!$C$7:$C$1495,0),0)),"",OFFSET('HARGA SATUAN'!$I$6,MATCH(C113,'HARGA SATUAN'!$C$7:$C$1495,0),0))</f>
        <v>0</v>
      </c>
      <c r="H113" s="677" t="str">
        <f ca="1">IF(B113="","",#REF!)</f>
        <v/>
      </c>
      <c r="I113" s="677" t="str">
        <f ca="1">IF(B113="","",#REF!)</f>
        <v/>
      </c>
      <c r="J113" s="677" t="str">
        <f ca="1">IF(B113="","",#REF!)</f>
        <v/>
      </c>
      <c r="K113" s="677" t="str">
        <f ca="1">IF(B113="","",#REF!)</f>
        <v/>
      </c>
      <c r="L113" s="677" t="str">
        <f ca="1">IF(C113="","",#REF!)</f>
        <v/>
      </c>
    </row>
    <row r="114" spans="1:12">
      <c r="A114" s="650">
        <v>103</v>
      </c>
      <c r="B114" s="676" t="str">
        <f ca="1" t="shared" si="3"/>
        <v/>
      </c>
      <c r="C114" s="209" t="str">
        <f ca="1" t="shared" si="4"/>
        <v/>
      </c>
      <c r="D114" s="587" t="str">
        <f ca="1">IF(ISERROR(OFFSET('HARGA SATUAN'!$D$6,MATCH(C114,'HARGA SATUAN'!$C$7:$C$1495,0),0)),"",OFFSET('HARGA SATUAN'!$D$6,MATCH(C114,'HARGA SATUAN'!$C$7:$C$1495,0),0))</f>
        <v/>
      </c>
      <c r="E114" s="587">
        <f ca="1">IF(B114="+","Unit",IF(ISERROR(OFFSET('HARGA SATUAN'!$E$6,MATCH(C114,'HARGA SATUAN'!$C$7:$C$1495,0),0)),"",OFFSET('HARGA SATUAN'!$E$6,MATCH(C114,'HARGA SATUAN'!$C$7:$C$1495,0),0)))</f>
        <v>0</v>
      </c>
      <c r="F114" s="678" t="str">
        <f ca="1" t="shared" si="5"/>
        <v/>
      </c>
      <c r="G114" s="583">
        <f ca="1">IF(ISERROR(OFFSET('HARGA SATUAN'!$I$6,MATCH(C114,'HARGA SATUAN'!$C$7:$C$1495,0),0)),"",OFFSET('HARGA SATUAN'!$I$6,MATCH(C114,'HARGA SATUAN'!$C$7:$C$1495,0),0))</f>
        <v>0</v>
      </c>
      <c r="H114" s="677" t="str">
        <f ca="1">IF(B114="","",#REF!)</f>
        <v/>
      </c>
      <c r="I114" s="677" t="str">
        <f ca="1">IF(B114="","",#REF!)</f>
        <v/>
      </c>
      <c r="J114" s="677" t="str">
        <f ca="1">IF(B114="","",#REF!)</f>
        <v/>
      </c>
      <c r="K114" s="677" t="str">
        <f ca="1">IF(B114="","",#REF!)</f>
        <v/>
      </c>
      <c r="L114" s="677" t="str">
        <f ca="1">IF(C114="","",#REF!)</f>
        <v/>
      </c>
    </row>
    <row r="115" spans="1:12">
      <c r="A115" s="650">
        <v>104</v>
      </c>
      <c r="B115" s="676" t="str">
        <f ca="1" t="shared" si="3"/>
        <v/>
      </c>
      <c r="C115" s="209" t="str">
        <f ca="1" t="shared" si="4"/>
        <v/>
      </c>
      <c r="D115" s="587" t="str">
        <f ca="1">IF(ISERROR(OFFSET('HARGA SATUAN'!$D$6,MATCH(C115,'HARGA SATUAN'!$C$7:$C$1495,0),0)),"",OFFSET('HARGA SATUAN'!$D$6,MATCH(C115,'HARGA SATUAN'!$C$7:$C$1495,0),0))</f>
        <v/>
      </c>
      <c r="E115" s="587">
        <f ca="1">IF(B115="+","Unit",IF(ISERROR(OFFSET('HARGA SATUAN'!$E$6,MATCH(C115,'HARGA SATUAN'!$C$7:$C$1495,0),0)),"",OFFSET('HARGA SATUAN'!$E$6,MATCH(C115,'HARGA SATUAN'!$C$7:$C$1495,0),0)))</f>
        <v>0</v>
      </c>
      <c r="F115" s="678" t="str">
        <f ca="1" t="shared" si="5"/>
        <v/>
      </c>
      <c r="G115" s="583">
        <f ca="1">IF(ISERROR(OFFSET('HARGA SATUAN'!$I$6,MATCH(C115,'HARGA SATUAN'!$C$7:$C$1495,0),0)),"",OFFSET('HARGA SATUAN'!$I$6,MATCH(C115,'HARGA SATUAN'!$C$7:$C$1495,0),0))</f>
        <v>0</v>
      </c>
      <c r="H115" s="677" t="str">
        <f ca="1">IF(B115="","",#REF!)</f>
        <v/>
      </c>
      <c r="I115" s="677" t="str">
        <f ca="1">IF(B115="","",#REF!)</f>
        <v/>
      </c>
      <c r="J115" s="677" t="str">
        <f ca="1">IF(B115="","",#REF!)</f>
        <v/>
      </c>
      <c r="K115" s="677" t="str">
        <f ca="1">IF(B115="","",#REF!)</f>
        <v/>
      </c>
      <c r="L115" s="677" t="str">
        <f ca="1">IF(C115="","",#REF!)</f>
        <v/>
      </c>
    </row>
    <row r="116" spans="1:12">
      <c r="A116" s="650">
        <v>105</v>
      </c>
      <c r="B116" s="676" t="str">
        <f ca="1" t="shared" si="3"/>
        <v/>
      </c>
      <c r="C116" s="209" t="str">
        <f ca="1" t="shared" si="4"/>
        <v/>
      </c>
      <c r="D116" s="587" t="str">
        <f ca="1">IF(ISERROR(OFFSET('HARGA SATUAN'!$D$6,MATCH(C116,'HARGA SATUAN'!$C$7:$C$1495,0),0)),"",OFFSET('HARGA SATUAN'!$D$6,MATCH(C116,'HARGA SATUAN'!$C$7:$C$1495,0),0))</f>
        <v/>
      </c>
      <c r="E116" s="587">
        <f ca="1">IF(B116="+","Unit",IF(ISERROR(OFFSET('HARGA SATUAN'!$E$6,MATCH(C116,'HARGA SATUAN'!$C$7:$C$1495,0),0)),"",OFFSET('HARGA SATUAN'!$E$6,MATCH(C116,'HARGA SATUAN'!$C$7:$C$1495,0),0)))</f>
        <v>0</v>
      </c>
      <c r="F116" s="678" t="str">
        <f ca="1" t="shared" si="5"/>
        <v/>
      </c>
      <c r="G116" s="583">
        <f ca="1">IF(ISERROR(OFFSET('HARGA SATUAN'!$I$6,MATCH(C116,'HARGA SATUAN'!$C$7:$C$1495,0),0)),"",OFFSET('HARGA SATUAN'!$I$6,MATCH(C116,'HARGA SATUAN'!$C$7:$C$1495,0),0))</f>
        <v>0</v>
      </c>
      <c r="H116" s="677" t="str">
        <f ca="1">IF(B116="","",#REF!)</f>
        <v/>
      </c>
      <c r="I116" s="677" t="str">
        <f ca="1">IF(B116="","",#REF!)</f>
        <v/>
      </c>
      <c r="J116" s="677" t="str">
        <f ca="1">IF(B116="","",#REF!)</f>
        <v/>
      </c>
      <c r="K116" s="677" t="str">
        <f ca="1">IF(B116="","",#REF!)</f>
        <v/>
      </c>
      <c r="L116" s="677" t="str">
        <f ca="1">IF(C116="","",#REF!)</f>
        <v/>
      </c>
    </row>
    <row r="117" spans="1:12">
      <c r="A117" s="650">
        <v>106</v>
      </c>
      <c r="B117" s="676" t="str">
        <f ca="1" t="shared" si="3"/>
        <v/>
      </c>
      <c r="C117" s="209" t="str">
        <f ca="1" t="shared" si="4"/>
        <v/>
      </c>
      <c r="D117" s="587" t="str">
        <f ca="1">IF(ISERROR(OFFSET('HARGA SATUAN'!$D$6,MATCH(C117,'HARGA SATUAN'!$C$7:$C$1495,0),0)),"",OFFSET('HARGA SATUAN'!$D$6,MATCH(C117,'HARGA SATUAN'!$C$7:$C$1495,0),0))</f>
        <v/>
      </c>
      <c r="E117" s="587">
        <f ca="1">IF(B117="+","Unit",IF(ISERROR(OFFSET('HARGA SATUAN'!$E$6,MATCH(C117,'HARGA SATUAN'!$C$7:$C$1495,0),0)),"",OFFSET('HARGA SATUAN'!$E$6,MATCH(C117,'HARGA SATUAN'!$C$7:$C$1495,0),0)))</f>
        <v>0</v>
      </c>
      <c r="F117" s="678" t="str">
        <f ca="1" t="shared" si="5"/>
        <v/>
      </c>
      <c r="G117" s="583">
        <f ca="1">IF(ISERROR(OFFSET('HARGA SATUAN'!$I$6,MATCH(C117,'HARGA SATUAN'!$C$7:$C$1495,0),0)),"",OFFSET('HARGA SATUAN'!$I$6,MATCH(C117,'HARGA SATUAN'!$C$7:$C$1495,0),0))</f>
        <v>0</v>
      </c>
      <c r="H117" s="677" t="str">
        <f ca="1">IF(B117="","",#REF!)</f>
        <v/>
      </c>
      <c r="I117" s="677" t="str">
        <f ca="1">IF(B117="","",#REF!)</f>
        <v/>
      </c>
      <c r="J117" s="677" t="str">
        <f ca="1">IF(B117="","",#REF!)</f>
        <v/>
      </c>
      <c r="K117" s="677" t="str">
        <f ca="1">IF(B117="","",#REF!)</f>
        <v/>
      </c>
      <c r="L117" s="677" t="str">
        <f ca="1">IF(C117="","",#REF!)</f>
        <v/>
      </c>
    </row>
    <row r="118" spans="1:12">
      <c r="A118" s="650">
        <v>107</v>
      </c>
      <c r="B118" s="676" t="str">
        <f ca="1" t="shared" si="3"/>
        <v/>
      </c>
      <c r="C118" s="209" t="str">
        <f ca="1" t="shared" si="4"/>
        <v/>
      </c>
      <c r="D118" s="587" t="str">
        <f ca="1">IF(ISERROR(OFFSET('HARGA SATUAN'!$D$6,MATCH(C118,'HARGA SATUAN'!$C$7:$C$1495,0),0)),"",OFFSET('HARGA SATUAN'!$D$6,MATCH(C118,'HARGA SATUAN'!$C$7:$C$1495,0),0))</f>
        <v/>
      </c>
      <c r="E118" s="587">
        <f ca="1">IF(B118="+","Unit",IF(ISERROR(OFFSET('HARGA SATUAN'!$E$6,MATCH(C118,'HARGA SATUAN'!$C$7:$C$1495,0),0)),"",OFFSET('HARGA SATUAN'!$E$6,MATCH(C118,'HARGA SATUAN'!$C$7:$C$1495,0),0)))</f>
        <v>0</v>
      </c>
      <c r="F118" s="678" t="str">
        <f ca="1" t="shared" si="5"/>
        <v/>
      </c>
      <c r="G118" s="583">
        <f ca="1">IF(ISERROR(OFFSET('HARGA SATUAN'!$I$6,MATCH(C118,'HARGA SATUAN'!$C$7:$C$1495,0),0)),"",OFFSET('HARGA SATUAN'!$I$6,MATCH(C118,'HARGA SATUAN'!$C$7:$C$1495,0),0))</f>
        <v>0</v>
      </c>
      <c r="H118" s="677" t="str">
        <f ca="1">IF(B118="","",#REF!)</f>
        <v/>
      </c>
      <c r="I118" s="677" t="str">
        <f ca="1">IF(B118="","",#REF!)</f>
        <v/>
      </c>
      <c r="J118" s="677" t="str">
        <f ca="1">IF(B118="","",#REF!)</f>
        <v/>
      </c>
      <c r="K118" s="677" t="str">
        <f ca="1">IF(B118="","",#REF!)</f>
        <v/>
      </c>
      <c r="L118" s="677" t="str">
        <f ca="1">IF(C118="","",#REF!)</f>
        <v/>
      </c>
    </row>
    <row r="119" spans="1:12">
      <c r="A119" s="650">
        <v>108</v>
      </c>
      <c r="B119" s="676" t="str">
        <f ca="1" t="shared" si="3"/>
        <v/>
      </c>
      <c r="C119" s="209" t="str">
        <f ca="1" t="shared" si="4"/>
        <v/>
      </c>
      <c r="D119" s="587" t="str">
        <f ca="1">IF(ISERROR(OFFSET('HARGA SATUAN'!$D$6,MATCH(C119,'HARGA SATUAN'!$C$7:$C$1495,0),0)),"",OFFSET('HARGA SATUAN'!$D$6,MATCH(C119,'HARGA SATUAN'!$C$7:$C$1495,0),0))</f>
        <v/>
      </c>
      <c r="E119" s="587">
        <f ca="1">IF(B119="+","Unit",IF(ISERROR(OFFSET('HARGA SATUAN'!$E$6,MATCH(C119,'HARGA SATUAN'!$C$7:$C$1495,0),0)),"",OFFSET('HARGA SATUAN'!$E$6,MATCH(C119,'HARGA SATUAN'!$C$7:$C$1495,0),0)))</f>
        <v>0</v>
      </c>
      <c r="F119" s="678" t="str">
        <f ca="1" t="shared" si="5"/>
        <v/>
      </c>
      <c r="G119" s="583">
        <f ca="1">IF(ISERROR(OFFSET('HARGA SATUAN'!$I$6,MATCH(C119,'HARGA SATUAN'!$C$7:$C$1495,0),0)),"",OFFSET('HARGA SATUAN'!$I$6,MATCH(C119,'HARGA SATUAN'!$C$7:$C$1495,0),0))</f>
        <v>0</v>
      </c>
      <c r="H119" s="677" t="str">
        <f ca="1">IF(B119="","",#REF!)</f>
        <v/>
      </c>
      <c r="I119" s="677" t="str">
        <f ca="1">IF(B119="","",#REF!)</f>
        <v/>
      </c>
      <c r="J119" s="677" t="str">
        <f ca="1">IF(B119="","",#REF!)</f>
        <v/>
      </c>
      <c r="K119" s="677" t="str">
        <f ca="1">IF(B119="","",#REF!)</f>
        <v/>
      </c>
      <c r="L119" s="677" t="str">
        <f ca="1">IF(C119="","",#REF!)</f>
        <v/>
      </c>
    </row>
    <row r="120" spans="1:12">
      <c r="A120" s="650">
        <v>109</v>
      </c>
      <c r="B120" s="676" t="str">
        <f ca="1" t="shared" si="3"/>
        <v/>
      </c>
      <c r="C120" s="209" t="str">
        <f ca="1" t="shared" si="4"/>
        <v/>
      </c>
      <c r="D120" s="587" t="str">
        <f ca="1">IF(ISERROR(OFFSET('HARGA SATUAN'!$D$6,MATCH(C120,'HARGA SATUAN'!$C$7:$C$1495,0),0)),"",OFFSET('HARGA SATUAN'!$D$6,MATCH(C120,'HARGA SATUAN'!$C$7:$C$1495,0),0))</f>
        <v/>
      </c>
      <c r="E120" s="587">
        <f ca="1">IF(B120="+","Unit",IF(ISERROR(OFFSET('HARGA SATUAN'!$E$6,MATCH(C120,'HARGA SATUAN'!$C$7:$C$1495,0),0)),"",OFFSET('HARGA SATUAN'!$E$6,MATCH(C120,'HARGA SATUAN'!$C$7:$C$1495,0),0)))</f>
        <v>0</v>
      </c>
      <c r="F120" s="678" t="str">
        <f ca="1" t="shared" si="5"/>
        <v/>
      </c>
      <c r="G120" s="583">
        <f ca="1">IF(ISERROR(OFFSET('HARGA SATUAN'!$I$6,MATCH(C120,'HARGA SATUAN'!$C$7:$C$1495,0),0)),"",OFFSET('HARGA SATUAN'!$I$6,MATCH(C120,'HARGA SATUAN'!$C$7:$C$1495,0),0))</f>
        <v>0</v>
      </c>
      <c r="H120" s="677" t="str">
        <f ca="1">IF(B120="","",#REF!)</f>
        <v/>
      </c>
      <c r="I120" s="677" t="str">
        <f ca="1">IF(B120="","",#REF!)</f>
        <v/>
      </c>
      <c r="J120" s="677" t="str">
        <f ca="1">IF(B120="","",#REF!)</f>
        <v/>
      </c>
      <c r="K120" s="677" t="str">
        <f ca="1">IF(B120="","",#REF!)</f>
        <v/>
      </c>
      <c r="L120" s="677" t="str">
        <f ca="1">IF(C120="","",#REF!)</f>
        <v/>
      </c>
    </row>
    <row r="121" spans="1:12">
      <c r="A121" s="650">
        <v>110</v>
      </c>
      <c r="B121" s="676" t="str">
        <f ca="1" t="shared" si="3"/>
        <v/>
      </c>
      <c r="C121" s="209" t="str">
        <f ca="1" t="shared" si="4"/>
        <v/>
      </c>
      <c r="D121" s="587" t="str">
        <f ca="1">IF(ISERROR(OFFSET('HARGA SATUAN'!$D$6,MATCH(C121,'HARGA SATUAN'!$C$7:$C$1495,0),0)),"",OFFSET('HARGA SATUAN'!$D$6,MATCH(C121,'HARGA SATUAN'!$C$7:$C$1495,0),0))</f>
        <v/>
      </c>
      <c r="E121" s="587">
        <f ca="1">IF(B121="+","Unit",IF(ISERROR(OFFSET('HARGA SATUAN'!$E$6,MATCH(C121,'HARGA SATUAN'!$C$7:$C$1495,0),0)),"",OFFSET('HARGA SATUAN'!$E$6,MATCH(C121,'HARGA SATUAN'!$C$7:$C$1495,0),0)))</f>
        <v>0</v>
      </c>
      <c r="F121" s="678" t="str">
        <f ca="1" t="shared" si="5"/>
        <v/>
      </c>
      <c r="G121" s="583">
        <f ca="1">IF(ISERROR(OFFSET('HARGA SATUAN'!$I$6,MATCH(C121,'HARGA SATUAN'!$C$7:$C$1495,0),0)),"",OFFSET('HARGA SATUAN'!$I$6,MATCH(C121,'HARGA SATUAN'!$C$7:$C$1495,0),0))</f>
        <v>0</v>
      </c>
      <c r="H121" s="677" t="str">
        <f ca="1">IF(B121="","",#REF!)</f>
        <v/>
      </c>
      <c r="I121" s="677" t="str">
        <f ca="1">IF(B121="","",#REF!)</f>
        <v/>
      </c>
      <c r="J121" s="677" t="str">
        <f ca="1">IF(B121="","",#REF!)</f>
        <v/>
      </c>
      <c r="K121" s="677" t="str">
        <f ca="1">IF(B121="","",#REF!)</f>
        <v/>
      </c>
      <c r="L121" s="677" t="str">
        <f ca="1">IF(C121="","",#REF!)</f>
        <v/>
      </c>
    </row>
    <row r="122" spans="1:12">
      <c r="A122" s="650">
        <v>111</v>
      </c>
      <c r="B122" s="676" t="str">
        <f ca="1" t="shared" si="3"/>
        <v/>
      </c>
      <c r="C122" s="209" t="str">
        <f ca="1" t="shared" si="4"/>
        <v/>
      </c>
      <c r="D122" s="587" t="str">
        <f ca="1">IF(ISERROR(OFFSET('HARGA SATUAN'!$D$6,MATCH(C122,'HARGA SATUAN'!$C$7:$C$1495,0),0)),"",OFFSET('HARGA SATUAN'!$D$6,MATCH(C122,'HARGA SATUAN'!$C$7:$C$1495,0),0))</f>
        <v/>
      </c>
      <c r="E122" s="587">
        <f ca="1">IF(B122="+","Unit",IF(ISERROR(OFFSET('HARGA SATUAN'!$E$6,MATCH(C122,'HARGA SATUAN'!$C$7:$C$1495,0),0)),"",OFFSET('HARGA SATUAN'!$E$6,MATCH(C122,'HARGA SATUAN'!$C$7:$C$1495,0),0)))</f>
        <v>0</v>
      </c>
      <c r="F122" s="678" t="str">
        <f ca="1" t="shared" si="5"/>
        <v/>
      </c>
      <c r="G122" s="583">
        <f ca="1">IF(ISERROR(OFFSET('HARGA SATUAN'!$I$6,MATCH(C122,'HARGA SATUAN'!$C$7:$C$1495,0),0)),"",OFFSET('HARGA SATUAN'!$I$6,MATCH(C122,'HARGA SATUAN'!$C$7:$C$1495,0),0))</f>
        <v>0</v>
      </c>
      <c r="H122" s="677" t="str">
        <f ca="1">IF(B122="","",#REF!)</f>
        <v/>
      </c>
      <c r="I122" s="677" t="str">
        <f ca="1">IF(B122="","",#REF!)</f>
        <v/>
      </c>
      <c r="J122" s="677" t="str">
        <f ca="1">IF(B122="","",#REF!)</f>
        <v/>
      </c>
      <c r="K122" s="677" t="str">
        <f ca="1">IF(B122="","",#REF!)</f>
        <v/>
      </c>
      <c r="L122" s="677" t="str">
        <f ca="1">IF(C122="","",#REF!)</f>
        <v/>
      </c>
    </row>
    <row r="123" spans="1:12">
      <c r="A123" s="650">
        <v>112</v>
      </c>
      <c r="B123" s="676" t="str">
        <f ca="1" t="shared" si="3"/>
        <v/>
      </c>
      <c r="C123" s="209" t="str">
        <f ca="1" t="shared" si="4"/>
        <v/>
      </c>
      <c r="D123" s="587" t="str">
        <f ca="1">IF(ISERROR(OFFSET('HARGA SATUAN'!$D$6,MATCH(C123,'HARGA SATUAN'!$C$7:$C$1495,0),0)),"",OFFSET('HARGA SATUAN'!$D$6,MATCH(C123,'HARGA SATUAN'!$C$7:$C$1495,0),0))</f>
        <v/>
      </c>
      <c r="E123" s="587">
        <f ca="1">IF(B123="+","Unit",IF(ISERROR(OFFSET('HARGA SATUAN'!$E$6,MATCH(C123,'HARGA SATUAN'!$C$7:$C$1495,0),0)),"",OFFSET('HARGA SATUAN'!$E$6,MATCH(C123,'HARGA SATUAN'!$C$7:$C$1495,0),0)))</f>
        <v>0</v>
      </c>
      <c r="F123" s="678" t="str">
        <f ca="1" t="shared" si="5"/>
        <v/>
      </c>
      <c r="G123" s="583">
        <f ca="1">IF(ISERROR(OFFSET('HARGA SATUAN'!$I$6,MATCH(C123,'HARGA SATUAN'!$C$7:$C$1495,0),0)),"",OFFSET('HARGA SATUAN'!$I$6,MATCH(C123,'HARGA SATUAN'!$C$7:$C$1495,0),0))</f>
        <v>0</v>
      </c>
      <c r="H123" s="677" t="str">
        <f ca="1">IF(B123="","",#REF!)</f>
        <v/>
      </c>
      <c r="I123" s="677" t="str">
        <f ca="1">IF(B123="","",#REF!)</f>
        <v/>
      </c>
      <c r="J123" s="677" t="str">
        <f ca="1">IF(B123="","",#REF!)</f>
        <v/>
      </c>
      <c r="K123" s="677" t="str">
        <f ca="1">IF(B123="","",#REF!)</f>
        <v/>
      </c>
      <c r="L123" s="677" t="str">
        <f ca="1">IF(C123="","",#REF!)</f>
        <v/>
      </c>
    </row>
    <row r="124" spans="1:12">
      <c r="A124" s="650">
        <v>113</v>
      </c>
      <c r="B124" s="676" t="str">
        <f ca="1" t="shared" si="3"/>
        <v/>
      </c>
      <c r="C124" s="209" t="str">
        <f ca="1" t="shared" si="4"/>
        <v/>
      </c>
      <c r="D124" s="587" t="str">
        <f ca="1">IF(ISERROR(OFFSET('HARGA SATUAN'!$D$6,MATCH(C124,'HARGA SATUAN'!$C$7:$C$1495,0),0)),"",OFFSET('HARGA SATUAN'!$D$6,MATCH(C124,'HARGA SATUAN'!$C$7:$C$1495,0),0))</f>
        <v/>
      </c>
      <c r="E124" s="587">
        <f ca="1">IF(B124="+","Unit",IF(ISERROR(OFFSET('HARGA SATUAN'!$E$6,MATCH(C124,'HARGA SATUAN'!$C$7:$C$1495,0),0)),"",OFFSET('HARGA SATUAN'!$E$6,MATCH(C124,'HARGA SATUAN'!$C$7:$C$1495,0),0)))</f>
        <v>0</v>
      </c>
      <c r="F124" s="678" t="str">
        <f ca="1" t="shared" si="5"/>
        <v/>
      </c>
      <c r="G124" s="583">
        <f ca="1">IF(ISERROR(OFFSET('HARGA SATUAN'!$I$6,MATCH(C124,'HARGA SATUAN'!$C$7:$C$1495,0),0)),"",OFFSET('HARGA SATUAN'!$I$6,MATCH(C124,'HARGA SATUAN'!$C$7:$C$1495,0),0))</f>
        <v>0</v>
      </c>
      <c r="H124" s="677" t="str">
        <f ca="1">IF(B124="","",#REF!)</f>
        <v/>
      </c>
      <c r="I124" s="677" t="str">
        <f ca="1">IF(B124="","",#REF!)</f>
        <v/>
      </c>
      <c r="J124" s="677" t="str">
        <f ca="1">IF(B124="","",#REF!)</f>
        <v/>
      </c>
      <c r="K124" s="677" t="str">
        <f ca="1">IF(B124="","",#REF!)</f>
        <v/>
      </c>
      <c r="L124" s="677" t="str">
        <f ca="1">IF(C124="","",#REF!)</f>
        <v/>
      </c>
    </row>
    <row r="125" spans="1:12">
      <c r="A125" s="650">
        <v>114</v>
      </c>
      <c r="B125" s="676" t="str">
        <f ca="1" t="shared" si="3"/>
        <v/>
      </c>
      <c r="C125" s="209" t="str">
        <f ca="1" t="shared" si="4"/>
        <v/>
      </c>
      <c r="D125" s="587" t="str">
        <f ca="1">IF(ISERROR(OFFSET('HARGA SATUAN'!$D$6,MATCH(C125,'HARGA SATUAN'!$C$7:$C$1495,0),0)),"",OFFSET('HARGA SATUAN'!$D$6,MATCH(C125,'HARGA SATUAN'!$C$7:$C$1495,0),0))</f>
        <v/>
      </c>
      <c r="E125" s="587">
        <f ca="1">IF(B125="+","Unit",IF(ISERROR(OFFSET('HARGA SATUAN'!$E$6,MATCH(C125,'HARGA SATUAN'!$C$7:$C$1495,0),0)),"",OFFSET('HARGA SATUAN'!$E$6,MATCH(C125,'HARGA SATUAN'!$C$7:$C$1495,0),0)))</f>
        <v>0</v>
      </c>
      <c r="F125" s="678" t="str">
        <f ca="1" t="shared" si="5"/>
        <v/>
      </c>
      <c r="G125" s="583">
        <f ca="1">IF(ISERROR(OFFSET('HARGA SATUAN'!$I$6,MATCH(C125,'HARGA SATUAN'!$C$7:$C$1495,0),0)),"",OFFSET('HARGA SATUAN'!$I$6,MATCH(C125,'HARGA SATUAN'!$C$7:$C$1495,0),0))</f>
        <v>0</v>
      </c>
      <c r="H125" s="677" t="str">
        <f ca="1">IF(B125="","",#REF!)</f>
        <v/>
      </c>
      <c r="I125" s="677" t="str">
        <f ca="1">IF(B125="","",#REF!)</f>
        <v/>
      </c>
      <c r="J125" s="677" t="str">
        <f ca="1">IF(B125="","",#REF!)</f>
        <v/>
      </c>
      <c r="K125" s="677" t="str">
        <f ca="1">IF(B125="","",#REF!)</f>
        <v/>
      </c>
      <c r="L125" s="677" t="str">
        <f ca="1">IF(C125="","",#REF!)</f>
        <v/>
      </c>
    </row>
    <row r="126" spans="1:12">
      <c r="A126" s="650">
        <v>115</v>
      </c>
      <c r="B126" s="676" t="str">
        <f ca="1" t="shared" si="3"/>
        <v/>
      </c>
      <c r="C126" s="209" t="str">
        <f ca="1" t="shared" si="4"/>
        <v/>
      </c>
      <c r="D126" s="587" t="str">
        <f ca="1">IF(ISERROR(OFFSET('HARGA SATUAN'!$D$6,MATCH(C126,'HARGA SATUAN'!$C$7:$C$1495,0),0)),"",OFFSET('HARGA SATUAN'!$D$6,MATCH(C126,'HARGA SATUAN'!$C$7:$C$1495,0),0))</f>
        <v/>
      </c>
      <c r="E126" s="587">
        <f ca="1">IF(B126="+","Unit",IF(ISERROR(OFFSET('HARGA SATUAN'!$E$6,MATCH(C126,'HARGA SATUAN'!$C$7:$C$1495,0),0)),"",OFFSET('HARGA SATUAN'!$E$6,MATCH(C126,'HARGA SATUAN'!$C$7:$C$1495,0),0)))</f>
        <v>0</v>
      </c>
      <c r="F126" s="678" t="str">
        <f ca="1" t="shared" si="5"/>
        <v/>
      </c>
      <c r="G126" s="583">
        <f ca="1">IF(ISERROR(OFFSET('HARGA SATUAN'!$I$6,MATCH(C126,'HARGA SATUAN'!$C$7:$C$1495,0),0)),"",OFFSET('HARGA SATUAN'!$I$6,MATCH(C126,'HARGA SATUAN'!$C$7:$C$1495,0),0))</f>
        <v>0</v>
      </c>
      <c r="H126" s="677" t="str">
        <f ca="1">IF(B126="","",#REF!)</f>
        <v/>
      </c>
      <c r="I126" s="677" t="str">
        <f ca="1">IF(B126="","",#REF!)</f>
        <v/>
      </c>
      <c r="J126" s="677" t="str">
        <f ca="1">IF(B126="","",#REF!)</f>
        <v/>
      </c>
      <c r="K126" s="677" t="str">
        <f ca="1">IF(B126="","",#REF!)</f>
        <v/>
      </c>
      <c r="L126" s="677" t="str">
        <f ca="1">IF(C126="","",#REF!)</f>
        <v/>
      </c>
    </row>
    <row r="127" spans="1:12">
      <c r="A127" s="650">
        <v>116</v>
      </c>
      <c r="B127" s="676" t="str">
        <f ca="1" t="shared" si="3"/>
        <v/>
      </c>
      <c r="C127" s="209" t="str">
        <f ca="1" t="shared" si="4"/>
        <v/>
      </c>
      <c r="D127" s="587" t="str">
        <f ca="1">IF(ISERROR(OFFSET('HARGA SATUAN'!$D$6,MATCH(C127,'HARGA SATUAN'!$C$7:$C$1495,0),0)),"",OFFSET('HARGA SATUAN'!$D$6,MATCH(C127,'HARGA SATUAN'!$C$7:$C$1495,0),0))</f>
        <v/>
      </c>
      <c r="E127" s="587">
        <f ca="1">IF(B127="+","Unit",IF(ISERROR(OFFSET('HARGA SATUAN'!$E$6,MATCH(C127,'HARGA SATUAN'!$C$7:$C$1495,0),0)),"",OFFSET('HARGA SATUAN'!$E$6,MATCH(C127,'HARGA SATUAN'!$C$7:$C$1495,0),0)))</f>
        <v>0</v>
      </c>
      <c r="F127" s="678" t="str">
        <f ca="1" t="shared" si="5"/>
        <v/>
      </c>
      <c r="G127" s="583">
        <f ca="1">IF(ISERROR(OFFSET('HARGA SATUAN'!$I$6,MATCH(C127,'HARGA SATUAN'!$C$7:$C$1495,0),0)),"",OFFSET('HARGA SATUAN'!$I$6,MATCH(C127,'HARGA SATUAN'!$C$7:$C$1495,0),0))</f>
        <v>0</v>
      </c>
      <c r="H127" s="677" t="str">
        <f ca="1">IF(B127="","",#REF!)</f>
        <v/>
      </c>
      <c r="I127" s="677" t="str">
        <f ca="1">IF(B127="","",#REF!)</f>
        <v/>
      </c>
      <c r="J127" s="677" t="str">
        <f ca="1">IF(B127="","",#REF!)</f>
        <v/>
      </c>
      <c r="K127" s="677" t="str">
        <f ca="1">IF(B127="","",#REF!)</f>
        <v/>
      </c>
      <c r="L127" s="677" t="str">
        <f ca="1">IF(C127="","",#REF!)</f>
        <v/>
      </c>
    </row>
    <row r="128" spans="1:12">
      <c r="A128" s="650">
        <v>117</v>
      </c>
      <c r="B128" s="676" t="str">
        <f ca="1" t="shared" si="3"/>
        <v/>
      </c>
      <c r="C128" s="209" t="str">
        <f ca="1" t="shared" si="4"/>
        <v/>
      </c>
      <c r="D128" s="587" t="str">
        <f ca="1">IF(ISERROR(OFFSET('HARGA SATUAN'!$D$6,MATCH(C128,'HARGA SATUAN'!$C$7:$C$1495,0),0)),"",OFFSET('HARGA SATUAN'!$D$6,MATCH(C128,'HARGA SATUAN'!$C$7:$C$1495,0),0))</f>
        <v/>
      </c>
      <c r="E128" s="587">
        <f ca="1">IF(B128="+","Unit",IF(ISERROR(OFFSET('HARGA SATUAN'!$E$6,MATCH(C128,'HARGA SATUAN'!$C$7:$C$1495,0),0)),"",OFFSET('HARGA SATUAN'!$E$6,MATCH(C128,'HARGA SATUAN'!$C$7:$C$1495,0),0)))</f>
        <v>0</v>
      </c>
      <c r="F128" s="678" t="str">
        <f ca="1" t="shared" si="5"/>
        <v/>
      </c>
      <c r="G128" s="583">
        <f ca="1">IF(ISERROR(OFFSET('HARGA SATUAN'!$I$6,MATCH(C128,'HARGA SATUAN'!$C$7:$C$1495,0),0)),"",OFFSET('HARGA SATUAN'!$I$6,MATCH(C128,'HARGA SATUAN'!$C$7:$C$1495,0),0))</f>
        <v>0</v>
      </c>
      <c r="H128" s="677" t="str">
        <f ca="1">IF(B128="","",#REF!)</f>
        <v/>
      </c>
      <c r="I128" s="677" t="str">
        <f ca="1">IF(B128="","",#REF!)</f>
        <v/>
      </c>
      <c r="J128" s="677" t="str">
        <f ca="1">IF(B128="","",#REF!)</f>
        <v/>
      </c>
      <c r="K128" s="677" t="str">
        <f ca="1">IF(B128="","",#REF!)</f>
        <v/>
      </c>
      <c r="L128" s="677" t="str">
        <f ca="1">IF(C128="","",#REF!)</f>
        <v/>
      </c>
    </row>
    <row r="129" spans="1:12">
      <c r="A129" s="650">
        <v>118</v>
      </c>
      <c r="B129" s="676" t="str">
        <f ca="1" t="shared" si="3"/>
        <v/>
      </c>
      <c r="C129" s="209" t="str">
        <f ca="1" t="shared" si="4"/>
        <v/>
      </c>
      <c r="D129" s="587" t="str">
        <f ca="1">IF(ISERROR(OFFSET('HARGA SATUAN'!$D$6,MATCH(C129,'HARGA SATUAN'!$C$7:$C$1495,0),0)),"",OFFSET('HARGA SATUAN'!$D$6,MATCH(C129,'HARGA SATUAN'!$C$7:$C$1495,0),0))</f>
        <v/>
      </c>
      <c r="E129" s="587">
        <f ca="1">IF(B129="+","Unit",IF(ISERROR(OFFSET('HARGA SATUAN'!$E$6,MATCH(C129,'HARGA SATUAN'!$C$7:$C$1495,0),0)),"",OFFSET('HARGA SATUAN'!$E$6,MATCH(C129,'HARGA SATUAN'!$C$7:$C$1495,0),0)))</f>
        <v>0</v>
      </c>
      <c r="F129" s="678" t="str">
        <f ca="1" t="shared" si="5"/>
        <v/>
      </c>
      <c r="G129" s="583">
        <f ca="1">IF(ISERROR(OFFSET('HARGA SATUAN'!$I$6,MATCH(C129,'HARGA SATUAN'!$C$7:$C$1495,0),0)),"",OFFSET('HARGA SATUAN'!$I$6,MATCH(C129,'HARGA SATUAN'!$C$7:$C$1495,0),0))</f>
        <v>0</v>
      </c>
      <c r="H129" s="677" t="str">
        <f ca="1">IF(B129="","",#REF!)</f>
        <v/>
      </c>
      <c r="I129" s="677" t="str">
        <f ca="1">IF(B129="","",#REF!)</f>
        <v/>
      </c>
      <c r="J129" s="677" t="str">
        <f ca="1">IF(B129="","",#REF!)</f>
        <v/>
      </c>
      <c r="K129" s="677" t="str">
        <f ca="1">IF(B129="","",#REF!)</f>
        <v/>
      </c>
      <c r="L129" s="677" t="str">
        <f ca="1">IF(C129="","",#REF!)</f>
        <v/>
      </c>
    </row>
    <row r="130" spans="1:12">
      <c r="A130" s="650">
        <v>119</v>
      </c>
      <c r="B130" s="676" t="str">
        <f ca="1" t="shared" si="3"/>
        <v/>
      </c>
      <c r="C130" s="209" t="str">
        <f ca="1" t="shared" si="4"/>
        <v/>
      </c>
      <c r="D130" s="587" t="str">
        <f ca="1">IF(ISERROR(OFFSET('HARGA SATUAN'!$D$6,MATCH(C130,'HARGA SATUAN'!$C$7:$C$1495,0),0)),"",OFFSET('HARGA SATUAN'!$D$6,MATCH(C130,'HARGA SATUAN'!$C$7:$C$1495,0),0))</f>
        <v/>
      </c>
      <c r="E130" s="587">
        <f ca="1">IF(B130="+","Unit",IF(ISERROR(OFFSET('HARGA SATUAN'!$E$6,MATCH(C130,'HARGA SATUAN'!$C$7:$C$1495,0),0)),"",OFFSET('HARGA SATUAN'!$E$6,MATCH(C130,'HARGA SATUAN'!$C$7:$C$1495,0),0)))</f>
        <v>0</v>
      </c>
      <c r="F130" s="678" t="str">
        <f ca="1" t="shared" si="5"/>
        <v/>
      </c>
      <c r="G130" s="583">
        <f ca="1">IF(ISERROR(OFFSET('HARGA SATUAN'!$I$6,MATCH(C130,'HARGA SATUAN'!$C$7:$C$1495,0),0)),"",OFFSET('HARGA SATUAN'!$I$6,MATCH(C130,'HARGA SATUAN'!$C$7:$C$1495,0),0))</f>
        <v>0</v>
      </c>
      <c r="H130" s="677" t="str">
        <f ca="1">IF(B130="","",#REF!)</f>
        <v/>
      </c>
      <c r="I130" s="677" t="str">
        <f ca="1">IF(B130="","",#REF!)</f>
        <v/>
      </c>
      <c r="J130" s="677" t="str">
        <f ca="1">IF(B130="","",#REF!)</f>
        <v/>
      </c>
      <c r="K130" s="677" t="str">
        <f ca="1">IF(B130="","",#REF!)</f>
        <v/>
      </c>
      <c r="L130" s="677" t="str">
        <f ca="1">IF(C130="","",#REF!)</f>
        <v/>
      </c>
    </row>
    <row r="131" spans="1:12">
      <c r="A131" s="650">
        <v>120</v>
      </c>
      <c r="B131" s="676" t="str">
        <f ca="1" t="shared" si="3"/>
        <v/>
      </c>
      <c r="C131" s="209" t="str">
        <f ca="1" t="shared" si="4"/>
        <v/>
      </c>
      <c r="D131" s="587" t="str">
        <f ca="1">IF(ISERROR(OFFSET('HARGA SATUAN'!$D$6,MATCH(C131,'HARGA SATUAN'!$C$7:$C$1495,0),0)),"",OFFSET('HARGA SATUAN'!$D$6,MATCH(C131,'HARGA SATUAN'!$C$7:$C$1495,0),0))</f>
        <v/>
      </c>
      <c r="E131" s="587">
        <f ca="1">IF(B131="+","Unit",IF(ISERROR(OFFSET('HARGA SATUAN'!$E$6,MATCH(C131,'HARGA SATUAN'!$C$7:$C$1495,0),0)),"",OFFSET('HARGA SATUAN'!$E$6,MATCH(C131,'HARGA SATUAN'!$C$7:$C$1495,0),0)))</f>
        <v>0</v>
      </c>
      <c r="F131" s="678" t="str">
        <f ca="1" t="shared" si="5"/>
        <v/>
      </c>
      <c r="G131" s="583">
        <f ca="1">IF(ISERROR(OFFSET('HARGA SATUAN'!$I$6,MATCH(C131,'HARGA SATUAN'!$C$7:$C$1495,0),0)),"",OFFSET('HARGA SATUAN'!$I$6,MATCH(C131,'HARGA SATUAN'!$C$7:$C$1495,0),0))</f>
        <v>0</v>
      </c>
      <c r="H131" s="677" t="str">
        <f ca="1">IF(B131="","",#REF!)</f>
        <v/>
      </c>
      <c r="I131" s="677" t="str">
        <f ca="1">IF(B131="","",#REF!)</f>
        <v/>
      </c>
      <c r="J131" s="677" t="str">
        <f ca="1">IF(B131="","",#REF!)</f>
        <v/>
      </c>
      <c r="K131" s="677" t="str">
        <f ca="1">IF(B131="","",#REF!)</f>
        <v/>
      </c>
      <c r="L131" s="677" t="str">
        <f ca="1">IF(C131="","",#REF!)</f>
        <v/>
      </c>
    </row>
    <row r="132" spans="1:12">
      <c r="A132" s="650">
        <v>121</v>
      </c>
      <c r="B132" s="676" t="str">
        <f ca="1" t="shared" si="3"/>
        <v/>
      </c>
      <c r="C132" s="209" t="str">
        <f ca="1" t="shared" si="4"/>
        <v/>
      </c>
      <c r="D132" s="587" t="str">
        <f ca="1">IF(ISERROR(OFFSET('HARGA SATUAN'!$D$6,MATCH(C132,'HARGA SATUAN'!$C$7:$C$1495,0),0)),"",OFFSET('HARGA SATUAN'!$D$6,MATCH(C132,'HARGA SATUAN'!$C$7:$C$1495,0),0))</f>
        <v/>
      </c>
      <c r="E132" s="587">
        <f ca="1">IF(B132="+","Unit",IF(ISERROR(OFFSET('HARGA SATUAN'!$E$6,MATCH(C132,'HARGA SATUAN'!$C$7:$C$1495,0),0)),"",OFFSET('HARGA SATUAN'!$E$6,MATCH(C132,'HARGA SATUAN'!$C$7:$C$1495,0),0)))</f>
        <v>0</v>
      </c>
      <c r="F132" s="678" t="str">
        <f ca="1" t="shared" si="5"/>
        <v/>
      </c>
      <c r="G132" s="583">
        <f ca="1">IF(ISERROR(OFFSET('HARGA SATUAN'!$I$6,MATCH(C132,'HARGA SATUAN'!$C$7:$C$1495,0),0)),"",OFFSET('HARGA SATUAN'!$I$6,MATCH(C132,'HARGA SATUAN'!$C$7:$C$1495,0),0))</f>
        <v>0</v>
      </c>
      <c r="H132" s="677" t="str">
        <f ca="1">IF(B132="","",#REF!)</f>
        <v/>
      </c>
      <c r="I132" s="677" t="str">
        <f ca="1">IF(B132="","",#REF!)</f>
        <v/>
      </c>
      <c r="J132" s="677" t="str">
        <f ca="1">IF(B132="","",#REF!)</f>
        <v/>
      </c>
      <c r="K132" s="677" t="str">
        <f ca="1">IF(B132="","",#REF!)</f>
        <v/>
      </c>
      <c r="L132" s="677" t="str">
        <f ca="1">IF(C132="","",#REF!)</f>
        <v/>
      </c>
    </row>
    <row r="133" spans="1:12">
      <c r="A133" s="650">
        <v>122</v>
      </c>
      <c r="B133" s="676" t="str">
        <f ca="1" t="shared" si="3"/>
        <v/>
      </c>
      <c r="C133" s="209" t="str">
        <f ca="1" t="shared" si="4"/>
        <v/>
      </c>
      <c r="D133" s="587" t="str">
        <f ca="1">IF(ISERROR(OFFSET('HARGA SATUAN'!$D$6,MATCH(C133,'HARGA SATUAN'!$C$7:$C$1495,0),0)),"",OFFSET('HARGA SATUAN'!$D$6,MATCH(C133,'HARGA SATUAN'!$C$7:$C$1495,0),0))</f>
        <v/>
      </c>
      <c r="E133" s="587">
        <f ca="1">IF(B133="+","Unit",IF(ISERROR(OFFSET('HARGA SATUAN'!$E$6,MATCH(C133,'HARGA SATUAN'!$C$7:$C$1495,0),0)),"",OFFSET('HARGA SATUAN'!$E$6,MATCH(C133,'HARGA SATUAN'!$C$7:$C$1495,0),0)))</f>
        <v>0</v>
      </c>
      <c r="F133" s="678" t="str">
        <f ca="1" t="shared" si="5"/>
        <v/>
      </c>
      <c r="G133" s="583">
        <f ca="1">IF(ISERROR(OFFSET('HARGA SATUAN'!$I$6,MATCH(C133,'HARGA SATUAN'!$C$7:$C$1495,0),0)),"",OFFSET('HARGA SATUAN'!$I$6,MATCH(C133,'HARGA SATUAN'!$C$7:$C$1495,0),0))</f>
        <v>0</v>
      </c>
      <c r="H133" s="677" t="str">
        <f ca="1">IF(B133="","",#REF!)</f>
        <v/>
      </c>
      <c r="I133" s="677" t="str">
        <f ca="1">IF(B133="","",#REF!)</f>
        <v/>
      </c>
      <c r="J133" s="677" t="str">
        <f ca="1">IF(B133="","",#REF!)</f>
        <v/>
      </c>
      <c r="K133" s="677" t="str">
        <f ca="1">IF(B133="","",#REF!)</f>
        <v/>
      </c>
      <c r="L133" s="677" t="str">
        <f ca="1">IF(C133="","",#REF!)</f>
        <v/>
      </c>
    </row>
    <row r="134" spans="1:12">
      <c r="A134" s="650">
        <v>123</v>
      </c>
      <c r="B134" s="676" t="str">
        <f ca="1" t="shared" si="3"/>
        <v/>
      </c>
      <c r="C134" s="209" t="str">
        <f ca="1" t="shared" si="4"/>
        <v/>
      </c>
      <c r="D134" s="587" t="str">
        <f ca="1">IF(ISERROR(OFFSET('HARGA SATUAN'!$D$6,MATCH(C134,'HARGA SATUAN'!$C$7:$C$1495,0),0)),"",OFFSET('HARGA SATUAN'!$D$6,MATCH(C134,'HARGA SATUAN'!$C$7:$C$1495,0),0))</f>
        <v/>
      </c>
      <c r="E134" s="587">
        <f ca="1">IF(B134="+","Unit",IF(ISERROR(OFFSET('HARGA SATUAN'!$E$6,MATCH(C134,'HARGA SATUAN'!$C$7:$C$1495,0),0)),"",OFFSET('HARGA SATUAN'!$E$6,MATCH(C134,'HARGA SATUAN'!$C$7:$C$1495,0),0)))</f>
        <v>0</v>
      </c>
      <c r="F134" s="678" t="str">
        <f ca="1" t="shared" si="5"/>
        <v/>
      </c>
      <c r="G134" s="583">
        <f ca="1">IF(ISERROR(OFFSET('HARGA SATUAN'!$I$6,MATCH(C134,'HARGA SATUAN'!$C$7:$C$1495,0),0)),"",OFFSET('HARGA SATUAN'!$I$6,MATCH(C134,'HARGA SATUAN'!$C$7:$C$1495,0),0))</f>
        <v>0</v>
      </c>
      <c r="H134" s="677" t="str">
        <f ca="1">IF(B134="","",#REF!)</f>
        <v/>
      </c>
      <c r="I134" s="677" t="str">
        <f ca="1">IF(B134="","",#REF!)</f>
        <v/>
      </c>
      <c r="J134" s="677" t="str">
        <f ca="1">IF(B134="","",#REF!)</f>
        <v/>
      </c>
      <c r="K134" s="677" t="str">
        <f ca="1">IF(B134="","",#REF!)</f>
        <v/>
      </c>
      <c r="L134" s="677" t="str">
        <f ca="1">IF(C134="","",#REF!)</f>
        <v/>
      </c>
    </row>
    <row r="135" spans="1:12">
      <c r="A135" s="650">
        <v>124</v>
      </c>
      <c r="B135" s="676" t="str">
        <f ca="1" t="shared" si="3"/>
        <v/>
      </c>
      <c r="C135" s="209" t="str">
        <f ca="1" t="shared" si="4"/>
        <v/>
      </c>
      <c r="D135" s="587" t="str">
        <f ca="1">IF(ISERROR(OFFSET('HARGA SATUAN'!$D$6,MATCH(C135,'HARGA SATUAN'!$C$7:$C$1495,0),0)),"",OFFSET('HARGA SATUAN'!$D$6,MATCH(C135,'HARGA SATUAN'!$C$7:$C$1495,0),0))</f>
        <v/>
      </c>
      <c r="E135" s="587">
        <f ca="1">IF(B135="+","Unit",IF(ISERROR(OFFSET('HARGA SATUAN'!$E$6,MATCH(C135,'HARGA SATUAN'!$C$7:$C$1495,0),0)),"",OFFSET('HARGA SATUAN'!$E$6,MATCH(C135,'HARGA SATUAN'!$C$7:$C$1495,0),0)))</f>
        <v>0</v>
      </c>
      <c r="F135" s="678" t="str">
        <f ca="1" t="shared" si="5"/>
        <v/>
      </c>
      <c r="G135" s="583">
        <f ca="1">IF(ISERROR(OFFSET('HARGA SATUAN'!$I$6,MATCH(C135,'HARGA SATUAN'!$C$7:$C$1495,0),0)),"",OFFSET('HARGA SATUAN'!$I$6,MATCH(C135,'HARGA SATUAN'!$C$7:$C$1495,0),0))</f>
        <v>0</v>
      </c>
      <c r="H135" s="677" t="str">
        <f ca="1">IF(B135="","",#REF!)</f>
        <v/>
      </c>
      <c r="I135" s="677" t="str">
        <f ca="1">IF(B135="","",#REF!)</f>
        <v/>
      </c>
      <c r="J135" s="677" t="str">
        <f ca="1">IF(B135="","",#REF!)</f>
        <v/>
      </c>
      <c r="K135" s="677" t="str">
        <f ca="1">IF(B135="","",#REF!)</f>
        <v/>
      </c>
      <c r="L135" s="677" t="str">
        <f ca="1">IF(C135="","",#REF!)</f>
        <v/>
      </c>
    </row>
    <row r="136" spans="1:12">
      <c r="A136" s="650">
        <v>125</v>
      </c>
      <c r="B136" s="676" t="str">
        <f ca="1" t="shared" si="3"/>
        <v/>
      </c>
      <c r="C136" s="209" t="str">
        <f ca="1" t="shared" si="4"/>
        <v/>
      </c>
      <c r="D136" s="587" t="str">
        <f ca="1">IF(ISERROR(OFFSET('HARGA SATUAN'!$D$6,MATCH(C136,'HARGA SATUAN'!$C$7:$C$1495,0),0)),"",OFFSET('HARGA SATUAN'!$D$6,MATCH(C136,'HARGA SATUAN'!$C$7:$C$1495,0),0))</f>
        <v/>
      </c>
      <c r="E136" s="587">
        <f ca="1">IF(B136="+","Unit",IF(ISERROR(OFFSET('HARGA SATUAN'!$E$6,MATCH(C136,'HARGA SATUAN'!$C$7:$C$1495,0),0)),"",OFFSET('HARGA SATUAN'!$E$6,MATCH(C136,'HARGA SATUAN'!$C$7:$C$1495,0),0)))</f>
        <v>0</v>
      </c>
      <c r="F136" s="678" t="str">
        <f ca="1" t="shared" si="5"/>
        <v/>
      </c>
      <c r="G136" s="583">
        <f ca="1">IF(ISERROR(OFFSET('HARGA SATUAN'!$I$6,MATCH(C136,'HARGA SATUAN'!$C$7:$C$1495,0),0)),"",OFFSET('HARGA SATUAN'!$I$6,MATCH(C136,'HARGA SATUAN'!$C$7:$C$1495,0),0))</f>
        <v>0</v>
      </c>
      <c r="H136" s="677" t="str">
        <f ca="1">IF(B136="","",#REF!)</f>
        <v/>
      </c>
      <c r="I136" s="677" t="str">
        <f ca="1">IF(B136="","",#REF!)</f>
        <v/>
      </c>
      <c r="J136" s="677" t="str">
        <f ca="1">IF(B136="","",#REF!)</f>
        <v/>
      </c>
      <c r="K136" s="677" t="str">
        <f ca="1">IF(B136="","",#REF!)</f>
        <v/>
      </c>
      <c r="L136" s="677" t="str">
        <f ca="1">IF(C136="","",#REF!)</f>
        <v/>
      </c>
    </row>
    <row r="137" spans="1:12">
      <c r="A137" s="650">
        <v>126</v>
      </c>
      <c r="B137" s="676" t="str">
        <f ca="1" t="shared" si="3"/>
        <v/>
      </c>
      <c r="C137" s="209" t="str">
        <f ca="1" t="shared" si="4"/>
        <v/>
      </c>
      <c r="D137" s="587" t="str">
        <f ca="1">IF(ISERROR(OFFSET('HARGA SATUAN'!$D$6,MATCH(C137,'HARGA SATUAN'!$C$7:$C$1495,0),0)),"",OFFSET('HARGA SATUAN'!$D$6,MATCH(C137,'HARGA SATUAN'!$C$7:$C$1495,0),0))</f>
        <v/>
      </c>
      <c r="E137" s="587">
        <f ca="1">IF(B137="+","Unit",IF(ISERROR(OFFSET('HARGA SATUAN'!$E$6,MATCH(C137,'HARGA SATUAN'!$C$7:$C$1495,0),0)),"",OFFSET('HARGA SATUAN'!$E$6,MATCH(C137,'HARGA SATUAN'!$C$7:$C$1495,0),0)))</f>
        <v>0</v>
      </c>
      <c r="F137" s="678" t="str">
        <f ca="1" t="shared" si="5"/>
        <v/>
      </c>
      <c r="G137" s="583">
        <f ca="1">IF(ISERROR(OFFSET('HARGA SATUAN'!$I$6,MATCH(C137,'HARGA SATUAN'!$C$7:$C$1495,0),0)),"",OFFSET('HARGA SATUAN'!$I$6,MATCH(C137,'HARGA SATUAN'!$C$7:$C$1495,0),0))</f>
        <v>0</v>
      </c>
      <c r="H137" s="677" t="str">
        <f ca="1">IF(B137="","",#REF!)</f>
        <v/>
      </c>
      <c r="I137" s="677" t="str">
        <f ca="1">IF(B137="","",#REF!)</f>
        <v/>
      </c>
      <c r="J137" s="677" t="str">
        <f ca="1">IF(B137="","",#REF!)</f>
        <v/>
      </c>
      <c r="K137" s="677" t="str">
        <f ca="1">IF(B137="","",#REF!)</f>
        <v/>
      </c>
      <c r="L137" s="677" t="str">
        <f ca="1">IF(C137="","",#REF!)</f>
        <v/>
      </c>
    </row>
    <row r="138" spans="1:12">
      <c r="A138" s="650">
        <v>127</v>
      </c>
      <c r="B138" s="676" t="str">
        <f ca="1" t="shared" si="3"/>
        <v/>
      </c>
      <c r="C138" s="209" t="str">
        <f ca="1" t="shared" si="4"/>
        <v/>
      </c>
      <c r="D138" s="587" t="str">
        <f ca="1">IF(ISERROR(OFFSET('HARGA SATUAN'!$D$6,MATCH(C138,'HARGA SATUAN'!$C$7:$C$1495,0),0)),"",OFFSET('HARGA SATUAN'!$D$6,MATCH(C138,'HARGA SATUAN'!$C$7:$C$1495,0),0))</f>
        <v/>
      </c>
      <c r="E138" s="587">
        <f ca="1">IF(B138="+","Unit",IF(ISERROR(OFFSET('HARGA SATUAN'!$E$6,MATCH(C138,'HARGA SATUAN'!$C$7:$C$1495,0),0)),"",OFFSET('HARGA SATUAN'!$E$6,MATCH(C138,'HARGA SATUAN'!$C$7:$C$1495,0),0)))</f>
        <v>0</v>
      </c>
      <c r="F138" s="678" t="str">
        <f ca="1" t="shared" si="5"/>
        <v/>
      </c>
      <c r="G138" s="583">
        <f ca="1">IF(ISERROR(OFFSET('HARGA SATUAN'!$I$6,MATCH(C138,'HARGA SATUAN'!$C$7:$C$1495,0),0)),"",OFFSET('HARGA SATUAN'!$I$6,MATCH(C138,'HARGA SATUAN'!$C$7:$C$1495,0),0))</f>
        <v>0</v>
      </c>
      <c r="H138" s="677" t="str">
        <f ca="1">IF(B138="","",#REF!)</f>
        <v/>
      </c>
      <c r="I138" s="677" t="str">
        <f ca="1">IF(B138="","",#REF!)</f>
        <v/>
      </c>
      <c r="J138" s="677" t="str">
        <f ca="1">IF(B138="","",#REF!)</f>
        <v/>
      </c>
      <c r="K138" s="677" t="str">
        <f ca="1">IF(B138="","",#REF!)</f>
        <v/>
      </c>
      <c r="L138" s="677" t="str">
        <f ca="1">IF(C138="","",#REF!)</f>
        <v/>
      </c>
    </row>
    <row r="139" spans="1:12">
      <c r="A139" s="650">
        <v>128</v>
      </c>
      <c r="B139" s="676" t="str">
        <f ca="1" t="shared" si="3"/>
        <v/>
      </c>
      <c r="C139" s="209" t="str">
        <f ca="1" t="shared" si="4"/>
        <v/>
      </c>
      <c r="D139" s="587" t="str">
        <f ca="1">IF(ISERROR(OFFSET('HARGA SATUAN'!$D$6,MATCH(C139,'HARGA SATUAN'!$C$7:$C$1495,0),0)),"",OFFSET('HARGA SATUAN'!$D$6,MATCH(C139,'HARGA SATUAN'!$C$7:$C$1495,0),0))</f>
        <v/>
      </c>
      <c r="E139" s="587">
        <f ca="1">IF(B139="+","Unit",IF(ISERROR(OFFSET('HARGA SATUAN'!$E$6,MATCH(C139,'HARGA SATUAN'!$C$7:$C$1495,0),0)),"",OFFSET('HARGA SATUAN'!$E$6,MATCH(C139,'HARGA SATUAN'!$C$7:$C$1495,0),0)))</f>
        <v>0</v>
      </c>
      <c r="F139" s="678" t="str">
        <f ca="1" t="shared" si="5"/>
        <v/>
      </c>
      <c r="G139" s="583">
        <f ca="1">IF(ISERROR(OFFSET('HARGA SATUAN'!$I$6,MATCH(C139,'HARGA SATUAN'!$C$7:$C$1495,0),0)),"",OFFSET('HARGA SATUAN'!$I$6,MATCH(C139,'HARGA SATUAN'!$C$7:$C$1495,0),0))</f>
        <v>0</v>
      </c>
      <c r="H139" s="677" t="str">
        <f ca="1">IF(B139="","",#REF!)</f>
        <v/>
      </c>
      <c r="I139" s="677" t="str">
        <f ca="1">IF(B139="","",#REF!)</f>
        <v/>
      </c>
      <c r="J139" s="677" t="str">
        <f ca="1">IF(B139="","",#REF!)</f>
        <v/>
      </c>
      <c r="K139" s="677" t="str">
        <f ca="1">IF(B139="","",#REF!)</f>
        <v/>
      </c>
      <c r="L139" s="677" t="str">
        <f ca="1">IF(C139="","",#REF!)</f>
        <v/>
      </c>
    </row>
    <row r="140" spans="1:12">
      <c r="A140" s="650">
        <v>129</v>
      </c>
      <c r="B140" s="676" t="str">
        <f ca="1" t="shared" si="3"/>
        <v/>
      </c>
      <c r="C140" s="209" t="str">
        <f ca="1" t="shared" si="4"/>
        <v/>
      </c>
      <c r="D140" s="587" t="str">
        <f ca="1">IF(ISERROR(OFFSET('HARGA SATUAN'!$D$6,MATCH(C140,'HARGA SATUAN'!$C$7:$C$1495,0),0)),"",OFFSET('HARGA SATUAN'!$D$6,MATCH(C140,'HARGA SATUAN'!$C$7:$C$1495,0),0))</f>
        <v/>
      </c>
      <c r="E140" s="587">
        <f ca="1">IF(B140="+","Unit",IF(ISERROR(OFFSET('HARGA SATUAN'!$E$6,MATCH(C140,'HARGA SATUAN'!$C$7:$C$1495,0),0)),"",OFFSET('HARGA SATUAN'!$E$6,MATCH(C140,'HARGA SATUAN'!$C$7:$C$1495,0),0)))</f>
        <v>0</v>
      </c>
      <c r="F140" s="678" t="str">
        <f ca="1" t="shared" si="5"/>
        <v/>
      </c>
      <c r="G140" s="583">
        <f ca="1">IF(ISERROR(OFFSET('HARGA SATUAN'!$I$6,MATCH(C140,'HARGA SATUAN'!$C$7:$C$1495,0),0)),"",OFFSET('HARGA SATUAN'!$I$6,MATCH(C140,'HARGA SATUAN'!$C$7:$C$1495,0),0))</f>
        <v>0</v>
      </c>
      <c r="H140" s="677" t="str">
        <f ca="1">IF(B140="","",#REF!)</f>
        <v/>
      </c>
      <c r="I140" s="677" t="str">
        <f ca="1">IF(B140="","",#REF!)</f>
        <v/>
      </c>
      <c r="J140" s="677" t="str">
        <f ca="1">IF(B140="","",#REF!)</f>
        <v/>
      </c>
      <c r="K140" s="677" t="str">
        <f ca="1">IF(B140="","",#REF!)</f>
        <v/>
      </c>
      <c r="L140" s="677" t="str">
        <f ca="1">IF(C140="","",#REF!)</f>
        <v/>
      </c>
    </row>
    <row r="141" spans="1:12">
      <c r="A141" s="650">
        <v>130</v>
      </c>
      <c r="B141" s="676" t="str">
        <f ca="1" t="shared" ref="B141:B204" si="6">IF(C141="","",A141)</f>
        <v/>
      </c>
      <c r="C141" s="209" t="str">
        <f ca="1" t="shared" ref="C141:C204" si="7">IF(ISERROR(OFFSET($C$713,MATCH(A141,$F$714:$F$1320,0),0)),"",OFFSET($C$713,MATCH(A141,$F$714:$F$1320,0),0))</f>
        <v/>
      </c>
      <c r="D141" s="587" t="str">
        <f ca="1">IF(ISERROR(OFFSET('HARGA SATUAN'!$D$6,MATCH(C141,'HARGA SATUAN'!$C$7:$C$1495,0),0)),"",OFFSET('HARGA SATUAN'!$D$6,MATCH(C141,'HARGA SATUAN'!$C$7:$C$1495,0),0))</f>
        <v/>
      </c>
      <c r="E141" s="587">
        <f ca="1">IF(B141="+","Unit",IF(ISERROR(OFFSET('HARGA SATUAN'!$E$6,MATCH(C141,'HARGA SATUAN'!$C$7:$C$1495,0),0)),"",OFFSET('HARGA SATUAN'!$E$6,MATCH(C141,'HARGA SATUAN'!$C$7:$C$1495,0),0)))</f>
        <v>0</v>
      </c>
      <c r="F141" s="678" t="str">
        <f ca="1" t="shared" ref="F141:F204" si="8">IF(ISERROR(OFFSET($D$713,MATCH(A141,$F$714:$F$1320,0),0)),"",OFFSET($D$713,MATCH(A141,$F$714:$F$1320,0),0))</f>
        <v/>
      </c>
      <c r="G141" s="583">
        <f ca="1">IF(ISERROR(OFFSET('HARGA SATUAN'!$I$6,MATCH(C141,'HARGA SATUAN'!$C$7:$C$1495,0),0)),"",OFFSET('HARGA SATUAN'!$I$6,MATCH(C141,'HARGA SATUAN'!$C$7:$C$1495,0),0))</f>
        <v>0</v>
      </c>
      <c r="H141" s="677" t="str">
        <f ca="1">IF(B141="","",#REF!)</f>
        <v/>
      </c>
      <c r="I141" s="677" t="str">
        <f ca="1">IF(B141="","",#REF!)</f>
        <v/>
      </c>
      <c r="J141" s="677" t="str">
        <f ca="1">IF(B141="","",#REF!)</f>
        <v/>
      </c>
      <c r="K141" s="677" t="str">
        <f ca="1">IF(B141="","",#REF!)</f>
        <v/>
      </c>
      <c r="L141" s="677" t="str">
        <f ca="1">IF(C141="","",#REF!)</f>
        <v/>
      </c>
    </row>
    <row r="142" spans="1:12">
      <c r="A142" s="650">
        <v>131</v>
      </c>
      <c r="B142" s="676" t="str">
        <f ca="1" t="shared" si="6"/>
        <v/>
      </c>
      <c r="C142" s="209" t="str">
        <f ca="1" t="shared" si="7"/>
        <v/>
      </c>
      <c r="D142" s="587" t="str">
        <f ca="1">IF(ISERROR(OFFSET('HARGA SATUAN'!$D$6,MATCH(C142,'HARGA SATUAN'!$C$7:$C$1495,0),0)),"",OFFSET('HARGA SATUAN'!$D$6,MATCH(C142,'HARGA SATUAN'!$C$7:$C$1495,0),0))</f>
        <v/>
      </c>
      <c r="E142" s="587">
        <f ca="1">IF(B142="+","Unit",IF(ISERROR(OFFSET('HARGA SATUAN'!$E$6,MATCH(C142,'HARGA SATUAN'!$C$7:$C$1495,0),0)),"",OFFSET('HARGA SATUAN'!$E$6,MATCH(C142,'HARGA SATUAN'!$C$7:$C$1495,0),0)))</f>
        <v>0</v>
      </c>
      <c r="F142" s="678" t="str">
        <f ca="1" t="shared" si="8"/>
        <v/>
      </c>
      <c r="G142" s="583">
        <f ca="1">IF(ISERROR(OFFSET('HARGA SATUAN'!$I$6,MATCH(C142,'HARGA SATUAN'!$C$7:$C$1495,0),0)),"",OFFSET('HARGA SATUAN'!$I$6,MATCH(C142,'HARGA SATUAN'!$C$7:$C$1495,0),0))</f>
        <v>0</v>
      </c>
      <c r="H142" s="677" t="str">
        <f ca="1">IF(B142="","",#REF!)</f>
        <v/>
      </c>
      <c r="I142" s="677" t="str">
        <f ca="1">IF(B142="","",#REF!)</f>
        <v/>
      </c>
      <c r="J142" s="677" t="str">
        <f ca="1">IF(B142="","",#REF!)</f>
        <v/>
      </c>
      <c r="K142" s="677" t="str">
        <f ca="1">IF(B142="","",#REF!)</f>
        <v/>
      </c>
      <c r="L142" s="677" t="str">
        <f ca="1">IF(C142="","",#REF!)</f>
        <v/>
      </c>
    </row>
    <row r="143" spans="1:12">
      <c r="A143" s="650">
        <v>132</v>
      </c>
      <c r="B143" s="676" t="str">
        <f ca="1" t="shared" si="6"/>
        <v/>
      </c>
      <c r="C143" s="209" t="str">
        <f ca="1" t="shared" si="7"/>
        <v/>
      </c>
      <c r="D143" s="587" t="str">
        <f ca="1">IF(ISERROR(OFFSET('HARGA SATUAN'!$D$6,MATCH(C143,'HARGA SATUAN'!$C$7:$C$1495,0),0)),"",OFFSET('HARGA SATUAN'!$D$6,MATCH(C143,'HARGA SATUAN'!$C$7:$C$1495,0),0))</f>
        <v/>
      </c>
      <c r="E143" s="587">
        <f ca="1">IF(B143="+","Unit",IF(ISERROR(OFFSET('HARGA SATUAN'!$E$6,MATCH(C143,'HARGA SATUAN'!$C$7:$C$1495,0),0)),"",OFFSET('HARGA SATUAN'!$E$6,MATCH(C143,'HARGA SATUAN'!$C$7:$C$1495,0),0)))</f>
        <v>0</v>
      </c>
      <c r="F143" s="678" t="str">
        <f ca="1" t="shared" si="8"/>
        <v/>
      </c>
      <c r="G143" s="583">
        <f ca="1">IF(ISERROR(OFFSET('HARGA SATUAN'!$I$6,MATCH(C143,'HARGA SATUAN'!$C$7:$C$1495,0),0)),"",OFFSET('HARGA SATUAN'!$I$6,MATCH(C143,'HARGA SATUAN'!$C$7:$C$1495,0),0))</f>
        <v>0</v>
      </c>
      <c r="H143" s="677" t="str">
        <f ca="1">IF(B143="","",#REF!)</f>
        <v/>
      </c>
      <c r="I143" s="677" t="str">
        <f ca="1">IF(B143="","",#REF!)</f>
        <v/>
      </c>
      <c r="J143" s="677" t="str">
        <f ca="1">IF(B143="","",#REF!)</f>
        <v/>
      </c>
      <c r="K143" s="677" t="str">
        <f ca="1">IF(B143="","",#REF!)</f>
        <v/>
      </c>
      <c r="L143" s="677" t="str">
        <f ca="1">IF(C143="","",#REF!)</f>
        <v/>
      </c>
    </row>
    <row r="144" spans="1:12">
      <c r="A144" s="650">
        <v>133</v>
      </c>
      <c r="B144" s="676" t="str">
        <f ca="1" t="shared" si="6"/>
        <v/>
      </c>
      <c r="C144" s="209" t="str">
        <f ca="1" t="shared" si="7"/>
        <v/>
      </c>
      <c r="D144" s="587" t="str">
        <f ca="1">IF(ISERROR(OFFSET('HARGA SATUAN'!$D$6,MATCH(C144,'HARGA SATUAN'!$C$7:$C$1495,0),0)),"",OFFSET('HARGA SATUAN'!$D$6,MATCH(C144,'HARGA SATUAN'!$C$7:$C$1495,0),0))</f>
        <v/>
      </c>
      <c r="E144" s="587">
        <f ca="1">IF(B144="+","Unit",IF(ISERROR(OFFSET('HARGA SATUAN'!$E$6,MATCH(C144,'HARGA SATUAN'!$C$7:$C$1495,0),0)),"",OFFSET('HARGA SATUAN'!$E$6,MATCH(C144,'HARGA SATUAN'!$C$7:$C$1495,0),0)))</f>
        <v>0</v>
      </c>
      <c r="F144" s="678" t="str">
        <f ca="1" t="shared" si="8"/>
        <v/>
      </c>
      <c r="G144" s="583">
        <f ca="1">IF(ISERROR(OFFSET('HARGA SATUAN'!$I$6,MATCH(C144,'HARGA SATUAN'!$C$7:$C$1495,0),0)),"",OFFSET('HARGA SATUAN'!$I$6,MATCH(C144,'HARGA SATUAN'!$C$7:$C$1495,0),0))</f>
        <v>0</v>
      </c>
      <c r="H144" s="677" t="str">
        <f ca="1">IF(B144="","",#REF!)</f>
        <v/>
      </c>
      <c r="I144" s="677" t="str">
        <f ca="1">IF(B144="","",#REF!)</f>
        <v/>
      </c>
      <c r="J144" s="677" t="str">
        <f ca="1">IF(B144="","",#REF!)</f>
        <v/>
      </c>
      <c r="K144" s="677" t="str">
        <f ca="1">IF(B144="","",#REF!)</f>
        <v/>
      </c>
      <c r="L144" s="677" t="str">
        <f ca="1">IF(C144="","",#REF!)</f>
        <v/>
      </c>
    </row>
    <row r="145" spans="1:12">
      <c r="A145" s="650">
        <v>134</v>
      </c>
      <c r="B145" s="676" t="str">
        <f ca="1" t="shared" si="6"/>
        <v/>
      </c>
      <c r="C145" s="209" t="str">
        <f ca="1" t="shared" si="7"/>
        <v/>
      </c>
      <c r="D145" s="587" t="str">
        <f ca="1">IF(ISERROR(OFFSET('HARGA SATUAN'!$D$6,MATCH(C145,'HARGA SATUAN'!$C$7:$C$1495,0),0)),"",OFFSET('HARGA SATUAN'!$D$6,MATCH(C145,'HARGA SATUAN'!$C$7:$C$1495,0),0))</f>
        <v/>
      </c>
      <c r="E145" s="587">
        <f ca="1">IF(B145="+","Unit",IF(ISERROR(OFFSET('HARGA SATUAN'!$E$6,MATCH(C145,'HARGA SATUAN'!$C$7:$C$1495,0),0)),"",OFFSET('HARGA SATUAN'!$E$6,MATCH(C145,'HARGA SATUAN'!$C$7:$C$1495,0),0)))</f>
        <v>0</v>
      </c>
      <c r="F145" s="678" t="str">
        <f ca="1" t="shared" si="8"/>
        <v/>
      </c>
      <c r="G145" s="583">
        <f ca="1">IF(ISERROR(OFFSET('HARGA SATUAN'!$I$6,MATCH(C145,'HARGA SATUAN'!$C$7:$C$1495,0),0)),"",OFFSET('HARGA SATUAN'!$I$6,MATCH(C145,'HARGA SATUAN'!$C$7:$C$1495,0),0))</f>
        <v>0</v>
      </c>
      <c r="H145" s="677" t="str">
        <f ca="1">IF(B145="","",#REF!)</f>
        <v/>
      </c>
      <c r="I145" s="677" t="str">
        <f ca="1">IF(B145="","",#REF!)</f>
        <v/>
      </c>
      <c r="J145" s="677" t="str">
        <f ca="1">IF(B145="","",#REF!)</f>
        <v/>
      </c>
      <c r="K145" s="677" t="str">
        <f ca="1">IF(B145="","",#REF!)</f>
        <v/>
      </c>
      <c r="L145" s="677" t="str">
        <f ca="1">IF(C145="","",#REF!)</f>
        <v/>
      </c>
    </row>
    <row r="146" spans="1:12">
      <c r="A146" s="650">
        <v>135</v>
      </c>
      <c r="B146" s="676" t="str">
        <f ca="1" t="shared" si="6"/>
        <v/>
      </c>
      <c r="C146" s="209" t="str">
        <f ca="1" t="shared" si="7"/>
        <v/>
      </c>
      <c r="D146" s="587" t="str">
        <f ca="1">IF(ISERROR(OFFSET('HARGA SATUAN'!$D$6,MATCH(C146,'HARGA SATUAN'!$C$7:$C$1495,0),0)),"",OFFSET('HARGA SATUAN'!$D$6,MATCH(C146,'HARGA SATUAN'!$C$7:$C$1495,0),0))</f>
        <v/>
      </c>
      <c r="E146" s="587">
        <f ca="1">IF(B146="+","Unit",IF(ISERROR(OFFSET('HARGA SATUAN'!$E$6,MATCH(C146,'HARGA SATUAN'!$C$7:$C$1495,0),0)),"",OFFSET('HARGA SATUAN'!$E$6,MATCH(C146,'HARGA SATUAN'!$C$7:$C$1495,0),0)))</f>
        <v>0</v>
      </c>
      <c r="F146" s="678" t="str">
        <f ca="1" t="shared" si="8"/>
        <v/>
      </c>
      <c r="G146" s="583">
        <f ca="1">IF(ISERROR(OFFSET('HARGA SATUAN'!$I$6,MATCH(C146,'HARGA SATUAN'!$C$7:$C$1495,0),0)),"",OFFSET('HARGA SATUAN'!$I$6,MATCH(C146,'HARGA SATUAN'!$C$7:$C$1495,0),0))</f>
        <v>0</v>
      </c>
      <c r="H146" s="677" t="str">
        <f ca="1">IF(B146="","",#REF!)</f>
        <v/>
      </c>
      <c r="I146" s="677" t="str">
        <f ca="1">IF(B146="","",#REF!)</f>
        <v/>
      </c>
      <c r="J146" s="677" t="str">
        <f ca="1">IF(B146="","",#REF!)</f>
        <v/>
      </c>
      <c r="K146" s="677" t="str">
        <f ca="1">IF(B146="","",#REF!)</f>
        <v/>
      </c>
      <c r="L146" s="677" t="str">
        <f ca="1">IF(C146="","",#REF!)</f>
        <v/>
      </c>
    </row>
    <row r="147" spans="1:12">
      <c r="A147" s="650">
        <v>136</v>
      </c>
      <c r="B147" s="676" t="str">
        <f ca="1" t="shared" si="6"/>
        <v/>
      </c>
      <c r="C147" s="209" t="str">
        <f ca="1" t="shared" si="7"/>
        <v/>
      </c>
      <c r="D147" s="587" t="str">
        <f ca="1">IF(ISERROR(OFFSET('HARGA SATUAN'!$D$6,MATCH(C147,'HARGA SATUAN'!$C$7:$C$1495,0),0)),"",OFFSET('HARGA SATUAN'!$D$6,MATCH(C147,'HARGA SATUAN'!$C$7:$C$1495,0),0))</f>
        <v/>
      </c>
      <c r="E147" s="587">
        <f ca="1">IF(B147="+","Unit",IF(ISERROR(OFFSET('HARGA SATUAN'!$E$6,MATCH(C147,'HARGA SATUAN'!$C$7:$C$1495,0),0)),"",OFFSET('HARGA SATUAN'!$E$6,MATCH(C147,'HARGA SATUAN'!$C$7:$C$1495,0),0)))</f>
        <v>0</v>
      </c>
      <c r="F147" s="678" t="str">
        <f ca="1" t="shared" si="8"/>
        <v/>
      </c>
      <c r="G147" s="583">
        <f ca="1">IF(ISERROR(OFFSET('HARGA SATUAN'!$I$6,MATCH(C147,'HARGA SATUAN'!$C$7:$C$1495,0),0)),"",OFFSET('HARGA SATUAN'!$I$6,MATCH(C147,'HARGA SATUAN'!$C$7:$C$1495,0),0))</f>
        <v>0</v>
      </c>
      <c r="H147" s="677" t="str">
        <f ca="1">IF(B147="","",#REF!)</f>
        <v/>
      </c>
      <c r="I147" s="677" t="str">
        <f ca="1">IF(B147="","",#REF!)</f>
        <v/>
      </c>
      <c r="J147" s="677" t="str">
        <f ca="1">IF(B147="","",#REF!)</f>
        <v/>
      </c>
      <c r="K147" s="677" t="str">
        <f ca="1">IF(B147="","",#REF!)</f>
        <v/>
      </c>
      <c r="L147" s="677" t="str">
        <f ca="1">IF(C147="","",#REF!)</f>
        <v/>
      </c>
    </row>
    <row r="148" spans="1:12">
      <c r="A148" s="650">
        <v>137</v>
      </c>
      <c r="B148" s="676" t="str">
        <f ca="1" t="shared" si="6"/>
        <v/>
      </c>
      <c r="C148" s="209" t="str">
        <f ca="1" t="shared" si="7"/>
        <v/>
      </c>
      <c r="D148" s="587" t="str">
        <f ca="1">IF(ISERROR(OFFSET('HARGA SATUAN'!$D$6,MATCH(C148,'HARGA SATUAN'!$C$7:$C$1495,0),0)),"",OFFSET('HARGA SATUAN'!$D$6,MATCH(C148,'HARGA SATUAN'!$C$7:$C$1495,0),0))</f>
        <v/>
      </c>
      <c r="E148" s="587">
        <f ca="1">IF(B148="+","Unit",IF(ISERROR(OFFSET('HARGA SATUAN'!$E$6,MATCH(C148,'HARGA SATUAN'!$C$7:$C$1495,0),0)),"",OFFSET('HARGA SATUAN'!$E$6,MATCH(C148,'HARGA SATUAN'!$C$7:$C$1495,0),0)))</f>
        <v>0</v>
      </c>
      <c r="F148" s="678" t="str">
        <f ca="1" t="shared" si="8"/>
        <v/>
      </c>
      <c r="G148" s="583">
        <f ca="1">IF(ISERROR(OFFSET('HARGA SATUAN'!$I$6,MATCH(C148,'HARGA SATUAN'!$C$7:$C$1495,0),0)),"",OFFSET('HARGA SATUAN'!$I$6,MATCH(C148,'HARGA SATUAN'!$C$7:$C$1495,0),0))</f>
        <v>0</v>
      </c>
      <c r="H148" s="677" t="str">
        <f ca="1">IF(B148="","",#REF!)</f>
        <v/>
      </c>
      <c r="I148" s="677" t="str">
        <f ca="1">IF(B148="","",#REF!)</f>
        <v/>
      </c>
      <c r="J148" s="677" t="str">
        <f ca="1">IF(B148="","",#REF!)</f>
        <v/>
      </c>
      <c r="K148" s="677" t="str">
        <f ca="1">IF(B148="","",#REF!)</f>
        <v/>
      </c>
      <c r="L148" s="677" t="str">
        <f ca="1">IF(C148="","",#REF!)</f>
        <v/>
      </c>
    </row>
    <row r="149" spans="1:12">
      <c r="A149" s="650">
        <v>138</v>
      </c>
      <c r="B149" s="676" t="str">
        <f ca="1" t="shared" si="6"/>
        <v/>
      </c>
      <c r="C149" s="209" t="str">
        <f ca="1" t="shared" si="7"/>
        <v/>
      </c>
      <c r="D149" s="587" t="str">
        <f ca="1">IF(ISERROR(OFFSET('HARGA SATUAN'!$D$6,MATCH(C149,'HARGA SATUAN'!$C$7:$C$1495,0),0)),"",OFFSET('HARGA SATUAN'!$D$6,MATCH(C149,'HARGA SATUAN'!$C$7:$C$1495,0),0))</f>
        <v/>
      </c>
      <c r="E149" s="587">
        <f ca="1">IF(B149="+","Unit",IF(ISERROR(OFFSET('HARGA SATUAN'!$E$6,MATCH(C149,'HARGA SATUAN'!$C$7:$C$1495,0),0)),"",OFFSET('HARGA SATUAN'!$E$6,MATCH(C149,'HARGA SATUAN'!$C$7:$C$1495,0),0)))</f>
        <v>0</v>
      </c>
      <c r="F149" s="678" t="str">
        <f ca="1" t="shared" si="8"/>
        <v/>
      </c>
      <c r="G149" s="583">
        <f ca="1">IF(ISERROR(OFFSET('HARGA SATUAN'!$I$6,MATCH(C149,'HARGA SATUAN'!$C$7:$C$1495,0),0)),"",OFFSET('HARGA SATUAN'!$I$6,MATCH(C149,'HARGA SATUAN'!$C$7:$C$1495,0),0))</f>
        <v>0</v>
      </c>
      <c r="H149" s="677" t="str">
        <f ca="1">IF(B149="","",#REF!)</f>
        <v/>
      </c>
      <c r="I149" s="677" t="str">
        <f ca="1">IF(B149="","",#REF!)</f>
        <v/>
      </c>
      <c r="J149" s="677" t="str">
        <f ca="1">IF(B149="","",#REF!)</f>
        <v/>
      </c>
      <c r="K149" s="677" t="str">
        <f ca="1">IF(B149="","",#REF!)</f>
        <v/>
      </c>
      <c r="L149" s="677" t="str">
        <f ca="1">IF(C149="","",#REF!)</f>
        <v/>
      </c>
    </row>
    <row r="150" spans="1:12">
      <c r="A150" s="650">
        <v>139</v>
      </c>
      <c r="B150" s="676" t="str">
        <f ca="1" t="shared" si="6"/>
        <v/>
      </c>
      <c r="C150" s="209" t="str">
        <f ca="1" t="shared" si="7"/>
        <v/>
      </c>
      <c r="D150" s="587" t="str">
        <f ca="1">IF(ISERROR(OFFSET('HARGA SATUAN'!$D$6,MATCH(C150,'HARGA SATUAN'!$C$7:$C$1495,0),0)),"",OFFSET('HARGA SATUAN'!$D$6,MATCH(C150,'HARGA SATUAN'!$C$7:$C$1495,0),0))</f>
        <v/>
      </c>
      <c r="E150" s="587">
        <f ca="1">IF(B150="+","Unit",IF(ISERROR(OFFSET('HARGA SATUAN'!$E$6,MATCH(C150,'HARGA SATUAN'!$C$7:$C$1495,0),0)),"",OFFSET('HARGA SATUAN'!$E$6,MATCH(C150,'HARGA SATUAN'!$C$7:$C$1495,0),0)))</f>
        <v>0</v>
      </c>
      <c r="F150" s="678" t="str">
        <f ca="1" t="shared" si="8"/>
        <v/>
      </c>
      <c r="G150" s="583">
        <f ca="1">IF(ISERROR(OFFSET('HARGA SATUAN'!$I$6,MATCH(C150,'HARGA SATUAN'!$C$7:$C$1495,0),0)),"",OFFSET('HARGA SATUAN'!$I$6,MATCH(C150,'HARGA SATUAN'!$C$7:$C$1495,0),0))</f>
        <v>0</v>
      </c>
      <c r="H150" s="677" t="str">
        <f ca="1">IF(B150="","",#REF!)</f>
        <v/>
      </c>
      <c r="I150" s="677" t="str">
        <f ca="1">IF(B150="","",#REF!)</f>
        <v/>
      </c>
      <c r="J150" s="677" t="str">
        <f ca="1">IF(B150="","",#REF!)</f>
        <v/>
      </c>
      <c r="K150" s="677" t="str">
        <f ca="1">IF(B150="","",#REF!)</f>
        <v/>
      </c>
      <c r="L150" s="677" t="str">
        <f ca="1">IF(C150="","",#REF!)</f>
        <v/>
      </c>
    </row>
    <row r="151" spans="1:12">
      <c r="A151" s="650">
        <v>140</v>
      </c>
      <c r="B151" s="676" t="str">
        <f ca="1" t="shared" si="6"/>
        <v/>
      </c>
      <c r="C151" s="209" t="str">
        <f ca="1" t="shared" si="7"/>
        <v/>
      </c>
      <c r="D151" s="587" t="str">
        <f ca="1">IF(ISERROR(OFFSET('HARGA SATUAN'!$D$6,MATCH(C151,'HARGA SATUAN'!$C$7:$C$1495,0),0)),"",OFFSET('HARGA SATUAN'!$D$6,MATCH(C151,'HARGA SATUAN'!$C$7:$C$1495,0),0))</f>
        <v/>
      </c>
      <c r="E151" s="587">
        <f ca="1">IF(B151="+","Unit",IF(ISERROR(OFFSET('HARGA SATUAN'!$E$6,MATCH(C151,'HARGA SATUAN'!$C$7:$C$1495,0),0)),"",OFFSET('HARGA SATUAN'!$E$6,MATCH(C151,'HARGA SATUAN'!$C$7:$C$1495,0),0)))</f>
        <v>0</v>
      </c>
      <c r="F151" s="678" t="str">
        <f ca="1" t="shared" si="8"/>
        <v/>
      </c>
      <c r="G151" s="583">
        <f ca="1">IF(ISERROR(OFFSET('HARGA SATUAN'!$I$6,MATCH(C151,'HARGA SATUAN'!$C$7:$C$1495,0),0)),"",OFFSET('HARGA SATUAN'!$I$6,MATCH(C151,'HARGA SATUAN'!$C$7:$C$1495,0),0))</f>
        <v>0</v>
      </c>
      <c r="H151" s="677" t="str">
        <f ca="1">IF(B151="","",#REF!)</f>
        <v/>
      </c>
      <c r="I151" s="677" t="str">
        <f ca="1">IF(B151="","",#REF!)</f>
        <v/>
      </c>
      <c r="J151" s="677" t="str">
        <f ca="1">IF(B151="","",#REF!)</f>
        <v/>
      </c>
      <c r="K151" s="677" t="str">
        <f ca="1">IF(B151="","",#REF!)</f>
        <v/>
      </c>
      <c r="L151" s="677" t="str">
        <f ca="1">IF(C151="","",#REF!)</f>
        <v/>
      </c>
    </row>
    <row r="152" spans="1:12">
      <c r="A152" s="650">
        <v>141</v>
      </c>
      <c r="B152" s="676" t="str">
        <f ca="1" t="shared" si="6"/>
        <v/>
      </c>
      <c r="C152" s="209" t="str">
        <f ca="1" t="shared" si="7"/>
        <v/>
      </c>
      <c r="D152" s="587" t="str">
        <f ca="1">IF(ISERROR(OFFSET('HARGA SATUAN'!$D$6,MATCH(C152,'HARGA SATUAN'!$C$7:$C$1495,0),0)),"",OFFSET('HARGA SATUAN'!$D$6,MATCH(C152,'HARGA SATUAN'!$C$7:$C$1495,0),0))</f>
        <v/>
      </c>
      <c r="E152" s="587">
        <f ca="1">IF(B152="+","Unit",IF(ISERROR(OFFSET('HARGA SATUAN'!$E$6,MATCH(C152,'HARGA SATUAN'!$C$7:$C$1495,0),0)),"",OFFSET('HARGA SATUAN'!$E$6,MATCH(C152,'HARGA SATUAN'!$C$7:$C$1495,0),0)))</f>
        <v>0</v>
      </c>
      <c r="F152" s="678" t="str">
        <f ca="1" t="shared" si="8"/>
        <v/>
      </c>
      <c r="G152" s="583">
        <f ca="1">IF(ISERROR(OFFSET('HARGA SATUAN'!$I$6,MATCH(C152,'HARGA SATUAN'!$C$7:$C$1495,0),0)),"",OFFSET('HARGA SATUAN'!$I$6,MATCH(C152,'HARGA SATUAN'!$C$7:$C$1495,0),0))</f>
        <v>0</v>
      </c>
      <c r="H152" s="677" t="str">
        <f ca="1">IF(B152="","",#REF!)</f>
        <v/>
      </c>
      <c r="I152" s="677" t="str">
        <f ca="1">IF(B152="","",#REF!)</f>
        <v/>
      </c>
      <c r="J152" s="677" t="str">
        <f ca="1">IF(B152="","",#REF!)</f>
        <v/>
      </c>
      <c r="K152" s="677" t="str">
        <f ca="1">IF(B152="","",#REF!)</f>
        <v/>
      </c>
      <c r="L152" s="677" t="str">
        <f ca="1">IF(C152="","",#REF!)</f>
        <v/>
      </c>
    </row>
    <row r="153" spans="1:12">
      <c r="A153" s="650">
        <v>142</v>
      </c>
      <c r="B153" s="676" t="str">
        <f ca="1" t="shared" si="6"/>
        <v/>
      </c>
      <c r="C153" s="209" t="str">
        <f ca="1" t="shared" si="7"/>
        <v/>
      </c>
      <c r="D153" s="587" t="str">
        <f ca="1">IF(ISERROR(OFFSET('HARGA SATUAN'!$D$6,MATCH(C153,'HARGA SATUAN'!$C$7:$C$1495,0),0)),"",OFFSET('HARGA SATUAN'!$D$6,MATCH(C153,'HARGA SATUAN'!$C$7:$C$1495,0),0))</f>
        <v/>
      </c>
      <c r="E153" s="587">
        <f ca="1">IF(B153="+","Unit",IF(ISERROR(OFFSET('HARGA SATUAN'!$E$6,MATCH(C153,'HARGA SATUAN'!$C$7:$C$1495,0),0)),"",OFFSET('HARGA SATUAN'!$E$6,MATCH(C153,'HARGA SATUAN'!$C$7:$C$1495,0),0)))</f>
        <v>0</v>
      </c>
      <c r="F153" s="678" t="str">
        <f ca="1" t="shared" si="8"/>
        <v/>
      </c>
      <c r="G153" s="583">
        <f ca="1">IF(ISERROR(OFFSET('HARGA SATUAN'!$I$6,MATCH(C153,'HARGA SATUAN'!$C$7:$C$1495,0),0)),"",OFFSET('HARGA SATUAN'!$I$6,MATCH(C153,'HARGA SATUAN'!$C$7:$C$1495,0),0))</f>
        <v>0</v>
      </c>
      <c r="H153" s="677" t="str">
        <f ca="1">IF(B153="","",#REF!)</f>
        <v/>
      </c>
      <c r="I153" s="677" t="str">
        <f ca="1">IF(B153="","",#REF!)</f>
        <v/>
      </c>
      <c r="J153" s="677" t="str">
        <f ca="1">IF(B153="","",#REF!)</f>
        <v/>
      </c>
      <c r="K153" s="677" t="str">
        <f ca="1">IF(B153="","",#REF!)</f>
        <v/>
      </c>
      <c r="L153" s="677" t="str">
        <f ca="1">IF(C153="","",#REF!)</f>
        <v/>
      </c>
    </row>
    <row r="154" spans="1:12">
      <c r="A154" s="650">
        <v>143</v>
      </c>
      <c r="B154" s="676" t="str">
        <f ca="1" t="shared" si="6"/>
        <v/>
      </c>
      <c r="C154" s="209" t="str">
        <f ca="1" t="shared" si="7"/>
        <v/>
      </c>
      <c r="D154" s="587" t="str">
        <f ca="1">IF(ISERROR(OFFSET('HARGA SATUAN'!$D$6,MATCH(C154,'HARGA SATUAN'!$C$7:$C$1495,0),0)),"",OFFSET('HARGA SATUAN'!$D$6,MATCH(C154,'HARGA SATUAN'!$C$7:$C$1495,0),0))</f>
        <v/>
      </c>
      <c r="E154" s="587">
        <f ca="1">IF(B154="+","Unit",IF(ISERROR(OFFSET('HARGA SATUAN'!$E$6,MATCH(C154,'HARGA SATUAN'!$C$7:$C$1495,0),0)),"",OFFSET('HARGA SATUAN'!$E$6,MATCH(C154,'HARGA SATUAN'!$C$7:$C$1495,0),0)))</f>
        <v>0</v>
      </c>
      <c r="F154" s="678" t="str">
        <f ca="1" t="shared" si="8"/>
        <v/>
      </c>
      <c r="G154" s="583">
        <f ca="1">IF(ISERROR(OFFSET('HARGA SATUAN'!$I$6,MATCH(C154,'HARGA SATUAN'!$C$7:$C$1495,0),0)),"",OFFSET('HARGA SATUAN'!$I$6,MATCH(C154,'HARGA SATUAN'!$C$7:$C$1495,0),0))</f>
        <v>0</v>
      </c>
      <c r="H154" s="677" t="str">
        <f ca="1">IF(B154="","",#REF!)</f>
        <v/>
      </c>
      <c r="I154" s="677" t="str">
        <f ca="1">IF(B154="","",#REF!)</f>
        <v/>
      </c>
      <c r="J154" s="677" t="str">
        <f ca="1">IF(B154="","",#REF!)</f>
        <v/>
      </c>
      <c r="K154" s="677" t="str">
        <f ca="1">IF(B154="","",#REF!)</f>
        <v/>
      </c>
      <c r="L154" s="677" t="str">
        <f ca="1">IF(C154="","",#REF!)</f>
        <v/>
      </c>
    </row>
    <row r="155" spans="1:12">
      <c r="A155" s="650">
        <v>144</v>
      </c>
      <c r="B155" s="676" t="str">
        <f ca="1" t="shared" si="6"/>
        <v/>
      </c>
      <c r="C155" s="209" t="str">
        <f ca="1" t="shared" si="7"/>
        <v/>
      </c>
      <c r="D155" s="587" t="str">
        <f ca="1">IF(ISERROR(OFFSET('HARGA SATUAN'!$D$6,MATCH(C155,'HARGA SATUAN'!$C$7:$C$1495,0),0)),"",OFFSET('HARGA SATUAN'!$D$6,MATCH(C155,'HARGA SATUAN'!$C$7:$C$1495,0),0))</f>
        <v/>
      </c>
      <c r="E155" s="587">
        <f ca="1">IF(B155="+","Unit",IF(ISERROR(OFFSET('HARGA SATUAN'!$E$6,MATCH(C155,'HARGA SATUAN'!$C$7:$C$1495,0),0)),"",OFFSET('HARGA SATUAN'!$E$6,MATCH(C155,'HARGA SATUAN'!$C$7:$C$1495,0),0)))</f>
        <v>0</v>
      </c>
      <c r="F155" s="678" t="str">
        <f ca="1" t="shared" si="8"/>
        <v/>
      </c>
      <c r="G155" s="583">
        <f ca="1">IF(ISERROR(OFFSET('HARGA SATUAN'!$I$6,MATCH(C155,'HARGA SATUAN'!$C$7:$C$1495,0),0)),"",OFFSET('HARGA SATUAN'!$I$6,MATCH(C155,'HARGA SATUAN'!$C$7:$C$1495,0),0))</f>
        <v>0</v>
      </c>
      <c r="H155" s="677" t="str">
        <f ca="1">IF(B155="","",#REF!)</f>
        <v/>
      </c>
      <c r="I155" s="677" t="str">
        <f ca="1">IF(B155="","",#REF!)</f>
        <v/>
      </c>
      <c r="J155" s="677" t="str">
        <f ca="1">IF(B155="","",#REF!)</f>
        <v/>
      </c>
      <c r="K155" s="677" t="str">
        <f ca="1">IF(B155="","",#REF!)</f>
        <v/>
      </c>
      <c r="L155" s="677" t="str">
        <f ca="1">IF(C155="","",#REF!)</f>
        <v/>
      </c>
    </row>
    <row r="156" spans="1:12">
      <c r="A156" s="650">
        <v>145</v>
      </c>
      <c r="B156" s="676" t="str">
        <f ca="1" t="shared" si="6"/>
        <v/>
      </c>
      <c r="C156" s="209" t="str">
        <f ca="1" t="shared" si="7"/>
        <v/>
      </c>
      <c r="D156" s="587" t="str">
        <f ca="1">IF(ISERROR(OFFSET('HARGA SATUAN'!$D$6,MATCH(C156,'HARGA SATUAN'!$C$7:$C$1495,0),0)),"",OFFSET('HARGA SATUAN'!$D$6,MATCH(C156,'HARGA SATUAN'!$C$7:$C$1495,0),0))</f>
        <v/>
      </c>
      <c r="E156" s="587">
        <f ca="1">IF(B156="+","Unit",IF(ISERROR(OFFSET('HARGA SATUAN'!$E$6,MATCH(C156,'HARGA SATUAN'!$C$7:$C$1495,0),0)),"",OFFSET('HARGA SATUAN'!$E$6,MATCH(C156,'HARGA SATUAN'!$C$7:$C$1495,0),0)))</f>
        <v>0</v>
      </c>
      <c r="F156" s="678" t="str">
        <f ca="1" t="shared" si="8"/>
        <v/>
      </c>
      <c r="G156" s="583">
        <f ca="1">IF(ISERROR(OFFSET('HARGA SATUAN'!$I$6,MATCH(C156,'HARGA SATUAN'!$C$7:$C$1495,0),0)),"",OFFSET('HARGA SATUAN'!$I$6,MATCH(C156,'HARGA SATUAN'!$C$7:$C$1495,0),0))</f>
        <v>0</v>
      </c>
      <c r="H156" s="677" t="str">
        <f ca="1">IF(B156="","",#REF!)</f>
        <v/>
      </c>
      <c r="I156" s="677" t="str">
        <f ca="1">IF(B156="","",#REF!)</f>
        <v/>
      </c>
      <c r="J156" s="677" t="str">
        <f ca="1">IF(B156="","",#REF!)</f>
        <v/>
      </c>
      <c r="K156" s="677" t="str">
        <f ca="1">IF(B156="","",#REF!)</f>
        <v/>
      </c>
      <c r="L156" s="677" t="str">
        <f ca="1">IF(C156="","",#REF!)</f>
        <v/>
      </c>
    </row>
    <row r="157" spans="1:12">
      <c r="A157" s="650">
        <v>146</v>
      </c>
      <c r="B157" s="676" t="str">
        <f ca="1" t="shared" si="6"/>
        <v/>
      </c>
      <c r="C157" s="209" t="str">
        <f ca="1" t="shared" si="7"/>
        <v/>
      </c>
      <c r="D157" s="587" t="str">
        <f ca="1">IF(ISERROR(OFFSET('HARGA SATUAN'!$D$6,MATCH(C157,'HARGA SATUAN'!$C$7:$C$1495,0),0)),"",OFFSET('HARGA SATUAN'!$D$6,MATCH(C157,'HARGA SATUAN'!$C$7:$C$1495,0),0))</f>
        <v/>
      </c>
      <c r="E157" s="587">
        <f ca="1">IF(B157="+","Unit",IF(ISERROR(OFFSET('HARGA SATUAN'!$E$6,MATCH(C157,'HARGA SATUAN'!$C$7:$C$1495,0),0)),"",OFFSET('HARGA SATUAN'!$E$6,MATCH(C157,'HARGA SATUAN'!$C$7:$C$1495,0),0)))</f>
        <v>0</v>
      </c>
      <c r="F157" s="678" t="str">
        <f ca="1" t="shared" si="8"/>
        <v/>
      </c>
      <c r="G157" s="583">
        <f ca="1">IF(ISERROR(OFFSET('HARGA SATUAN'!$I$6,MATCH(C157,'HARGA SATUAN'!$C$7:$C$1495,0),0)),"",OFFSET('HARGA SATUAN'!$I$6,MATCH(C157,'HARGA SATUAN'!$C$7:$C$1495,0),0))</f>
        <v>0</v>
      </c>
      <c r="H157" s="677" t="str">
        <f ca="1">IF(B157="","",#REF!)</f>
        <v/>
      </c>
      <c r="I157" s="677" t="str">
        <f ca="1">IF(B157="","",#REF!)</f>
        <v/>
      </c>
      <c r="J157" s="677" t="str">
        <f ca="1">IF(B157="","",#REF!)</f>
        <v/>
      </c>
      <c r="K157" s="677" t="str">
        <f ca="1">IF(B157="","",#REF!)</f>
        <v/>
      </c>
      <c r="L157" s="677" t="str">
        <f ca="1">IF(C157="","",#REF!)</f>
        <v/>
      </c>
    </row>
    <row r="158" spans="1:12">
      <c r="A158" s="650">
        <v>147</v>
      </c>
      <c r="B158" s="676" t="str">
        <f ca="1" t="shared" si="6"/>
        <v/>
      </c>
      <c r="C158" s="209" t="str">
        <f ca="1" t="shared" si="7"/>
        <v/>
      </c>
      <c r="D158" s="587" t="str">
        <f ca="1">IF(ISERROR(OFFSET('HARGA SATUAN'!$D$6,MATCH(C158,'HARGA SATUAN'!$C$7:$C$1495,0),0)),"",OFFSET('HARGA SATUAN'!$D$6,MATCH(C158,'HARGA SATUAN'!$C$7:$C$1495,0),0))</f>
        <v/>
      </c>
      <c r="E158" s="587">
        <f ca="1">IF(B158="+","Unit",IF(ISERROR(OFFSET('HARGA SATUAN'!$E$6,MATCH(C158,'HARGA SATUAN'!$C$7:$C$1495,0),0)),"",OFFSET('HARGA SATUAN'!$E$6,MATCH(C158,'HARGA SATUAN'!$C$7:$C$1495,0),0)))</f>
        <v>0</v>
      </c>
      <c r="F158" s="678" t="str">
        <f ca="1" t="shared" si="8"/>
        <v/>
      </c>
      <c r="G158" s="583">
        <f ca="1">IF(ISERROR(OFFSET('HARGA SATUAN'!$I$6,MATCH(C158,'HARGA SATUAN'!$C$7:$C$1495,0),0)),"",OFFSET('HARGA SATUAN'!$I$6,MATCH(C158,'HARGA SATUAN'!$C$7:$C$1495,0),0))</f>
        <v>0</v>
      </c>
      <c r="H158" s="677" t="str">
        <f ca="1">IF(B158="","",#REF!)</f>
        <v/>
      </c>
      <c r="I158" s="677" t="str">
        <f ca="1">IF(B158="","",#REF!)</f>
        <v/>
      </c>
      <c r="J158" s="677" t="str">
        <f ca="1">IF(B158="","",#REF!)</f>
        <v/>
      </c>
      <c r="K158" s="677" t="str">
        <f ca="1">IF(B158="","",#REF!)</f>
        <v/>
      </c>
      <c r="L158" s="677" t="str">
        <f ca="1">IF(C158="","",#REF!)</f>
        <v/>
      </c>
    </row>
    <row r="159" spans="1:12">
      <c r="A159" s="650">
        <v>148</v>
      </c>
      <c r="B159" s="676" t="str">
        <f ca="1" t="shared" si="6"/>
        <v/>
      </c>
      <c r="C159" s="209" t="str">
        <f ca="1" t="shared" si="7"/>
        <v/>
      </c>
      <c r="D159" s="587" t="str">
        <f ca="1">IF(ISERROR(OFFSET('HARGA SATUAN'!$D$6,MATCH(C159,'HARGA SATUAN'!$C$7:$C$1495,0),0)),"",OFFSET('HARGA SATUAN'!$D$6,MATCH(C159,'HARGA SATUAN'!$C$7:$C$1495,0),0))</f>
        <v/>
      </c>
      <c r="E159" s="587">
        <f ca="1">IF(B159="+","Unit",IF(ISERROR(OFFSET('HARGA SATUAN'!$E$6,MATCH(C159,'HARGA SATUAN'!$C$7:$C$1495,0),0)),"",OFFSET('HARGA SATUAN'!$E$6,MATCH(C159,'HARGA SATUAN'!$C$7:$C$1495,0),0)))</f>
        <v>0</v>
      </c>
      <c r="F159" s="678" t="str">
        <f ca="1" t="shared" si="8"/>
        <v/>
      </c>
      <c r="G159" s="583">
        <f ca="1">IF(ISERROR(OFFSET('HARGA SATUAN'!$I$6,MATCH(C159,'HARGA SATUAN'!$C$7:$C$1495,0),0)),"",OFFSET('HARGA SATUAN'!$I$6,MATCH(C159,'HARGA SATUAN'!$C$7:$C$1495,0),0))</f>
        <v>0</v>
      </c>
      <c r="H159" s="677" t="str">
        <f ca="1">IF(B159="","",#REF!)</f>
        <v/>
      </c>
      <c r="I159" s="677" t="str">
        <f ca="1">IF(B159="","",#REF!)</f>
        <v/>
      </c>
      <c r="J159" s="677" t="str">
        <f ca="1">IF(B159="","",#REF!)</f>
        <v/>
      </c>
      <c r="K159" s="677" t="str">
        <f ca="1">IF(B159="","",#REF!)</f>
        <v/>
      </c>
      <c r="L159" s="677" t="str">
        <f ca="1">IF(C159="","",#REF!)</f>
        <v/>
      </c>
    </row>
    <row r="160" spans="1:12">
      <c r="A160" s="650">
        <v>149</v>
      </c>
      <c r="B160" s="676" t="str">
        <f ca="1" t="shared" si="6"/>
        <v/>
      </c>
      <c r="C160" s="209" t="str">
        <f ca="1" t="shared" si="7"/>
        <v/>
      </c>
      <c r="D160" s="587" t="str">
        <f ca="1">IF(ISERROR(OFFSET('HARGA SATUAN'!$D$6,MATCH(C160,'HARGA SATUAN'!$C$7:$C$1495,0),0)),"",OFFSET('HARGA SATUAN'!$D$6,MATCH(C160,'HARGA SATUAN'!$C$7:$C$1495,0),0))</f>
        <v/>
      </c>
      <c r="E160" s="587">
        <f ca="1">IF(B160="+","Unit",IF(ISERROR(OFFSET('HARGA SATUAN'!$E$6,MATCH(C160,'HARGA SATUAN'!$C$7:$C$1495,0),0)),"",OFFSET('HARGA SATUAN'!$E$6,MATCH(C160,'HARGA SATUAN'!$C$7:$C$1495,0),0)))</f>
        <v>0</v>
      </c>
      <c r="F160" s="678" t="str">
        <f ca="1" t="shared" si="8"/>
        <v/>
      </c>
      <c r="G160" s="583">
        <f ca="1">IF(ISERROR(OFFSET('HARGA SATUAN'!$I$6,MATCH(C160,'HARGA SATUAN'!$C$7:$C$1495,0),0)),"",OFFSET('HARGA SATUAN'!$I$6,MATCH(C160,'HARGA SATUAN'!$C$7:$C$1495,0),0))</f>
        <v>0</v>
      </c>
      <c r="H160" s="677" t="str">
        <f ca="1">IF(B160="","",#REF!)</f>
        <v/>
      </c>
      <c r="I160" s="677" t="str">
        <f ca="1">IF(B160="","",#REF!)</f>
        <v/>
      </c>
      <c r="J160" s="677" t="str">
        <f ca="1">IF(B160="","",#REF!)</f>
        <v/>
      </c>
      <c r="K160" s="677" t="str">
        <f ca="1">IF(B160="","",#REF!)</f>
        <v/>
      </c>
      <c r="L160" s="677" t="str">
        <f ca="1">IF(C160="","",#REF!)</f>
        <v/>
      </c>
    </row>
    <row r="161" spans="1:12">
      <c r="A161" s="650">
        <v>150</v>
      </c>
      <c r="B161" s="676" t="str">
        <f ca="1" t="shared" si="6"/>
        <v/>
      </c>
      <c r="C161" s="209" t="str">
        <f ca="1" t="shared" si="7"/>
        <v/>
      </c>
      <c r="D161" s="587" t="str">
        <f ca="1">IF(ISERROR(OFFSET('HARGA SATUAN'!$D$6,MATCH(C161,'HARGA SATUAN'!$C$7:$C$1495,0),0)),"",OFFSET('HARGA SATUAN'!$D$6,MATCH(C161,'HARGA SATUAN'!$C$7:$C$1495,0),0))</f>
        <v/>
      </c>
      <c r="E161" s="587">
        <f ca="1">IF(B161="+","Unit",IF(ISERROR(OFFSET('HARGA SATUAN'!$E$6,MATCH(C161,'HARGA SATUAN'!$C$7:$C$1495,0),0)),"",OFFSET('HARGA SATUAN'!$E$6,MATCH(C161,'HARGA SATUAN'!$C$7:$C$1495,0),0)))</f>
        <v>0</v>
      </c>
      <c r="F161" s="678" t="str">
        <f ca="1" t="shared" si="8"/>
        <v/>
      </c>
      <c r="G161" s="583">
        <f ca="1">IF(ISERROR(OFFSET('HARGA SATUAN'!$I$6,MATCH(C161,'HARGA SATUAN'!$C$7:$C$1495,0),0)),"",OFFSET('HARGA SATUAN'!$I$6,MATCH(C161,'HARGA SATUAN'!$C$7:$C$1495,0),0))</f>
        <v>0</v>
      </c>
      <c r="H161" s="677" t="str">
        <f ca="1">IF(B161="","",#REF!)</f>
        <v/>
      </c>
      <c r="I161" s="677" t="str">
        <f ca="1">IF(B161="","",#REF!)</f>
        <v/>
      </c>
      <c r="J161" s="677" t="str">
        <f ca="1">IF(B161="","",#REF!)</f>
        <v/>
      </c>
      <c r="K161" s="677" t="str">
        <f ca="1">IF(B161="","",#REF!)</f>
        <v/>
      </c>
      <c r="L161" s="677" t="str">
        <f ca="1">IF(C161="","",#REF!)</f>
        <v/>
      </c>
    </row>
    <row r="162" spans="1:12">
      <c r="A162" s="650">
        <v>151</v>
      </c>
      <c r="B162" s="676" t="str">
        <f ca="1" t="shared" si="6"/>
        <v/>
      </c>
      <c r="C162" s="209" t="str">
        <f ca="1" t="shared" si="7"/>
        <v/>
      </c>
      <c r="D162" s="587" t="str">
        <f ca="1">IF(ISERROR(OFFSET('HARGA SATUAN'!$D$6,MATCH(C162,'HARGA SATUAN'!$C$7:$C$1495,0),0)),"",OFFSET('HARGA SATUAN'!$D$6,MATCH(C162,'HARGA SATUAN'!$C$7:$C$1495,0),0))</f>
        <v/>
      </c>
      <c r="E162" s="587">
        <f ca="1">IF(B162="+","Unit",IF(ISERROR(OFFSET('HARGA SATUAN'!$E$6,MATCH(C162,'HARGA SATUAN'!$C$7:$C$1495,0),0)),"",OFFSET('HARGA SATUAN'!$E$6,MATCH(C162,'HARGA SATUAN'!$C$7:$C$1495,0),0)))</f>
        <v>0</v>
      </c>
      <c r="F162" s="678" t="str">
        <f ca="1" t="shared" si="8"/>
        <v/>
      </c>
      <c r="G162" s="583">
        <f ca="1">IF(ISERROR(OFFSET('HARGA SATUAN'!$I$6,MATCH(C162,'HARGA SATUAN'!$C$7:$C$1495,0),0)),"",OFFSET('HARGA SATUAN'!$I$6,MATCH(C162,'HARGA SATUAN'!$C$7:$C$1495,0),0))</f>
        <v>0</v>
      </c>
      <c r="H162" s="677" t="str">
        <f ca="1">IF(B162="","",#REF!)</f>
        <v/>
      </c>
      <c r="I162" s="677" t="str">
        <f ca="1">IF(B162="","",#REF!)</f>
        <v/>
      </c>
      <c r="J162" s="677" t="str">
        <f ca="1">IF(B162="","",#REF!)</f>
        <v/>
      </c>
      <c r="K162" s="677" t="str">
        <f ca="1">IF(B162="","",#REF!)</f>
        <v/>
      </c>
      <c r="L162" s="677" t="str">
        <f ca="1">IF(C162="","",#REF!)</f>
        <v/>
      </c>
    </row>
    <row r="163" spans="1:12">
      <c r="A163" s="650">
        <v>152</v>
      </c>
      <c r="B163" s="676" t="str">
        <f ca="1" t="shared" si="6"/>
        <v/>
      </c>
      <c r="C163" s="209" t="str">
        <f ca="1" t="shared" si="7"/>
        <v/>
      </c>
      <c r="D163" s="587" t="str">
        <f ca="1">IF(ISERROR(OFFSET('HARGA SATUAN'!$D$6,MATCH(C163,'HARGA SATUAN'!$C$7:$C$1495,0),0)),"",OFFSET('HARGA SATUAN'!$D$6,MATCH(C163,'HARGA SATUAN'!$C$7:$C$1495,0),0))</f>
        <v/>
      </c>
      <c r="E163" s="587">
        <f ca="1">IF(B163="+","Unit",IF(ISERROR(OFFSET('HARGA SATUAN'!$E$6,MATCH(C163,'HARGA SATUAN'!$C$7:$C$1495,0),0)),"",OFFSET('HARGA SATUAN'!$E$6,MATCH(C163,'HARGA SATUAN'!$C$7:$C$1495,0),0)))</f>
        <v>0</v>
      </c>
      <c r="F163" s="678" t="str">
        <f ca="1" t="shared" si="8"/>
        <v/>
      </c>
      <c r="G163" s="583">
        <f ca="1">IF(ISERROR(OFFSET('HARGA SATUAN'!$I$6,MATCH(C163,'HARGA SATUAN'!$C$7:$C$1495,0),0)),"",OFFSET('HARGA SATUAN'!$I$6,MATCH(C163,'HARGA SATUAN'!$C$7:$C$1495,0),0))</f>
        <v>0</v>
      </c>
      <c r="H163" s="677" t="str">
        <f ca="1">IF(B163="","",#REF!)</f>
        <v/>
      </c>
      <c r="I163" s="677" t="str">
        <f ca="1">IF(B163="","",#REF!)</f>
        <v/>
      </c>
      <c r="J163" s="677" t="str">
        <f ca="1">IF(B163="","",#REF!)</f>
        <v/>
      </c>
      <c r="K163" s="677" t="str">
        <f ca="1">IF(B163="","",#REF!)</f>
        <v/>
      </c>
      <c r="L163" s="677" t="str">
        <f ca="1">IF(C163="","",#REF!)</f>
        <v/>
      </c>
    </row>
    <row r="164" spans="1:12">
      <c r="A164" s="650">
        <v>153</v>
      </c>
      <c r="B164" s="676" t="str">
        <f ca="1" t="shared" si="6"/>
        <v/>
      </c>
      <c r="C164" s="209" t="str">
        <f ca="1" t="shared" si="7"/>
        <v/>
      </c>
      <c r="D164" s="587" t="str">
        <f ca="1">IF(ISERROR(OFFSET('HARGA SATUAN'!$D$6,MATCH(C164,'HARGA SATUAN'!$C$7:$C$1495,0),0)),"",OFFSET('HARGA SATUAN'!$D$6,MATCH(C164,'HARGA SATUAN'!$C$7:$C$1495,0),0))</f>
        <v/>
      </c>
      <c r="E164" s="587">
        <f ca="1">IF(B164="+","Unit",IF(ISERROR(OFFSET('HARGA SATUAN'!$E$6,MATCH(C164,'HARGA SATUAN'!$C$7:$C$1495,0),0)),"",OFFSET('HARGA SATUAN'!$E$6,MATCH(C164,'HARGA SATUAN'!$C$7:$C$1495,0),0)))</f>
        <v>0</v>
      </c>
      <c r="F164" s="678" t="str">
        <f ca="1" t="shared" si="8"/>
        <v/>
      </c>
      <c r="G164" s="583">
        <f ca="1">IF(ISERROR(OFFSET('HARGA SATUAN'!$I$6,MATCH(C164,'HARGA SATUAN'!$C$7:$C$1495,0),0)),"",OFFSET('HARGA SATUAN'!$I$6,MATCH(C164,'HARGA SATUAN'!$C$7:$C$1495,0),0))</f>
        <v>0</v>
      </c>
      <c r="H164" s="677" t="str">
        <f ca="1">IF(B164="","",#REF!)</f>
        <v/>
      </c>
      <c r="I164" s="677" t="str">
        <f ca="1">IF(B164="","",#REF!)</f>
        <v/>
      </c>
      <c r="J164" s="677" t="str">
        <f ca="1">IF(B164="","",#REF!)</f>
        <v/>
      </c>
      <c r="K164" s="677" t="str">
        <f ca="1">IF(B164="","",#REF!)</f>
        <v/>
      </c>
      <c r="L164" s="677" t="str">
        <f ca="1">IF(C164="","",#REF!)</f>
        <v/>
      </c>
    </row>
    <row r="165" spans="1:12">
      <c r="A165" s="650">
        <v>154</v>
      </c>
      <c r="B165" s="676" t="str">
        <f ca="1" t="shared" si="6"/>
        <v/>
      </c>
      <c r="C165" s="209" t="str">
        <f ca="1" t="shared" si="7"/>
        <v/>
      </c>
      <c r="D165" s="587" t="str">
        <f ca="1">IF(ISERROR(OFFSET('HARGA SATUAN'!$D$6,MATCH(C165,'HARGA SATUAN'!$C$7:$C$1495,0),0)),"",OFFSET('HARGA SATUAN'!$D$6,MATCH(C165,'HARGA SATUAN'!$C$7:$C$1495,0),0))</f>
        <v/>
      </c>
      <c r="E165" s="587">
        <f ca="1">IF(B165="+","Unit",IF(ISERROR(OFFSET('HARGA SATUAN'!$E$6,MATCH(C165,'HARGA SATUAN'!$C$7:$C$1495,0),0)),"",OFFSET('HARGA SATUAN'!$E$6,MATCH(C165,'HARGA SATUAN'!$C$7:$C$1495,0),0)))</f>
        <v>0</v>
      </c>
      <c r="F165" s="678" t="str">
        <f ca="1" t="shared" si="8"/>
        <v/>
      </c>
      <c r="G165" s="583">
        <f ca="1">IF(ISERROR(OFFSET('HARGA SATUAN'!$I$6,MATCH(C165,'HARGA SATUAN'!$C$7:$C$1495,0),0)),"",OFFSET('HARGA SATUAN'!$I$6,MATCH(C165,'HARGA SATUAN'!$C$7:$C$1495,0),0))</f>
        <v>0</v>
      </c>
      <c r="H165" s="677" t="str">
        <f ca="1">IF(B165="","",#REF!)</f>
        <v/>
      </c>
      <c r="I165" s="677" t="str">
        <f ca="1">IF(B165="","",#REF!)</f>
        <v/>
      </c>
      <c r="J165" s="677" t="str">
        <f ca="1">IF(B165="","",#REF!)</f>
        <v/>
      </c>
      <c r="K165" s="677" t="str">
        <f ca="1">IF(B165="","",#REF!)</f>
        <v/>
      </c>
      <c r="L165" s="677" t="str">
        <f ca="1">IF(C165="","",#REF!)</f>
        <v/>
      </c>
    </row>
    <row r="166" spans="1:12">
      <c r="A166" s="650">
        <v>155</v>
      </c>
      <c r="B166" s="676" t="str">
        <f ca="1" t="shared" si="6"/>
        <v/>
      </c>
      <c r="C166" s="209" t="str">
        <f ca="1" t="shared" si="7"/>
        <v/>
      </c>
      <c r="D166" s="587" t="str">
        <f ca="1">IF(ISERROR(OFFSET('HARGA SATUAN'!$D$6,MATCH(C166,'HARGA SATUAN'!$C$7:$C$1495,0),0)),"",OFFSET('HARGA SATUAN'!$D$6,MATCH(C166,'HARGA SATUAN'!$C$7:$C$1495,0),0))</f>
        <v/>
      </c>
      <c r="E166" s="587">
        <f ca="1">IF(B166="+","Unit",IF(ISERROR(OFFSET('HARGA SATUAN'!$E$6,MATCH(C166,'HARGA SATUAN'!$C$7:$C$1495,0),0)),"",OFFSET('HARGA SATUAN'!$E$6,MATCH(C166,'HARGA SATUAN'!$C$7:$C$1495,0),0)))</f>
        <v>0</v>
      </c>
      <c r="F166" s="678" t="str">
        <f ca="1" t="shared" si="8"/>
        <v/>
      </c>
      <c r="G166" s="583">
        <f ca="1">IF(ISERROR(OFFSET('HARGA SATUAN'!$I$6,MATCH(C166,'HARGA SATUAN'!$C$7:$C$1495,0),0)),"",OFFSET('HARGA SATUAN'!$I$6,MATCH(C166,'HARGA SATUAN'!$C$7:$C$1495,0),0))</f>
        <v>0</v>
      </c>
      <c r="H166" s="677" t="str">
        <f ca="1">IF(B166="","",#REF!)</f>
        <v/>
      </c>
      <c r="I166" s="677" t="str">
        <f ca="1">IF(B166="","",#REF!)</f>
        <v/>
      </c>
      <c r="J166" s="677" t="str">
        <f ca="1">IF(B166="","",#REF!)</f>
        <v/>
      </c>
      <c r="K166" s="677" t="str">
        <f ca="1">IF(B166="","",#REF!)</f>
        <v/>
      </c>
      <c r="L166" s="677" t="str">
        <f ca="1">IF(C166="","",#REF!)</f>
        <v/>
      </c>
    </row>
    <row r="167" spans="1:12">
      <c r="A167" s="650">
        <v>156</v>
      </c>
      <c r="B167" s="676" t="str">
        <f ca="1" t="shared" si="6"/>
        <v/>
      </c>
      <c r="C167" s="209" t="str">
        <f ca="1" t="shared" si="7"/>
        <v/>
      </c>
      <c r="D167" s="587" t="str">
        <f ca="1">IF(ISERROR(OFFSET('HARGA SATUAN'!$D$6,MATCH(C167,'HARGA SATUAN'!$C$7:$C$1495,0),0)),"",OFFSET('HARGA SATUAN'!$D$6,MATCH(C167,'HARGA SATUAN'!$C$7:$C$1495,0),0))</f>
        <v/>
      </c>
      <c r="E167" s="587">
        <f ca="1">IF(B167="+","Unit",IF(ISERROR(OFFSET('HARGA SATUAN'!$E$6,MATCH(C167,'HARGA SATUAN'!$C$7:$C$1495,0),0)),"",OFFSET('HARGA SATUAN'!$E$6,MATCH(C167,'HARGA SATUAN'!$C$7:$C$1495,0),0)))</f>
        <v>0</v>
      </c>
      <c r="F167" s="678" t="str">
        <f ca="1" t="shared" si="8"/>
        <v/>
      </c>
      <c r="G167" s="583">
        <f ca="1">IF(ISERROR(OFFSET('HARGA SATUAN'!$I$6,MATCH(C167,'HARGA SATUAN'!$C$7:$C$1495,0),0)),"",OFFSET('HARGA SATUAN'!$I$6,MATCH(C167,'HARGA SATUAN'!$C$7:$C$1495,0),0))</f>
        <v>0</v>
      </c>
      <c r="H167" s="677" t="str">
        <f ca="1">IF(B167="","",#REF!)</f>
        <v/>
      </c>
      <c r="I167" s="677" t="str">
        <f ca="1">IF(B167="","",#REF!)</f>
        <v/>
      </c>
      <c r="J167" s="677" t="str">
        <f ca="1">IF(B167="","",#REF!)</f>
        <v/>
      </c>
      <c r="K167" s="677" t="str">
        <f ca="1">IF(B167="","",#REF!)</f>
        <v/>
      </c>
      <c r="L167" s="677" t="str">
        <f ca="1">IF(C167="","",#REF!)</f>
        <v/>
      </c>
    </row>
    <row r="168" spans="1:12">
      <c r="A168" s="650">
        <v>157</v>
      </c>
      <c r="B168" s="676" t="str">
        <f ca="1" t="shared" si="6"/>
        <v/>
      </c>
      <c r="C168" s="209" t="str">
        <f ca="1" t="shared" si="7"/>
        <v/>
      </c>
      <c r="D168" s="587" t="str">
        <f ca="1">IF(ISERROR(OFFSET('HARGA SATUAN'!$D$6,MATCH(C168,'HARGA SATUAN'!$C$7:$C$1495,0),0)),"",OFFSET('HARGA SATUAN'!$D$6,MATCH(C168,'HARGA SATUAN'!$C$7:$C$1495,0),0))</f>
        <v/>
      </c>
      <c r="E168" s="587">
        <f ca="1">IF(B168="+","Unit",IF(ISERROR(OFFSET('HARGA SATUAN'!$E$6,MATCH(C168,'HARGA SATUAN'!$C$7:$C$1495,0),0)),"",OFFSET('HARGA SATUAN'!$E$6,MATCH(C168,'HARGA SATUAN'!$C$7:$C$1495,0),0)))</f>
        <v>0</v>
      </c>
      <c r="F168" s="678" t="str">
        <f ca="1" t="shared" si="8"/>
        <v/>
      </c>
      <c r="G168" s="583">
        <f ca="1">IF(ISERROR(OFFSET('HARGA SATUAN'!$I$6,MATCH(C168,'HARGA SATUAN'!$C$7:$C$1495,0),0)),"",OFFSET('HARGA SATUAN'!$I$6,MATCH(C168,'HARGA SATUAN'!$C$7:$C$1495,0),0))</f>
        <v>0</v>
      </c>
      <c r="H168" s="677" t="str">
        <f ca="1">IF(B168="","",#REF!)</f>
        <v/>
      </c>
      <c r="I168" s="677" t="str">
        <f ca="1">IF(B168="","",#REF!)</f>
        <v/>
      </c>
      <c r="J168" s="677" t="str">
        <f ca="1">IF(B168="","",#REF!)</f>
        <v/>
      </c>
      <c r="K168" s="677" t="str">
        <f ca="1">IF(B168="","",#REF!)</f>
        <v/>
      </c>
      <c r="L168" s="677" t="str">
        <f ca="1">IF(C168="","",#REF!)</f>
        <v/>
      </c>
    </row>
    <row r="169" spans="1:12">
      <c r="A169" s="650">
        <v>158</v>
      </c>
      <c r="B169" s="676" t="str">
        <f ca="1" t="shared" si="6"/>
        <v/>
      </c>
      <c r="C169" s="209" t="str">
        <f ca="1" t="shared" si="7"/>
        <v/>
      </c>
      <c r="D169" s="587" t="str">
        <f ca="1">IF(ISERROR(OFFSET('HARGA SATUAN'!$D$6,MATCH(C169,'HARGA SATUAN'!$C$7:$C$1495,0),0)),"",OFFSET('HARGA SATUAN'!$D$6,MATCH(C169,'HARGA SATUAN'!$C$7:$C$1495,0),0))</f>
        <v/>
      </c>
      <c r="E169" s="587">
        <f ca="1">IF(B169="+","Unit",IF(ISERROR(OFFSET('HARGA SATUAN'!$E$6,MATCH(C169,'HARGA SATUAN'!$C$7:$C$1495,0),0)),"",OFFSET('HARGA SATUAN'!$E$6,MATCH(C169,'HARGA SATUAN'!$C$7:$C$1495,0),0)))</f>
        <v>0</v>
      </c>
      <c r="F169" s="678" t="str">
        <f ca="1" t="shared" si="8"/>
        <v/>
      </c>
      <c r="G169" s="583">
        <f ca="1">IF(ISERROR(OFFSET('HARGA SATUAN'!$I$6,MATCH(C169,'HARGA SATUAN'!$C$7:$C$1495,0),0)),"",OFFSET('HARGA SATUAN'!$I$6,MATCH(C169,'HARGA SATUAN'!$C$7:$C$1495,0),0))</f>
        <v>0</v>
      </c>
      <c r="H169" s="677" t="str">
        <f ca="1">IF(B169="","",#REF!)</f>
        <v/>
      </c>
      <c r="I169" s="677" t="str">
        <f ca="1">IF(B169="","",#REF!)</f>
        <v/>
      </c>
      <c r="J169" s="677" t="str">
        <f ca="1">IF(B169="","",#REF!)</f>
        <v/>
      </c>
      <c r="K169" s="677" t="str">
        <f ca="1">IF(B169="","",#REF!)</f>
        <v/>
      </c>
      <c r="L169" s="677" t="str">
        <f ca="1">IF(C169="","",#REF!)</f>
        <v/>
      </c>
    </row>
    <row r="170" spans="1:12">
      <c r="A170" s="650">
        <v>159</v>
      </c>
      <c r="B170" s="676" t="str">
        <f ca="1" t="shared" si="6"/>
        <v/>
      </c>
      <c r="C170" s="209" t="str">
        <f ca="1" t="shared" si="7"/>
        <v/>
      </c>
      <c r="D170" s="587" t="str">
        <f ca="1">IF(ISERROR(OFFSET('HARGA SATUAN'!$D$6,MATCH(C170,'HARGA SATUAN'!$C$7:$C$1495,0),0)),"",OFFSET('HARGA SATUAN'!$D$6,MATCH(C170,'HARGA SATUAN'!$C$7:$C$1495,0),0))</f>
        <v/>
      </c>
      <c r="E170" s="587">
        <f ca="1">IF(B170="+","Unit",IF(ISERROR(OFFSET('HARGA SATUAN'!$E$6,MATCH(C170,'HARGA SATUAN'!$C$7:$C$1495,0),0)),"",OFFSET('HARGA SATUAN'!$E$6,MATCH(C170,'HARGA SATUAN'!$C$7:$C$1495,0),0)))</f>
        <v>0</v>
      </c>
      <c r="F170" s="678" t="str">
        <f ca="1" t="shared" si="8"/>
        <v/>
      </c>
      <c r="G170" s="583">
        <f ca="1">IF(ISERROR(OFFSET('HARGA SATUAN'!$I$6,MATCH(C170,'HARGA SATUAN'!$C$7:$C$1495,0),0)),"",OFFSET('HARGA SATUAN'!$I$6,MATCH(C170,'HARGA SATUAN'!$C$7:$C$1495,0),0))</f>
        <v>0</v>
      </c>
      <c r="H170" s="677" t="str">
        <f ca="1">IF(B170="","",#REF!)</f>
        <v/>
      </c>
      <c r="I170" s="677" t="str">
        <f ca="1">IF(B170="","",#REF!)</f>
        <v/>
      </c>
      <c r="J170" s="677" t="str">
        <f ca="1">IF(B170="","",#REF!)</f>
        <v/>
      </c>
      <c r="K170" s="677" t="str">
        <f ca="1">IF(B170="","",#REF!)</f>
        <v/>
      </c>
      <c r="L170" s="677" t="str">
        <f ca="1">IF(C170="","",#REF!)</f>
        <v/>
      </c>
    </row>
    <row r="171" spans="1:12">
      <c r="A171" s="650">
        <v>160</v>
      </c>
      <c r="B171" s="676" t="str">
        <f ca="1" t="shared" si="6"/>
        <v/>
      </c>
      <c r="C171" s="209" t="str">
        <f ca="1" t="shared" si="7"/>
        <v/>
      </c>
      <c r="D171" s="587" t="str">
        <f ca="1">IF(ISERROR(OFFSET('HARGA SATUAN'!$D$6,MATCH(C171,'HARGA SATUAN'!$C$7:$C$1495,0),0)),"",OFFSET('HARGA SATUAN'!$D$6,MATCH(C171,'HARGA SATUAN'!$C$7:$C$1495,0),0))</f>
        <v/>
      </c>
      <c r="E171" s="587">
        <f ca="1">IF(B171="+","Unit",IF(ISERROR(OFFSET('HARGA SATUAN'!$E$6,MATCH(C171,'HARGA SATUAN'!$C$7:$C$1495,0),0)),"",OFFSET('HARGA SATUAN'!$E$6,MATCH(C171,'HARGA SATUAN'!$C$7:$C$1495,0),0)))</f>
        <v>0</v>
      </c>
      <c r="F171" s="678" t="str">
        <f ca="1" t="shared" si="8"/>
        <v/>
      </c>
      <c r="G171" s="583">
        <f ca="1">IF(ISERROR(OFFSET('HARGA SATUAN'!$I$6,MATCH(C171,'HARGA SATUAN'!$C$7:$C$1495,0),0)),"",OFFSET('HARGA SATUAN'!$I$6,MATCH(C171,'HARGA SATUAN'!$C$7:$C$1495,0),0))</f>
        <v>0</v>
      </c>
      <c r="H171" s="677" t="str">
        <f ca="1">IF(B171="","",#REF!)</f>
        <v/>
      </c>
      <c r="I171" s="677" t="str">
        <f ca="1">IF(B171="","",#REF!)</f>
        <v/>
      </c>
      <c r="J171" s="677" t="str">
        <f ca="1">IF(B171="","",#REF!)</f>
        <v/>
      </c>
      <c r="K171" s="677" t="str">
        <f ca="1">IF(B171="","",#REF!)</f>
        <v/>
      </c>
      <c r="L171" s="677" t="str">
        <f ca="1">IF(C171="","",#REF!)</f>
        <v/>
      </c>
    </row>
    <row r="172" spans="1:12">
      <c r="A172" s="650">
        <v>161</v>
      </c>
      <c r="B172" s="676" t="str">
        <f ca="1" t="shared" si="6"/>
        <v/>
      </c>
      <c r="C172" s="209" t="str">
        <f ca="1" t="shared" si="7"/>
        <v/>
      </c>
      <c r="D172" s="587" t="str">
        <f ca="1">IF(ISERROR(OFFSET('HARGA SATUAN'!$D$6,MATCH(C172,'HARGA SATUAN'!$C$7:$C$1495,0),0)),"",OFFSET('HARGA SATUAN'!$D$6,MATCH(C172,'HARGA SATUAN'!$C$7:$C$1495,0),0))</f>
        <v/>
      </c>
      <c r="E172" s="587">
        <f ca="1">IF(B172="+","Unit",IF(ISERROR(OFFSET('HARGA SATUAN'!$E$6,MATCH(C172,'HARGA SATUAN'!$C$7:$C$1495,0),0)),"",OFFSET('HARGA SATUAN'!$E$6,MATCH(C172,'HARGA SATUAN'!$C$7:$C$1495,0),0)))</f>
        <v>0</v>
      </c>
      <c r="F172" s="678" t="str">
        <f ca="1" t="shared" si="8"/>
        <v/>
      </c>
      <c r="G172" s="583">
        <f ca="1">IF(ISERROR(OFFSET('HARGA SATUAN'!$I$6,MATCH(C172,'HARGA SATUAN'!$C$7:$C$1495,0),0)),"",OFFSET('HARGA SATUAN'!$I$6,MATCH(C172,'HARGA SATUAN'!$C$7:$C$1495,0),0))</f>
        <v>0</v>
      </c>
      <c r="H172" s="677" t="str">
        <f ca="1">IF(B172="","",#REF!)</f>
        <v/>
      </c>
      <c r="I172" s="677" t="str">
        <f ca="1">IF(B172="","",#REF!)</f>
        <v/>
      </c>
      <c r="J172" s="677" t="str">
        <f ca="1">IF(B172="","",#REF!)</f>
        <v/>
      </c>
      <c r="K172" s="677" t="str">
        <f ca="1">IF(B172="","",#REF!)</f>
        <v/>
      </c>
      <c r="L172" s="677" t="str">
        <f ca="1">IF(C172="","",#REF!)</f>
        <v/>
      </c>
    </row>
    <row r="173" spans="1:12">
      <c r="A173" s="650">
        <v>162</v>
      </c>
      <c r="B173" s="676" t="str">
        <f ca="1" t="shared" si="6"/>
        <v/>
      </c>
      <c r="C173" s="209" t="str">
        <f ca="1" t="shared" si="7"/>
        <v/>
      </c>
      <c r="D173" s="587" t="str">
        <f ca="1">IF(ISERROR(OFFSET('HARGA SATUAN'!$D$6,MATCH(C173,'HARGA SATUAN'!$C$7:$C$1495,0),0)),"",OFFSET('HARGA SATUAN'!$D$6,MATCH(C173,'HARGA SATUAN'!$C$7:$C$1495,0),0))</f>
        <v/>
      </c>
      <c r="E173" s="587">
        <f ca="1">IF(B173="+","Unit",IF(ISERROR(OFFSET('HARGA SATUAN'!$E$6,MATCH(C173,'HARGA SATUAN'!$C$7:$C$1495,0),0)),"",OFFSET('HARGA SATUAN'!$E$6,MATCH(C173,'HARGA SATUAN'!$C$7:$C$1495,0),0)))</f>
        <v>0</v>
      </c>
      <c r="F173" s="678" t="str">
        <f ca="1" t="shared" si="8"/>
        <v/>
      </c>
      <c r="G173" s="583">
        <f ca="1">IF(ISERROR(OFFSET('HARGA SATUAN'!$I$6,MATCH(C173,'HARGA SATUAN'!$C$7:$C$1495,0),0)),"",OFFSET('HARGA SATUAN'!$I$6,MATCH(C173,'HARGA SATUAN'!$C$7:$C$1495,0),0))</f>
        <v>0</v>
      </c>
      <c r="H173" s="677" t="str">
        <f ca="1">IF(B173="","",#REF!)</f>
        <v/>
      </c>
      <c r="I173" s="677" t="str">
        <f ca="1">IF(B173="","",#REF!)</f>
        <v/>
      </c>
      <c r="J173" s="677" t="str">
        <f ca="1">IF(B173="","",#REF!)</f>
        <v/>
      </c>
      <c r="K173" s="677" t="str">
        <f ca="1">IF(B173="","",#REF!)</f>
        <v/>
      </c>
      <c r="L173" s="677" t="str">
        <f ca="1">IF(C173="","",#REF!)</f>
        <v/>
      </c>
    </row>
    <row r="174" spans="1:12">
      <c r="A174" s="650">
        <v>163</v>
      </c>
      <c r="B174" s="676" t="str">
        <f ca="1" t="shared" si="6"/>
        <v/>
      </c>
      <c r="C174" s="209" t="str">
        <f ca="1" t="shared" si="7"/>
        <v/>
      </c>
      <c r="D174" s="587" t="str">
        <f ca="1">IF(ISERROR(OFFSET('HARGA SATUAN'!$D$6,MATCH(C174,'HARGA SATUAN'!$C$7:$C$1495,0),0)),"",OFFSET('HARGA SATUAN'!$D$6,MATCH(C174,'HARGA SATUAN'!$C$7:$C$1495,0),0))</f>
        <v/>
      </c>
      <c r="E174" s="587">
        <f ca="1">IF(B174="+","Unit",IF(ISERROR(OFFSET('HARGA SATUAN'!$E$6,MATCH(C174,'HARGA SATUAN'!$C$7:$C$1495,0),0)),"",OFFSET('HARGA SATUAN'!$E$6,MATCH(C174,'HARGA SATUAN'!$C$7:$C$1495,0),0)))</f>
        <v>0</v>
      </c>
      <c r="F174" s="678" t="str">
        <f ca="1" t="shared" si="8"/>
        <v/>
      </c>
      <c r="G174" s="583">
        <f ca="1">IF(ISERROR(OFFSET('HARGA SATUAN'!$I$6,MATCH(C174,'HARGA SATUAN'!$C$7:$C$1495,0),0)),"",OFFSET('HARGA SATUAN'!$I$6,MATCH(C174,'HARGA SATUAN'!$C$7:$C$1495,0),0))</f>
        <v>0</v>
      </c>
      <c r="H174" s="677" t="str">
        <f ca="1">IF(B174="","",#REF!)</f>
        <v/>
      </c>
      <c r="I174" s="677" t="str">
        <f ca="1">IF(B174="","",#REF!)</f>
        <v/>
      </c>
      <c r="J174" s="677" t="str">
        <f ca="1">IF(B174="","",#REF!)</f>
        <v/>
      </c>
      <c r="K174" s="677" t="str">
        <f ca="1">IF(B174="","",#REF!)</f>
        <v/>
      </c>
      <c r="L174" s="677" t="str">
        <f ca="1">IF(C174="","",#REF!)</f>
        <v/>
      </c>
    </row>
    <row r="175" spans="1:12">
      <c r="A175" s="650">
        <v>164</v>
      </c>
      <c r="B175" s="676" t="str">
        <f ca="1" t="shared" si="6"/>
        <v/>
      </c>
      <c r="C175" s="209" t="str">
        <f ca="1" t="shared" si="7"/>
        <v/>
      </c>
      <c r="D175" s="587" t="str">
        <f ca="1">IF(ISERROR(OFFSET('HARGA SATUAN'!$D$6,MATCH(C175,'HARGA SATUAN'!$C$7:$C$1495,0),0)),"",OFFSET('HARGA SATUAN'!$D$6,MATCH(C175,'HARGA SATUAN'!$C$7:$C$1495,0),0))</f>
        <v/>
      </c>
      <c r="E175" s="587">
        <f ca="1">IF(B175="+","Unit",IF(ISERROR(OFFSET('HARGA SATUAN'!$E$6,MATCH(C175,'HARGA SATUAN'!$C$7:$C$1495,0),0)),"",OFFSET('HARGA SATUAN'!$E$6,MATCH(C175,'HARGA SATUAN'!$C$7:$C$1495,0),0)))</f>
        <v>0</v>
      </c>
      <c r="F175" s="678" t="str">
        <f ca="1" t="shared" si="8"/>
        <v/>
      </c>
      <c r="G175" s="583">
        <f ca="1">IF(ISERROR(OFFSET('HARGA SATUAN'!$I$6,MATCH(C175,'HARGA SATUAN'!$C$7:$C$1495,0),0)),"",OFFSET('HARGA SATUAN'!$I$6,MATCH(C175,'HARGA SATUAN'!$C$7:$C$1495,0),0))</f>
        <v>0</v>
      </c>
      <c r="H175" s="677" t="str">
        <f ca="1">IF(B175="","",#REF!)</f>
        <v/>
      </c>
      <c r="I175" s="677" t="str">
        <f ca="1">IF(B175="","",#REF!)</f>
        <v/>
      </c>
      <c r="J175" s="677" t="str">
        <f ca="1">IF(B175="","",#REF!)</f>
        <v/>
      </c>
      <c r="K175" s="677" t="str">
        <f ca="1">IF(B175="","",#REF!)</f>
        <v/>
      </c>
      <c r="L175" s="677" t="str">
        <f ca="1">IF(C175="","",#REF!)</f>
        <v/>
      </c>
    </row>
    <row r="176" spans="1:12">
      <c r="A176" s="650">
        <v>165</v>
      </c>
      <c r="B176" s="676" t="str">
        <f ca="1" t="shared" si="6"/>
        <v/>
      </c>
      <c r="C176" s="209" t="str">
        <f ca="1" t="shared" si="7"/>
        <v/>
      </c>
      <c r="D176" s="587" t="str">
        <f ca="1">IF(ISERROR(OFFSET('HARGA SATUAN'!$D$6,MATCH(C176,'HARGA SATUAN'!$C$7:$C$1495,0),0)),"",OFFSET('HARGA SATUAN'!$D$6,MATCH(C176,'HARGA SATUAN'!$C$7:$C$1495,0),0))</f>
        <v/>
      </c>
      <c r="E176" s="587">
        <f ca="1">IF(B176="+","Unit",IF(ISERROR(OFFSET('HARGA SATUAN'!$E$6,MATCH(C176,'HARGA SATUAN'!$C$7:$C$1495,0),0)),"",OFFSET('HARGA SATUAN'!$E$6,MATCH(C176,'HARGA SATUAN'!$C$7:$C$1495,0),0)))</f>
        <v>0</v>
      </c>
      <c r="F176" s="678" t="str">
        <f ca="1" t="shared" si="8"/>
        <v/>
      </c>
      <c r="G176" s="583">
        <f ca="1">IF(ISERROR(OFFSET('HARGA SATUAN'!$I$6,MATCH(C176,'HARGA SATUAN'!$C$7:$C$1495,0),0)),"",OFFSET('HARGA SATUAN'!$I$6,MATCH(C176,'HARGA SATUAN'!$C$7:$C$1495,0),0))</f>
        <v>0</v>
      </c>
      <c r="H176" s="677" t="str">
        <f ca="1">IF(B176="","",#REF!)</f>
        <v/>
      </c>
      <c r="I176" s="677" t="str">
        <f ca="1">IF(B176="","",#REF!)</f>
        <v/>
      </c>
      <c r="J176" s="677" t="str">
        <f ca="1">IF(B176="","",#REF!)</f>
        <v/>
      </c>
      <c r="K176" s="677" t="str">
        <f ca="1">IF(B176="","",#REF!)</f>
        <v/>
      </c>
      <c r="L176" s="677" t="str">
        <f ca="1">IF(C176="","",#REF!)</f>
        <v/>
      </c>
    </row>
    <row r="177" spans="1:12">
      <c r="A177" s="650">
        <v>166</v>
      </c>
      <c r="B177" s="676" t="str">
        <f ca="1" t="shared" si="6"/>
        <v/>
      </c>
      <c r="C177" s="209" t="str">
        <f ca="1" t="shared" si="7"/>
        <v/>
      </c>
      <c r="D177" s="587" t="str">
        <f ca="1">IF(ISERROR(OFFSET('HARGA SATUAN'!$D$6,MATCH(C177,'HARGA SATUAN'!$C$7:$C$1495,0),0)),"",OFFSET('HARGA SATUAN'!$D$6,MATCH(C177,'HARGA SATUAN'!$C$7:$C$1495,0),0))</f>
        <v/>
      </c>
      <c r="E177" s="587">
        <f ca="1">IF(B177="+","Unit",IF(ISERROR(OFFSET('HARGA SATUAN'!$E$6,MATCH(C177,'HARGA SATUAN'!$C$7:$C$1495,0),0)),"",OFFSET('HARGA SATUAN'!$E$6,MATCH(C177,'HARGA SATUAN'!$C$7:$C$1495,0),0)))</f>
        <v>0</v>
      </c>
      <c r="F177" s="678" t="str">
        <f ca="1" t="shared" si="8"/>
        <v/>
      </c>
      <c r="G177" s="583">
        <f ca="1">IF(ISERROR(OFFSET('HARGA SATUAN'!$I$6,MATCH(C177,'HARGA SATUAN'!$C$7:$C$1495,0),0)),"",OFFSET('HARGA SATUAN'!$I$6,MATCH(C177,'HARGA SATUAN'!$C$7:$C$1495,0),0))</f>
        <v>0</v>
      </c>
      <c r="H177" s="677" t="str">
        <f ca="1">IF(B177="","",#REF!)</f>
        <v/>
      </c>
      <c r="I177" s="677" t="str">
        <f ca="1">IF(B177="","",#REF!)</f>
        <v/>
      </c>
      <c r="J177" s="677" t="str">
        <f ca="1">IF(B177="","",#REF!)</f>
        <v/>
      </c>
      <c r="K177" s="677" t="str">
        <f ca="1">IF(B177="","",#REF!)</f>
        <v/>
      </c>
      <c r="L177" s="677" t="str">
        <f ca="1">IF(C177="","",#REF!)</f>
        <v/>
      </c>
    </row>
    <row r="178" spans="1:12">
      <c r="A178" s="650">
        <v>167</v>
      </c>
      <c r="B178" s="676" t="str">
        <f ca="1" t="shared" si="6"/>
        <v/>
      </c>
      <c r="C178" s="209" t="str">
        <f ca="1" t="shared" si="7"/>
        <v/>
      </c>
      <c r="D178" s="587" t="str">
        <f ca="1">IF(ISERROR(OFFSET('HARGA SATUAN'!$D$6,MATCH(C178,'HARGA SATUAN'!$C$7:$C$1495,0),0)),"",OFFSET('HARGA SATUAN'!$D$6,MATCH(C178,'HARGA SATUAN'!$C$7:$C$1495,0),0))</f>
        <v/>
      </c>
      <c r="E178" s="587">
        <f ca="1">IF(B178="+","Unit",IF(ISERROR(OFFSET('HARGA SATUAN'!$E$6,MATCH(C178,'HARGA SATUAN'!$C$7:$C$1495,0),0)),"",OFFSET('HARGA SATUAN'!$E$6,MATCH(C178,'HARGA SATUAN'!$C$7:$C$1495,0),0)))</f>
        <v>0</v>
      </c>
      <c r="F178" s="678" t="str">
        <f ca="1" t="shared" si="8"/>
        <v/>
      </c>
      <c r="G178" s="583">
        <f ca="1">IF(ISERROR(OFFSET('HARGA SATUAN'!$I$6,MATCH(C178,'HARGA SATUAN'!$C$7:$C$1495,0),0)),"",OFFSET('HARGA SATUAN'!$I$6,MATCH(C178,'HARGA SATUAN'!$C$7:$C$1495,0),0))</f>
        <v>0</v>
      </c>
      <c r="H178" s="677" t="str">
        <f ca="1">IF(B178="","",#REF!)</f>
        <v/>
      </c>
      <c r="I178" s="677" t="str">
        <f ca="1">IF(B178="","",#REF!)</f>
        <v/>
      </c>
      <c r="J178" s="677" t="str">
        <f ca="1">IF(B178="","",#REF!)</f>
        <v/>
      </c>
      <c r="K178" s="677" t="str">
        <f ca="1">IF(B178="","",#REF!)</f>
        <v/>
      </c>
      <c r="L178" s="677" t="str">
        <f ca="1">IF(C178="","",#REF!)</f>
        <v/>
      </c>
    </row>
    <row r="179" spans="1:12">
      <c r="A179" s="650">
        <v>168</v>
      </c>
      <c r="B179" s="676" t="str">
        <f ca="1" t="shared" si="6"/>
        <v/>
      </c>
      <c r="C179" s="209" t="str">
        <f ca="1" t="shared" si="7"/>
        <v/>
      </c>
      <c r="D179" s="587" t="str">
        <f ca="1">IF(ISERROR(OFFSET('HARGA SATUAN'!$D$6,MATCH(C179,'HARGA SATUAN'!$C$7:$C$1495,0),0)),"",OFFSET('HARGA SATUAN'!$D$6,MATCH(C179,'HARGA SATUAN'!$C$7:$C$1495,0),0))</f>
        <v/>
      </c>
      <c r="E179" s="587">
        <f ca="1">IF(B179="+","Unit",IF(ISERROR(OFFSET('HARGA SATUAN'!$E$6,MATCH(C179,'HARGA SATUAN'!$C$7:$C$1495,0),0)),"",OFFSET('HARGA SATUAN'!$E$6,MATCH(C179,'HARGA SATUAN'!$C$7:$C$1495,0),0)))</f>
        <v>0</v>
      </c>
      <c r="F179" s="678" t="str">
        <f ca="1" t="shared" si="8"/>
        <v/>
      </c>
      <c r="G179" s="583">
        <f ca="1">IF(ISERROR(OFFSET('HARGA SATUAN'!$I$6,MATCH(C179,'HARGA SATUAN'!$C$7:$C$1495,0),0)),"",OFFSET('HARGA SATUAN'!$I$6,MATCH(C179,'HARGA SATUAN'!$C$7:$C$1495,0),0))</f>
        <v>0</v>
      </c>
      <c r="H179" s="677" t="str">
        <f ca="1">IF(B179="","",#REF!)</f>
        <v/>
      </c>
      <c r="I179" s="677" t="str">
        <f ca="1">IF(B179="","",#REF!)</f>
        <v/>
      </c>
      <c r="J179" s="677" t="str">
        <f ca="1">IF(B179="","",#REF!)</f>
        <v/>
      </c>
      <c r="K179" s="677" t="str">
        <f ca="1">IF(B179="","",#REF!)</f>
        <v/>
      </c>
      <c r="L179" s="677" t="str">
        <f ca="1">IF(C179="","",#REF!)</f>
        <v/>
      </c>
    </row>
    <row r="180" spans="1:12">
      <c r="A180" s="650">
        <v>169</v>
      </c>
      <c r="B180" s="676" t="str">
        <f ca="1" t="shared" si="6"/>
        <v/>
      </c>
      <c r="C180" s="209" t="str">
        <f ca="1" t="shared" si="7"/>
        <v/>
      </c>
      <c r="D180" s="587" t="str">
        <f ca="1">IF(ISERROR(OFFSET('HARGA SATUAN'!$D$6,MATCH(C180,'HARGA SATUAN'!$C$7:$C$1495,0),0)),"",OFFSET('HARGA SATUAN'!$D$6,MATCH(C180,'HARGA SATUAN'!$C$7:$C$1495,0),0))</f>
        <v/>
      </c>
      <c r="E180" s="587">
        <f ca="1">IF(B180="+","Unit",IF(ISERROR(OFFSET('HARGA SATUAN'!$E$6,MATCH(C180,'HARGA SATUAN'!$C$7:$C$1495,0),0)),"",OFFSET('HARGA SATUAN'!$E$6,MATCH(C180,'HARGA SATUAN'!$C$7:$C$1495,0),0)))</f>
        <v>0</v>
      </c>
      <c r="F180" s="678" t="str">
        <f ca="1" t="shared" si="8"/>
        <v/>
      </c>
      <c r="G180" s="583">
        <f ca="1">IF(ISERROR(OFFSET('HARGA SATUAN'!$I$6,MATCH(C180,'HARGA SATUAN'!$C$7:$C$1495,0),0)),"",OFFSET('HARGA SATUAN'!$I$6,MATCH(C180,'HARGA SATUAN'!$C$7:$C$1495,0),0))</f>
        <v>0</v>
      </c>
      <c r="H180" s="677" t="str">
        <f ca="1">IF(B180="","",#REF!)</f>
        <v/>
      </c>
      <c r="I180" s="677" t="str">
        <f ca="1">IF(B180="","",#REF!)</f>
        <v/>
      </c>
      <c r="J180" s="677" t="str">
        <f ca="1">IF(B180="","",#REF!)</f>
        <v/>
      </c>
      <c r="K180" s="677" t="str">
        <f ca="1">IF(B180="","",#REF!)</f>
        <v/>
      </c>
      <c r="L180" s="677" t="str">
        <f ca="1">IF(C180="","",#REF!)</f>
        <v/>
      </c>
    </row>
    <row r="181" spans="1:12">
      <c r="A181" s="650">
        <v>170</v>
      </c>
      <c r="B181" s="676" t="str">
        <f ca="1" t="shared" si="6"/>
        <v/>
      </c>
      <c r="C181" s="209" t="str">
        <f ca="1" t="shared" si="7"/>
        <v/>
      </c>
      <c r="D181" s="587" t="str">
        <f ca="1">IF(ISERROR(OFFSET('HARGA SATUAN'!$D$6,MATCH(C181,'HARGA SATUAN'!$C$7:$C$1495,0),0)),"",OFFSET('HARGA SATUAN'!$D$6,MATCH(C181,'HARGA SATUAN'!$C$7:$C$1495,0),0))</f>
        <v/>
      </c>
      <c r="E181" s="587">
        <f ca="1">IF(B181="+","Unit",IF(ISERROR(OFFSET('HARGA SATUAN'!$E$6,MATCH(C181,'HARGA SATUAN'!$C$7:$C$1495,0),0)),"",OFFSET('HARGA SATUAN'!$E$6,MATCH(C181,'HARGA SATUAN'!$C$7:$C$1495,0),0)))</f>
        <v>0</v>
      </c>
      <c r="F181" s="678" t="str">
        <f ca="1" t="shared" si="8"/>
        <v/>
      </c>
      <c r="G181" s="583">
        <f ca="1">IF(ISERROR(OFFSET('HARGA SATUAN'!$I$6,MATCH(C181,'HARGA SATUAN'!$C$7:$C$1495,0),0)),"",OFFSET('HARGA SATUAN'!$I$6,MATCH(C181,'HARGA SATUAN'!$C$7:$C$1495,0),0))</f>
        <v>0</v>
      </c>
      <c r="H181" s="677" t="str">
        <f ca="1">IF(B181="","",#REF!)</f>
        <v/>
      </c>
      <c r="I181" s="677" t="str">
        <f ca="1">IF(B181="","",#REF!)</f>
        <v/>
      </c>
      <c r="J181" s="677" t="str">
        <f ca="1">IF(B181="","",#REF!)</f>
        <v/>
      </c>
      <c r="K181" s="677" t="str">
        <f ca="1">IF(B181="","",#REF!)</f>
        <v/>
      </c>
      <c r="L181" s="677" t="str">
        <f ca="1">IF(C181="","",#REF!)</f>
        <v/>
      </c>
    </row>
    <row r="182" spans="1:12">
      <c r="A182" s="650">
        <v>171</v>
      </c>
      <c r="B182" s="676" t="str">
        <f ca="1" t="shared" si="6"/>
        <v/>
      </c>
      <c r="C182" s="209" t="str">
        <f ca="1" t="shared" si="7"/>
        <v/>
      </c>
      <c r="D182" s="587" t="str">
        <f ca="1">IF(ISERROR(OFFSET('HARGA SATUAN'!$D$6,MATCH(C182,'HARGA SATUAN'!$C$7:$C$1495,0),0)),"",OFFSET('HARGA SATUAN'!$D$6,MATCH(C182,'HARGA SATUAN'!$C$7:$C$1495,0),0))</f>
        <v/>
      </c>
      <c r="E182" s="587">
        <f ca="1">IF(B182="+","Unit",IF(ISERROR(OFFSET('HARGA SATUAN'!$E$6,MATCH(C182,'HARGA SATUAN'!$C$7:$C$1495,0),0)),"",OFFSET('HARGA SATUAN'!$E$6,MATCH(C182,'HARGA SATUAN'!$C$7:$C$1495,0),0)))</f>
        <v>0</v>
      </c>
      <c r="F182" s="678" t="str">
        <f ca="1" t="shared" si="8"/>
        <v/>
      </c>
      <c r="G182" s="583">
        <f ca="1">IF(ISERROR(OFFSET('HARGA SATUAN'!$I$6,MATCH(C182,'HARGA SATUAN'!$C$7:$C$1495,0),0)),"",OFFSET('HARGA SATUAN'!$I$6,MATCH(C182,'HARGA SATUAN'!$C$7:$C$1495,0),0))</f>
        <v>0</v>
      </c>
      <c r="H182" s="677" t="str">
        <f ca="1">IF(B182="","",#REF!)</f>
        <v/>
      </c>
      <c r="I182" s="677" t="str">
        <f ca="1">IF(B182="","",#REF!)</f>
        <v/>
      </c>
      <c r="J182" s="677" t="str">
        <f ca="1">IF(B182="","",#REF!)</f>
        <v/>
      </c>
      <c r="K182" s="677" t="str">
        <f ca="1">IF(B182="","",#REF!)</f>
        <v/>
      </c>
      <c r="L182" s="677" t="str">
        <f ca="1">IF(C182="","",#REF!)</f>
        <v/>
      </c>
    </row>
    <row r="183" spans="1:12">
      <c r="A183" s="650">
        <v>172</v>
      </c>
      <c r="B183" s="676" t="str">
        <f ca="1" t="shared" si="6"/>
        <v/>
      </c>
      <c r="C183" s="209" t="str">
        <f ca="1" t="shared" si="7"/>
        <v/>
      </c>
      <c r="D183" s="587" t="str">
        <f ca="1">IF(ISERROR(OFFSET('HARGA SATUAN'!$D$6,MATCH(C183,'HARGA SATUAN'!$C$7:$C$1495,0),0)),"",OFFSET('HARGA SATUAN'!$D$6,MATCH(C183,'HARGA SATUAN'!$C$7:$C$1495,0),0))</f>
        <v/>
      </c>
      <c r="E183" s="587">
        <f ca="1">IF(B183="+","Unit",IF(ISERROR(OFFSET('HARGA SATUAN'!$E$6,MATCH(C183,'HARGA SATUAN'!$C$7:$C$1495,0),0)),"",OFFSET('HARGA SATUAN'!$E$6,MATCH(C183,'HARGA SATUAN'!$C$7:$C$1495,0),0)))</f>
        <v>0</v>
      </c>
      <c r="F183" s="678" t="str">
        <f ca="1" t="shared" si="8"/>
        <v/>
      </c>
      <c r="G183" s="583">
        <f ca="1">IF(ISERROR(OFFSET('HARGA SATUAN'!$I$6,MATCH(C183,'HARGA SATUAN'!$C$7:$C$1495,0),0)),"",OFFSET('HARGA SATUAN'!$I$6,MATCH(C183,'HARGA SATUAN'!$C$7:$C$1495,0),0))</f>
        <v>0</v>
      </c>
      <c r="H183" s="677" t="str">
        <f ca="1">IF(B183="","",#REF!)</f>
        <v/>
      </c>
      <c r="I183" s="677" t="str">
        <f ca="1">IF(B183="","",#REF!)</f>
        <v/>
      </c>
      <c r="J183" s="677" t="str">
        <f ca="1">IF(B183="","",#REF!)</f>
        <v/>
      </c>
      <c r="K183" s="677" t="str">
        <f ca="1">IF(B183="","",#REF!)</f>
        <v/>
      </c>
      <c r="L183" s="677" t="str">
        <f ca="1">IF(C183="","",#REF!)</f>
        <v/>
      </c>
    </row>
    <row r="184" spans="1:12">
      <c r="A184" s="650">
        <v>173</v>
      </c>
      <c r="B184" s="676" t="str">
        <f ca="1" t="shared" si="6"/>
        <v/>
      </c>
      <c r="C184" s="209" t="str">
        <f ca="1" t="shared" si="7"/>
        <v/>
      </c>
      <c r="D184" s="587" t="str">
        <f ca="1">IF(ISERROR(OFFSET('HARGA SATUAN'!$D$6,MATCH(C184,'HARGA SATUAN'!$C$7:$C$1495,0),0)),"",OFFSET('HARGA SATUAN'!$D$6,MATCH(C184,'HARGA SATUAN'!$C$7:$C$1495,0),0))</f>
        <v/>
      </c>
      <c r="E184" s="587">
        <f ca="1">IF(B184="+","Unit",IF(ISERROR(OFFSET('HARGA SATUAN'!$E$6,MATCH(C184,'HARGA SATUAN'!$C$7:$C$1495,0),0)),"",OFFSET('HARGA SATUAN'!$E$6,MATCH(C184,'HARGA SATUAN'!$C$7:$C$1495,0),0)))</f>
        <v>0</v>
      </c>
      <c r="F184" s="678" t="str">
        <f ca="1" t="shared" si="8"/>
        <v/>
      </c>
      <c r="G184" s="583">
        <f ca="1">IF(ISERROR(OFFSET('HARGA SATUAN'!$I$6,MATCH(C184,'HARGA SATUAN'!$C$7:$C$1495,0),0)),"",OFFSET('HARGA SATUAN'!$I$6,MATCH(C184,'HARGA SATUAN'!$C$7:$C$1495,0),0))</f>
        <v>0</v>
      </c>
      <c r="H184" s="677" t="str">
        <f ca="1">IF(B184="","",#REF!)</f>
        <v/>
      </c>
      <c r="I184" s="677" t="str">
        <f ca="1">IF(B184="","",#REF!)</f>
        <v/>
      </c>
      <c r="J184" s="677" t="str">
        <f ca="1">IF(B184="","",#REF!)</f>
        <v/>
      </c>
      <c r="K184" s="677" t="str">
        <f ca="1">IF(B184="","",#REF!)</f>
        <v/>
      </c>
      <c r="L184" s="677" t="str">
        <f ca="1">IF(C184="","",#REF!)</f>
        <v/>
      </c>
    </row>
    <row r="185" spans="1:12">
      <c r="A185" s="650">
        <v>174</v>
      </c>
      <c r="B185" s="676" t="str">
        <f ca="1" t="shared" si="6"/>
        <v/>
      </c>
      <c r="C185" s="209" t="str">
        <f ca="1" t="shared" si="7"/>
        <v/>
      </c>
      <c r="D185" s="587" t="str">
        <f ca="1">IF(ISERROR(OFFSET('HARGA SATUAN'!$D$6,MATCH(C185,'HARGA SATUAN'!$C$7:$C$1495,0),0)),"",OFFSET('HARGA SATUAN'!$D$6,MATCH(C185,'HARGA SATUAN'!$C$7:$C$1495,0),0))</f>
        <v/>
      </c>
      <c r="E185" s="587">
        <f ca="1">IF(B185="+","Unit",IF(ISERROR(OFFSET('HARGA SATUAN'!$E$6,MATCH(C185,'HARGA SATUAN'!$C$7:$C$1495,0),0)),"",OFFSET('HARGA SATUAN'!$E$6,MATCH(C185,'HARGA SATUAN'!$C$7:$C$1495,0),0)))</f>
        <v>0</v>
      </c>
      <c r="F185" s="678" t="str">
        <f ca="1" t="shared" si="8"/>
        <v/>
      </c>
      <c r="G185" s="583">
        <f ca="1">IF(ISERROR(OFFSET('HARGA SATUAN'!$I$6,MATCH(C185,'HARGA SATUAN'!$C$7:$C$1495,0),0)),"",OFFSET('HARGA SATUAN'!$I$6,MATCH(C185,'HARGA SATUAN'!$C$7:$C$1495,0),0))</f>
        <v>0</v>
      </c>
      <c r="H185" s="677" t="str">
        <f ca="1">IF(B185="","",#REF!)</f>
        <v/>
      </c>
      <c r="I185" s="677" t="str">
        <f ca="1">IF(B185="","",#REF!)</f>
        <v/>
      </c>
      <c r="J185" s="677" t="str">
        <f ca="1">IF(B185="","",#REF!)</f>
        <v/>
      </c>
      <c r="K185" s="677" t="str">
        <f ca="1">IF(B185="","",#REF!)</f>
        <v/>
      </c>
      <c r="L185" s="677" t="str">
        <f ca="1">IF(C185="","",#REF!)</f>
        <v/>
      </c>
    </row>
    <row r="186" spans="1:12">
      <c r="A186" s="650">
        <v>175</v>
      </c>
      <c r="B186" s="676" t="str">
        <f ca="1" t="shared" si="6"/>
        <v/>
      </c>
      <c r="C186" s="209" t="str">
        <f ca="1" t="shared" si="7"/>
        <v/>
      </c>
      <c r="D186" s="587" t="str">
        <f ca="1">IF(ISERROR(OFFSET('HARGA SATUAN'!$D$6,MATCH(C186,'HARGA SATUAN'!$C$7:$C$1495,0),0)),"",OFFSET('HARGA SATUAN'!$D$6,MATCH(C186,'HARGA SATUAN'!$C$7:$C$1495,0),0))</f>
        <v/>
      </c>
      <c r="E186" s="587">
        <f ca="1">IF(B186="+","Unit",IF(ISERROR(OFFSET('HARGA SATUAN'!$E$6,MATCH(C186,'HARGA SATUAN'!$C$7:$C$1495,0),0)),"",OFFSET('HARGA SATUAN'!$E$6,MATCH(C186,'HARGA SATUAN'!$C$7:$C$1495,0),0)))</f>
        <v>0</v>
      </c>
      <c r="F186" s="678" t="str">
        <f ca="1" t="shared" si="8"/>
        <v/>
      </c>
      <c r="G186" s="583">
        <f ca="1">IF(ISERROR(OFFSET('HARGA SATUAN'!$I$6,MATCH(C186,'HARGA SATUAN'!$C$7:$C$1495,0),0)),"",OFFSET('HARGA SATUAN'!$I$6,MATCH(C186,'HARGA SATUAN'!$C$7:$C$1495,0),0))</f>
        <v>0</v>
      </c>
      <c r="H186" s="677" t="str">
        <f ca="1">IF(B186="","",#REF!)</f>
        <v/>
      </c>
      <c r="I186" s="677" t="str">
        <f ca="1">IF(B186="","",#REF!)</f>
        <v/>
      </c>
      <c r="J186" s="677" t="str">
        <f ca="1">IF(B186="","",#REF!)</f>
        <v/>
      </c>
      <c r="K186" s="677" t="str">
        <f ca="1">IF(B186="","",#REF!)</f>
        <v/>
      </c>
      <c r="L186" s="677" t="str">
        <f ca="1">IF(C186="","",#REF!)</f>
        <v/>
      </c>
    </row>
    <row r="187" spans="1:12">
      <c r="A187" s="650">
        <v>176</v>
      </c>
      <c r="B187" s="676" t="str">
        <f ca="1" t="shared" si="6"/>
        <v/>
      </c>
      <c r="C187" s="209" t="str">
        <f ca="1" t="shared" si="7"/>
        <v/>
      </c>
      <c r="D187" s="587" t="str">
        <f ca="1">IF(ISERROR(OFFSET('HARGA SATUAN'!$D$6,MATCH(C187,'HARGA SATUAN'!$C$7:$C$1495,0),0)),"",OFFSET('HARGA SATUAN'!$D$6,MATCH(C187,'HARGA SATUAN'!$C$7:$C$1495,0),0))</f>
        <v/>
      </c>
      <c r="E187" s="587">
        <f ca="1">IF(B187="+","Unit",IF(ISERROR(OFFSET('HARGA SATUAN'!$E$6,MATCH(C187,'HARGA SATUAN'!$C$7:$C$1495,0),0)),"",OFFSET('HARGA SATUAN'!$E$6,MATCH(C187,'HARGA SATUAN'!$C$7:$C$1495,0),0)))</f>
        <v>0</v>
      </c>
      <c r="F187" s="678" t="str">
        <f ca="1" t="shared" si="8"/>
        <v/>
      </c>
      <c r="G187" s="583">
        <f ca="1">IF(ISERROR(OFFSET('HARGA SATUAN'!$I$6,MATCH(C187,'HARGA SATUAN'!$C$7:$C$1495,0),0)),"",OFFSET('HARGA SATUAN'!$I$6,MATCH(C187,'HARGA SATUAN'!$C$7:$C$1495,0),0))</f>
        <v>0</v>
      </c>
      <c r="H187" s="677" t="str">
        <f ca="1">IF(B187="","",#REF!)</f>
        <v/>
      </c>
      <c r="I187" s="677" t="str">
        <f ca="1">IF(B187="","",#REF!)</f>
        <v/>
      </c>
      <c r="J187" s="677" t="str">
        <f ca="1">IF(B187="","",#REF!)</f>
        <v/>
      </c>
      <c r="K187" s="677" t="str">
        <f ca="1">IF(B187="","",#REF!)</f>
        <v/>
      </c>
      <c r="L187" s="677" t="str">
        <f ca="1">IF(C187="","",#REF!)</f>
        <v/>
      </c>
    </row>
    <row r="188" spans="1:12">
      <c r="A188" s="650">
        <v>177</v>
      </c>
      <c r="B188" s="676" t="str">
        <f ca="1" t="shared" si="6"/>
        <v/>
      </c>
      <c r="C188" s="209" t="str">
        <f ca="1" t="shared" si="7"/>
        <v/>
      </c>
      <c r="D188" s="587" t="str">
        <f ca="1">IF(ISERROR(OFFSET('HARGA SATUAN'!$D$6,MATCH(C188,'HARGA SATUAN'!$C$7:$C$1495,0),0)),"",OFFSET('HARGA SATUAN'!$D$6,MATCH(C188,'HARGA SATUAN'!$C$7:$C$1495,0),0))</f>
        <v/>
      </c>
      <c r="E188" s="587">
        <f ca="1">IF(B188="+","Unit",IF(ISERROR(OFFSET('HARGA SATUAN'!$E$6,MATCH(C188,'HARGA SATUAN'!$C$7:$C$1495,0),0)),"",OFFSET('HARGA SATUAN'!$E$6,MATCH(C188,'HARGA SATUAN'!$C$7:$C$1495,0),0)))</f>
        <v>0</v>
      </c>
      <c r="F188" s="678" t="str">
        <f ca="1" t="shared" si="8"/>
        <v/>
      </c>
      <c r="G188" s="583">
        <f ca="1">IF(ISERROR(OFFSET('HARGA SATUAN'!$I$6,MATCH(C188,'HARGA SATUAN'!$C$7:$C$1495,0),0)),"",OFFSET('HARGA SATUAN'!$I$6,MATCH(C188,'HARGA SATUAN'!$C$7:$C$1495,0),0))</f>
        <v>0</v>
      </c>
      <c r="H188" s="677" t="str">
        <f ca="1">IF(B188="","",#REF!)</f>
        <v/>
      </c>
      <c r="I188" s="677" t="str">
        <f ca="1">IF(B188="","",#REF!)</f>
        <v/>
      </c>
      <c r="J188" s="677" t="str">
        <f ca="1">IF(B188="","",#REF!)</f>
        <v/>
      </c>
      <c r="K188" s="677" t="str">
        <f ca="1">IF(B188="","",#REF!)</f>
        <v/>
      </c>
      <c r="L188" s="677" t="str">
        <f ca="1">IF(C188="","",#REF!)</f>
        <v/>
      </c>
    </row>
    <row r="189" spans="1:12">
      <c r="A189" s="650">
        <v>178</v>
      </c>
      <c r="B189" s="676" t="str">
        <f ca="1" t="shared" si="6"/>
        <v/>
      </c>
      <c r="C189" s="209" t="str">
        <f ca="1" t="shared" si="7"/>
        <v/>
      </c>
      <c r="D189" s="587" t="str">
        <f ca="1">IF(ISERROR(OFFSET('HARGA SATUAN'!$D$6,MATCH(C189,'HARGA SATUAN'!$C$7:$C$1495,0),0)),"",OFFSET('HARGA SATUAN'!$D$6,MATCH(C189,'HARGA SATUAN'!$C$7:$C$1495,0),0))</f>
        <v/>
      </c>
      <c r="E189" s="587">
        <f ca="1">IF(B189="+","Unit",IF(ISERROR(OFFSET('HARGA SATUAN'!$E$6,MATCH(C189,'HARGA SATUAN'!$C$7:$C$1495,0),0)),"",OFFSET('HARGA SATUAN'!$E$6,MATCH(C189,'HARGA SATUAN'!$C$7:$C$1495,0),0)))</f>
        <v>0</v>
      </c>
      <c r="F189" s="678" t="str">
        <f ca="1" t="shared" si="8"/>
        <v/>
      </c>
      <c r="G189" s="583">
        <f ca="1">IF(ISERROR(OFFSET('HARGA SATUAN'!$I$6,MATCH(C189,'HARGA SATUAN'!$C$7:$C$1495,0),0)),"",OFFSET('HARGA SATUAN'!$I$6,MATCH(C189,'HARGA SATUAN'!$C$7:$C$1495,0),0))</f>
        <v>0</v>
      </c>
      <c r="H189" s="677" t="str">
        <f ca="1">IF(B189="","",#REF!)</f>
        <v/>
      </c>
      <c r="I189" s="677" t="str">
        <f ca="1">IF(B189="","",#REF!)</f>
        <v/>
      </c>
      <c r="J189" s="677" t="str">
        <f ca="1">IF(B189="","",#REF!)</f>
        <v/>
      </c>
      <c r="K189" s="677" t="str">
        <f ca="1">IF(B189="","",#REF!)</f>
        <v/>
      </c>
      <c r="L189" s="677" t="str">
        <f ca="1">IF(C189="","",#REF!)</f>
        <v/>
      </c>
    </row>
    <row r="190" spans="1:12">
      <c r="A190" s="650">
        <v>179</v>
      </c>
      <c r="B190" s="676" t="str">
        <f ca="1" t="shared" si="6"/>
        <v/>
      </c>
      <c r="C190" s="209" t="str">
        <f ca="1" t="shared" si="7"/>
        <v/>
      </c>
      <c r="D190" s="587" t="str">
        <f ca="1">IF(ISERROR(OFFSET('HARGA SATUAN'!$D$6,MATCH(C190,'HARGA SATUAN'!$C$7:$C$1495,0),0)),"",OFFSET('HARGA SATUAN'!$D$6,MATCH(C190,'HARGA SATUAN'!$C$7:$C$1495,0),0))</f>
        <v/>
      </c>
      <c r="E190" s="587">
        <f ca="1">IF(B190="+","Unit",IF(ISERROR(OFFSET('HARGA SATUAN'!$E$6,MATCH(C190,'HARGA SATUAN'!$C$7:$C$1495,0),0)),"",OFFSET('HARGA SATUAN'!$E$6,MATCH(C190,'HARGA SATUAN'!$C$7:$C$1495,0),0)))</f>
        <v>0</v>
      </c>
      <c r="F190" s="678" t="str">
        <f ca="1" t="shared" si="8"/>
        <v/>
      </c>
      <c r="G190" s="583">
        <f ca="1">IF(ISERROR(OFFSET('HARGA SATUAN'!$I$6,MATCH(C190,'HARGA SATUAN'!$C$7:$C$1495,0),0)),"",OFFSET('HARGA SATUAN'!$I$6,MATCH(C190,'HARGA SATUAN'!$C$7:$C$1495,0),0))</f>
        <v>0</v>
      </c>
      <c r="H190" s="677" t="str">
        <f ca="1">IF(B190="","",#REF!)</f>
        <v/>
      </c>
      <c r="I190" s="677" t="str">
        <f ca="1">IF(B190="","",#REF!)</f>
        <v/>
      </c>
      <c r="J190" s="677" t="str">
        <f ca="1">IF(B190="","",#REF!)</f>
        <v/>
      </c>
      <c r="K190" s="677" t="str">
        <f ca="1">IF(B190="","",#REF!)</f>
        <v/>
      </c>
      <c r="L190" s="677" t="str">
        <f ca="1">IF(C190="","",#REF!)</f>
        <v/>
      </c>
    </row>
    <row r="191" spans="1:12">
      <c r="A191" s="650">
        <v>180</v>
      </c>
      <c r="B191" s="676" t="str">
        <f ca="1" t="shared" si="6"/>
        <v/>
      </c>
      <c r="C191" s="209" t="str">
        <f ca="1" t="shared" si="7"/>
        <v/>
      </c>
      <c r="D191" s="587" t="str">
        <f ca="1">IF(ISERROR(OFFSET('HARGA SATUAN'!$D$6,MATCH(C191,'HARGA SATUAN'!$C$7:$C$1495,0),0)),"",OFFSET('HARGA SATUAN'!$D$6,MATCH(C191,'HARGA SATUAN'!$C$7:$C$1495,0),0))</f>
        <v/>
      </c>
      <c r="E191" s="587">
        <f ca="1">IF(B191="+","Unit",IF(ISERROR(OFFSET('HARGA SATUAN'!$E$6,MATCH(C191,'HARGA SATUAN'!$C$7:$C$1495,0),0)),"",OFFSET('HARGA SATUAN'!$E$6,MATCH(C191,'HARGA SATUAN'!$C$7:$C$1495,0),0)))</f>
        <v>0</v>
      </c>
      <c r="F191" s="678" t="str">
        <f ca="1" t="shared" si="8"/>
        <v/>
      </c>
      <c r="G191" s="583">
        <f ca="1">IF(ISERROR(OFFSET('HARGA SATUAN'!$I$6,MATCH(C191,'HARGA SATUAN'!$C$7:$C$1495,0),0)),"",OFFSET('HARGA SATUAN'!$I$6,MATCH(C191,'HARGA SATUAN'!$C$7:$C$1495,0),0))</f>
        <v>0</v>
      </c>
      <c r="H191" s="677" t="str">
        <f ca="1">IF(B191="","",#REF!)</f>
        <v/>
      </c>
      <c r="I191" s="677" t="str">
        <f ca="1">IF(B191="","",#REF!)</f>
        <v/>
      </c>
      <c r="J191" s="677" t="str">
        <f ca="1">IF(B191="","",#REF!)</f>
        <v/>
      </c>
      <c r="K191" s="677" t="str">
        <f ca="1">IF(B191="","",#REF!)</f>
        <v/>
      </c>
      <c r="L191" s="677" t="str">
        <f ca="1">IF(C191="","",#REF!)</f>
        <v/>
      </c>
    </row>
    <row r="192" spans="1:12">
      <c r="A192" s="650">
        <v>181</v>
      </c>
      <c r="B192" s="676" t="str">
        <f ca="1" t="shared" si="6"/>
        <v/>
      </c>
      <c r="C192" s="209" t="str">
        <f ca="1" t="shared" si="7"/>
        <v/>
      </c>
      <c r="D192" s="587" t="str">
        <f ca="1">IF(ISERROR(OFFSET('HARGA SATUAN'!$D$6,MATCH(C192,'HARGA SATUAN'!$C$7:$C$1495,0),0)),"",OFFSET('HARGA SATUAN'!$D$6,MATCH(C192,'HARGA SATUAN'!$C$7:$C$1495,0),0))</f>
        <v/>
      </c>
      <c r="E192" s="587">
        <f ca="1">IF(B192="+","Unit",IF(ISERROR(OFFSET('HARGA SATUAN'!$E$6,MATCH(C192,'HARGA SATUAN'!$C$7:$C$1495,0),0)),"",OFFSET('HARGA SATUAN'!$E$6,MATCH(C192,'HARGA SATUAN'!$C$7:$C$1495,0),0)))</f>
        <v>0</v>
      </c>
      <c r="F192" s="678" t="str">
        <f ca="1" t="shared" si="8"/>
        <v/>
      </c>
      <c r="G192" s="583">
        <f ca="1">IF(ISERROR(OFFSET('HARGA SATUAN'!$I$6,MATCH(C192,'HARGA SATUAN'!$C$7:$C$1495,0),0)),"",OFFSET('HARGA SATUAN'!$I$6,MATCH(C192,'HARGA SATUAN'!$C$7:$C$1495,0),0))</f>
        <v>0</v>
      </c>
      <c r="H192" s="677" t="str">
        <f ca="1">IF(B192="","",#REF!)</f>
        <v/>
      </c>
      <c r="I192" s="677" t="str">
        <f ca="1">IF(B192="","",#REF!)</f>
        <v/>
      </c>
      <c r="J192" s="677" t="str">
        <f ca="1">IF(B192="","",#REF!)</f>
        <v/>
      </c>
      <c r="K192" s="677" t="str">
        <f ca="1">IF(B192="","",#REF!)</f>
        <v/>
      </c>
      <c r="L192" s="677" t="str">
        <f ca="1">IF(C192="","",#REF!)</f>
        <v/>
      </c>
    </row>
    <row r="193" spans="1:12">
      <c r="A193" s="650">
        <v>182</v>
      </c>
      <c r="B193" s="676" t="str">
        <f ca="1" t="shared" si="6"/>
        <v/>
      </c>
      <c r="C193" s="209" t="str">
        <f ca="1" t="shared" si="7"/>
        <v/>
      </c>
      <c r="D193" s="587" t="str">
        <f ca="1">IF(ISERROR(OFFSET('HARGA SATUAN'!$D$6,MATCH(C193,'HARGA SATUAN'!$C$7:$C$1495,0),0)),"",OFFSET('HARGA SATUAN'!$D$6,MATCH(C193,'HARGA SATUAN'!$C$7:$C$1495,0),0))</f>
        <v/>
      </c>
      <c r="E193" s="587">
        <f ca="1">IF(B193="+","Unit",IF(ISERROR(OFFSET('HARGA SATUAN'!$E$6,MATCH(C193,'HARGA SATUAN'!$C$7:$C$1495,0),0)),"",OFFSET('HARGA SATUAN'!$E$6,MATCH(C193,'HARGA SATUAN'!$C$7:$C$1495,0),0)))</f>
        <v>0</v>
      </c>
      <c r="F193" s="678" t="str">
        <f ca="1" t="shared" si="8"/>
        <v/>
      </c>
      <c r="G193" s="583">
        <f ca="1">IF(ISERROR(OFFSET('HARGA SATUAN'!$I$6,MATCH(C193,'HARGA SATUAN'!$C$7:$C$1495,0),0)),"",OFFSET('HARGA SATUAN'!$I$6,MATCH(C193,'HARGA SATUAN'!$C$7:$C$1495,0),0))</f>
        <v>0</v>
      </c>
      <c r="H193" s="677" t="str">
        <f ca="1">IF(B193="","",#REF!)</f>
        <v/>
      </c>
      <c r="I193" s="677" t="str">
        <f ca="1">IF(B193="","",#REF!)</f>
        <v/>
      </c>
      <c r="J193" s="677" t="str">
        <f ca="1">IF(B193="","",#REF!)</f>
        <v/>
      </c>
      <c r="K193" s="677" t="str">
        <f ca="1">IF(B193="","",#REF!)</f>
        <v/>
      </c>
      <c r="L193" s="677" t="str">
        <f ca="1">IF(C193="","",#REF!)</f>
        <v/>
      </c>
    </row>
    <row r="194" spans="1:12">
      <c r="A194" s="650">
        <v>183</v>
      </c>
      <c r="B194" s="676" t="str">
        <f ca="1" t="shared" si="6"/>
        <v/>
      </c>
      <c r="C194" s="209" t="str">
        <f ca="1" t="shared" si="7"/>
        <v/>
      </c>
      <c r="D194" s="587" t="str">
        <f ca="1">IF(ISERROR(OFFSET('HARGA SATUAN'!$D$6,MATCH(C194,'HARGA SATUAN'!$C$7:$C$1495,0),0)),"",OFFSET('HARGA SATUAN'!$D$6,MATCH(C194,'HARGA SATUAN'!$C$7:$C$1495,0),0))</f>
        <v/>
      </c>
      <c r="E194" s="587">
        <f ca="1">IF(B194="+","Unit",IF(ISERROR(OFFSET('HARGA SATUAN'!$E$6,MATCH(C194,'HARGA SATUAN'!$C$7:$C$1495,0),0)),"",OFFSET('HARGA SATUAN'!$E$6,MATCH(C194,'HARGA SATUAN'!$C$7:$C$1495,0),0)))</f>
        <v>0</v>
      </c>
      <c r="F194" s="678" t="str">
        <f ca="1" t="shared" si="8"/>
        <v/>
      </c>
      <c r="G194" s="583">
        <f ca="1">IF(ISERROR(OFFSET('HARGA SATUAN'!$I$6,MATCH(C194,'HARGA SATUAN'!$C$7:$C$1495,0),0)),"",OFFSET('HARGA SATUAN'!$I$6,MATCH(C194,'HARGA SATUAN'!$C$7:$C$1495,0),0))</f>
        <v>0</v>
      </c>
      <c r="H194" s="677" t="str">
        <f ca="1">IF(B194="","",#REF!)</f>
        <v/>
      </c>
      <c r="I194" s="677" t="str">
        <f ca="1">IF(B194="","",#REF!)</f>
        <v/>
      </c>
      <c r="J194" s="677" t="str">
        <f ca="1">IF(B194="","",#REF!)</f>
        <v/>
      </c>
      <c r="K194" s="677" t="str">
        <f ca="1">IF(B194="","",#REF!)</f>
        <v/>
      </c>
      <c r="L194" s="677" t="str">
        <f ca="1">IF(C194="","",#REF!)</f>
        <v/>
      </c>
    </row>
    <row r="195" spans="1:12">
      <c r="A195" s="650">
        <v>184</v>
      </c>
      <c r="B195" s="676" t="str">
        <f ca="1" t="shared" si="6"/>
        <v/>
      </c>
      <c r="C195" s="209" t="str">
        <f ca="1" t="shared" si="7"/>
        <v/>
      </c>
      <c r="D195" s="587" t="str">
        <f ca="1">IF(ISERROR(OFFSET('HARGA SATUAN'!$D$6,MATCH(C195,'HARGA SATUAN'!$C$7:$C$1495,0),0)),"",OFFSET('HARGA SATUAN'!$D$6,MATCH(C195,'HARGA SATUAN'!$C$7:$C$1495,0),0))</f>
        <v/>
      </c>
      <c r="E195" s="587">
        <f ca="1">IF(B195="+","Unit",IF(ISERROR(OFFSET('HARGA SATUAN'!$E$6,MATCH(C195,'HARGA SATUAN'!$C$7:$C$1495,0),0)),"",OFFSET('HARGA SATUAN'!$E$6,MATCH(C195,'HARGA SATUAN'!$C$7:$C$1495,0),0)))</f>
        <v>0</v>
      </c>
      <c r="F195" s="678" t="str">
        <f ca="1" t="shared" si="8"/>
        <v/>
      </c>
      <c r="G195" s="583">
        <f ca="1">IF(ISERROR(OFFSET('HARGA SATUAN'!$I$6,MATCH(C195,'HARGA SATUAN'!$C$7:$C$1495,0),0)),"",OFFSET('HARGA SATUAN'!$I$6,MATCH(C195,'HARGA SATUAN'!$C$7:$C$1495,0),0))</f>
        <v>0</v>
      </c>
      <c r="H195" s="677" t="str">
        <f ca="1">IF(B195="","",#REF!)</f>
        <v/>
      </c>
      <c r="I195" s="677" t="str">
        <f ca="1">IF(B195="","",#REF!)</f>
        <v/>
      </c>
      <c r="J195" s="677" t="str">
        <f ca="1">IF(B195="","",#REF!)</f>
        <v/>
      </c>
      <c r="K195" s="677" t="str">
        <f ca="1">IF(B195="","",#REF!)</f>
        <v/>
      </c>
      <c r="L195" s="677" t="str">
        <f ca="1">IF(C195="","",#REF!)</f>
        <v/>
      </c>
    </row>
    <row r="196" spans="1:12">
      <c r="A196" s="650">
        <v>185</v>
      </c>
      <c r="B196" s="676" t="str">
        <f ca="1" t="shared" si="6"/>
        <v/>
      </c>
      <c r="C196" s="209" t="str">
        <f ca="1" t="shared" si="7"/>
        <v/>
      </c>
      <c r="D196" s="587" t="str">
        <f ca="1">IF(ISERROR(OFFSET('HARGA SATUAN'!$D$6,MATCH(C196,'HARGA SATUAN'!$C$7:$C$1495,0),0)),"",OFFSET('HARGA SATUAN'!$D$6,MATCH(C196,'HARGA SATUAN'!$C$7:$C$1495,0),0))</f>
        <v/>
      </c>
      <c r="E196" s="587">
        <f ca="1">IF(B196="+","Unit",IF(ISERROR(OFFSET('HARGA SATUAN'!$E$6,MATCH(C196,'HARGA SATUAN'!$C$7:$C$1495,0),0)),"",OFFSET('HARGA SATUAN'!$E$6,MATCH(C196,'HARGA SATUAN'!$C$7:$C$1495,0),0)))</f>
        <v>0</v>
      </c>
      <c r="F196" s="678" t="str">
        <f ca="1" t="shared" si="8"/>
        <v/>
      </c>
      <c r="G196" s="583">
        <f ca="1">IF(ISERROR(OFFSET('HARGA SATUAN'!$I$6,MATCH(C196,'HARGA SATUAN'!$C$7:$C$1495,0),0)),"",OFFSET('HARGA SATUAN'!$I$6,MATCH(C196,'HARGA SATUAN'!$C$7:$C$1495,0),0))</f>
        <v>0</v>
      </c>
      <c r="H196" s="677" t="str">
        <f ca="1">IF(B196="","",#REF!)</f>
        <v/>
      </c>
      <c r="I196" s="677" t="str">
        <f ca="1">IF(B196="","",#REF!)</f>
        <v/>
      </c>
      <c r="J196" s="677" t="str">
        <f ca="1">IF(B196="","",#REF!)</f>
        <v/>
      </c>
      <c r="K196" s="677" t="str">
        <f ca="1">IF(B196="","",#REF!)</f>
        <v/>
      </c>
      <c r="L196" s="677" t="str">
        <f ca="1">IF(C196="","",#REF!)</f>
        <v/>
      </c>
    </row>
    <row r="197" spans="1:12">
      <c r="A197" s="650">
        <v>186</v>
      </c>
      <c r="B197" s="676" t="str">
        <f ca="1" t="shared" si="6"/>
        <v/>
      </c>
      <c r="C197" s="209" t="str">
        <f ca="1" t="shared" si="7"/>
        <v/>
      </c>
      <c r="D197" s="587" t="str">
        <f ca="1">IF(ISERROR(OFFSET('HARGA SATUAN'!$D$6,MATCH(C197,'HARGA SATUAN'!$C$7:$C$1495,0),0)),"",OFFSET('HARGA SATUAN'!$D$6,MATCH(C197,'HARGA SATUAN'!$C$7:$C$1495,0),0))</f>
        <v/>
      </c>
      <c r="E197" s="587">
        <f ca="1">IF(B197="+","Unit",IF(ISERROR(OFFSET('HARGA SATUAN'!$E$6,MATCH(C197,'HARGA SATUAN'!$C$7:$C$1495,0),0)),"",OFFSET('HARGA SATUAN'!$E$6,MATCH(C197,'HARGA SATUAN'!$C$7:$C$1495,0),0)))</f>
        <v>0</v>
      </c>
      <c r="F197" s="678" t="str">
        <f ca="1" t="shared" si="8"/>
        <v/>
      </c>
      <c r="G197" s="583">
        <f ca="1">IF(ISERROR(OFFSET('HARGA SATUAN'!$I$6,MATCH(C197,'HARGA SATUAN'!$C$7:$C$1495,0),0)),"",OFFSET('HARGA SATUAN'!$I$6,MATCH(C197,'HARGA SATUAN'!$C$7:$C$1495,0),0))</f>
        <v>0</v>
      </c>
      <c r="H197" s="677" t="str">
        <f ca="1">IF(B197="","",#REF!)</f>
        <v/>
      </c>
      <c r="I197" s="677" t="str">
        <f ca="1">IF(B197="","",#REF!)</f>
        <v/>
      </c>
      <c r="J197" s="677" t="str">
        <f ca="1">IF(B197="","",#REF!)</f>
        <v/>
      </c>
      <c r="K197" s="677" t="str">
        <f ca="1">IF(B197="","",#REF!)</f>
        <v/>
      </c>
      <c r="L197" s="677" t="str">
        <f ca="1">IF(C197="","",#REF!)</f>
        <v/>
      </c>
    </row>
    <row r="198" spans="1:12">
      <c r="A198" s="650">
        <v>187</v>
      </c>
      <c r="B198" s="676" t="str">
        <f ca="1" t="shared" si="6"/>
        <v/>
      </c>
      <c r="C198" s="209" t="str">
        <f ca="1" t="shared" si="7"/>
        <v/>
      </c>
      <c r="D198" s="587" t="str">
        <f ca="1">IF(ISERROR(OFFSET('HARGA SATUAN'!$D$6,MATCH(C198,'HARGA SATUAN'!$C$7:$C$1495,0),0)),"",OFFSET('HARGA SATUAN'!$D$6,MATCH(C198,'HARGA SATUAN'!$C$7:$C$1495,0),0))</f>
        <v/>
      </c>
      <c r="E198" s="587">
        <f ca="1">IF(B198="+","Unit",IF(ISERROR(OFFSET('HARGA SATUAN'!$E$6,MATCH(C198,'HARGA SATUAN'!$C$7:$C$1495,0),0)),"",OFFSET('HARGA SATUAN'!$E$6,MATCH(C198,'HARGA SATUAN'!$C$7:$C$1495,0),0)))</f>
        <v>0</v>
      </c>
      <c r="F198" s="678" t="str">
        <f ca="1" t="shared" si="8"/>
        <v/>
      </c>
      <c r="G198" s="583">
        <f ca="1">IF(ISERROR(OFFSET('HARGA SATUAN'!$I$6,MATCH(C198,'HARGA SATUAN'!$C$7:$C$1495,0),0)),"",OFFSET('HARGA SATUAN'!$I$6,MATCH(C198,'HARGA SATUAN'!$C$7:$C$1495,0),0))</f>
        <v>0</v>
      </c>
      <c r="H198" s="677" t="str">
        <f ca="1">IF(B198="","",#REF!)</f>
        <v/>
      </c>
      <c r="I198" s="677" t="str">
        <f ca="1">IF(B198="","",#REF!)</f>
        <v/>
      </c>
      <c r="J198" s="677" t="str">
        <f ca="1">IF(B198="","",#REF!)</f>
        <v/>
      </c>
      <c r="K198" s="677" t="str">
        <f ca="1">IF(B198="","",#REF!)</f>
        <v/>
      </c>
      <c r="L198" s="677" t="str">
        <f ca="1">IF(C198="","",#REF!)</f>
        <v/>
      </c>
    </row>
    <row r="199" spans="1:12">
      <c r="A199" s="650">
        <v>188</v>
      </c>
      <c r="B199" s="676" t="str">
        <f ca="1" t="shared" si="6"/>
        <v/>
      </c>
      <c r="C199" s="209" t="str">
        <f ca="1" t="shared" si="7"/>
        <v/>
      </c>
      <c r="D199" s="587" t="str">
        <f ca="1">IF(ISERROR(OFFSET('HARGA SATUAN'!$D$6,MATCH(C199,'HARGA SATUAN'!$C$7:$C$1495,0),0)),"",OFFSET('HARGA SATUAN'!$D$6,MATCH(C199,'HARGA SATUAN'!$C$7:$C$1495,0),0))</f>
        <v/>
      </c>
      <c r="E199" s="587">
        <f ca="1">IF(B199="+","Unit",IF(ISERROR(OFFSET('HARGA SATUAN'!$E$6,MATCH(C199,'HARGA SATUAN'!$C$7:$C$1495,0),0)),"",OFFSET('HARGA SATUAN'!$E$6,MATCH(C199,'HARGA SATUAN'!$C$7:$C$1495,0),0)))</f>
        <v>0</v>
      </c>
      <c r="F199" s="678" t="str">
        <f ca="1" t="shared" si="8"/>
        <v/>
      </c>
      <c r="G199" s="583">
        <f ca="1">IF(ISERROR(OFFSET('HARGA SATUAN'!$I$6,MATCH(C199,'HARGA SATUAN'!$C$7:$C$1495,0),0)),"",OFFSET('HARGA SATUAN'!$I$6,MATCH(C199,'HARGA SATUAN'!$C$7:$C$1495,0),0))</f>
        <v>0</v>
      </c>
      <c r="H199" s="677" t="str">
        <f ca="1">IF(B199="","",#REF!)</f>
        <v/>
      </c>
      <c r="I199" s="677" t="str">
        <f ca="1">IF(B199="","",#REF!)</f>
        <v/>
      </c>
      <c r="J199" s="677" t="str">
        <f ca="1">IF(B199="","",#REF!)</f>
        <v/>
      </c>
      <c r="K199" s="677" t="str">
        <f ca="1">IF(B199="","",#REF!)</f>
        <v/>
      </c>
      <c r="L199" s="677" t="str">
        <f ca="1">IF(C199="","",#REF!)</f>
        <v/>
      </c>
    </row>
    <row r="200" spans="1:12">
      <c r="A200" s="650">
        <v>189</v>
      </c>
      <c r="B200" s="676" t="str">
        <f ca="1" t="shared" si="6"/>
        <v/>
      </c>
      <c r="C200" s="209" t="str">
        <f ca="1" t="shared" si="7"/>
        <v/>
      </c>
      <c r="D200" s="587" t="str">
        <f ca="1">IF(ISERROR(OFFSET('HARGA SATUAN'!$D$6,MATCH(C200,'HARGA SATUAN'!$C$7:$C$1495,0),0)),"",OFFSET('HARGA SATUAN'!$D$6,MATCH(C200,'HARGA SATUAN'!$C$7:$C$1495,0),0))</f>
        <v/>
      </c>
      <c r="E200" s="587">
        <f ca="1">IF(B200="+","Unit",IF(ISERROR(OFFSET('HARGA SATUAN'!$E$6,MATCH(C200,'HARGA SATUAN'!$C$7:$C$1495,0),0)),"",OFFSET('HARGA SATUAN'!$E$6,MATCH(C200,'HARGA SATUAN'!$C$7:$C$1495,0),0)))</f>
        <v>0</v>
      </c>
      <c r="F200" s="678" t="str">
        <f ca="1" t="shared" si="8"/>
        <v/>
      </c>
      <c r="G200" s="583">
        <f ca="1">IF(ISERROR(OFFSET('HARGA SATUAN'!$I$6,MATCH(C200,'HARGA SATUAN'!$C$7:$C$1495,0),0)),"",OFFSET('HARGA SATUAN'!$I$6,MATCH(C200,'HARGA SATUAN'!$C$7:$C$1495,0),0))</f>
        <v>0</v>
      </c>
      <c r="H200" s="677" t="str">
        <f ca="1">IF(B200="","",#REF!)</f>
        <v/>
      </c>
      <c r="I200" s="677" t="str">
        <f ca="1">IF(B200="","",#REF!)</f>
        <v/>
      </c>
      <c r="J200" s="677" t="str">
        <f ca="1">IF(B200="","",#REF!)</f>
        <v/>
      </c>
      <c r="K200" s="677" t="str">
        <f ca="1">IF(B200="","",#REF!)</f>
        <v/>
      </c>
      <c r="L200" s="677" t="str">
        <f ca="1">IF(C200="","",#REF!)</f>
        <v/>
      </c>
    </row>
    <row r="201" spans="1:12">
      <c r="A201" s="650">
        <v>190</v>
      </c>
      <c r="B201" s="676" t="str">
        <f ca="1" t="shared" si="6"/>
        <v/>
      </c>
      <c r="C201" s="209" t="str">
        <f ca="1" t="shared" si="7"/>
        <v/>
      </c>
      <c r="D201" s="587" t="str">
        <f ca="1">IF(ISERROR(OFFSET('HARGA SATUAN'!$D$6,MATCH(C201,'HARGA SATUAN'!$C$7:$C$1495,0),0)),"",OFFSET('HARGA SATUAN'!$D$6,MATCH(C201,'HARGA SATUAN'!$C$7:$C$1495,0),0))</f>
        <v/>
      </c>
      <c r="E201" s="587">
        <f ca="1">IF(B201="+","Unit",IF(ISERROR(OFFSET('HARGA SATUAN'!$E$6,MATCH(C201,'HARGA SATUAN'!$C$7:$C$1495,0),0)),"",OFFSET('HARGA SATUAN'!$E$6,MATCH(C201,'HARGA SATUAN'!$C$7:$C$1495,0),0)))</f>
        <v>0</v>
      </c>
      <c r="F201" s="678" t="str">
        <f ca="1" t="shared" si="8"/>
        <v/>
      </c>
      <c r="G201" s="583">
        <f ca="1">IF(ISERROR(OFFSET('HARGA SATUAN'!$I$6,MATCH(C201,'HARGA SATUAN'!$C$7:$C$1495,0),0)),"",OFFSET('HARGA SATUAN'!$I$6,MATCH(C201,'HARGA SATUAN'!$C$7:$C$1495,0),0))</f>
        <v>0</v>
      </c>
      <c r="H201" s="677" t="str">
        <f ca="1">IF(B201="","",#REF!)</f>
        <v/>
      </c>
      <c r="I201" s="677" t="str">
        <f ca="1">IF(B201="","",#REF!)</f>
        <v/>
      </c>
      <c r="J201" s="677" t="str">
        <f ca="1">IF(B201="","",#REF!)</f>
        <v/>
      </c>
      <c r="K201" s="677" t="str">
        <f ca="1">IF(B201="","",#REF!)</f>
        <v/>
      </c>
      <c r="L201" s="677" t="str">
        <f ca="1">IF(C201="","",#REF!)</f>
        <v/>
      </c>
    </row>
    <row r="202" spans="1:12">
      <c r="A202" s="650">
        <v>191</v>
      </c>
      <c r="B202" s="676" t="str">
        <f ca="1" t="shared" si="6"/>
        <v/>
      </c>
      <c r="C202" s="209" t="str">
        <f ca="1" t="shared" si="7"/>
        <v/>
      </c>
      <c r="D202" s="587" t="str">
        <f ca="1">IF(ISERROR(OFFSET('HARGA SATUAN'!$D$6,MATCH(C202,'HARGA SATUAN'!$C$7:$C$1495,0),0)),"",OFFSET('HARGA SATUAN'!$D$6,MATCH(C202,'HARGA SATUAN'!$C$7:$C$1495,0),0))</f>
        <v/>
      </c>
      <c r="E202" s="587">
        <f ca="1">IF(B202="+","Unit",IF(ISERROR(OFFSET('HARGA SATUAN'!$E$6,MATCH(C202,'HARGA SATUAN'!$C$7:$C$1495,0),0)),"",OFFSET('HARGA SATUAN'!$E$6,MATCH(C202,'HARGA SATUAN'!$C$7:$C$1495,0),0)))</f>
        <v>0</v>
      </c>
      <c r="F202" s="678" t="str">
        <f ca="1" t="shared" si="8"/>
        <v/>
      </c>
      <c r="G202" s="583">
        <f ca="1">IF(ISERROR(OFFSET('HARGA SATUAN'!$I$6,MATCH(C202,'HARGA SATUAN'!$C$7:$C$1495,0),0)),"",OFFSET('HARGA SATUAN'!$I$6,MATCH(C202,'HARGA SATUAN'!$C$7:$C$1495,0),0))</f>
        <v>0</v>
      </c>
      <c r="H202" s="677" t="str">
        <f ca="1">IF(B202="","",#REF!)</f>
        <v/>
      </c>
      <c r="I202" s="677" t="str">
        <f ca="1">IF(B202="","",#REF!)</f>
        <v/>
      </c>
      <c r="J202" s="677" t="str">
        <f ca="1">IF(B202="","",#REF!)</f>
        <v/>
      </c>
      <c r="K202" s="677" t="str">
        <f ca="1">IF(B202="","",#REF!)</f>
        <v/>
      </c>
      <c r="L202" s="677" t="str">
        <f ca="1">IF(C202="","",#REF!)</f>
        <v/>
      </c>
    </row>
    <row r="203" spans="1:12">
      <c r="A203" s="650">
        <v>192</v>
      </c>
      <c r="B203" s="676" t="str">
        <f ca="1" t="shared" si="6"/>
        <v/>
      </c>
      <c r="C203" s="209" t="str">
        <f ca="1" t="shared" si="7"/>
        <v/>
      </c>
      <c r="D203" s="587" t="str">
        <f ca="1">IF(ISERROR(OFFSET('HARGA SATUAN'!$D$6,MATCH(C203,'HARGA SATUAN'!$C$7:$C$1495,0),0)),"",OFFSET('HARGA SATUAN'!$D$6,MATCH(C203,'HARGA SATUAN'!$C$7:$C$1495,0),0))</f>
        <v/>
      </c>
      <c r="E203" s="587">
        <f ca="1">IF(B203="+","Unit",IF(ISERROR(OFFSET('HARGA SATUAN'!$E$6,MATCH(C203,'HARGA SATUAN'!$C$7:$C$1495,0),0)),"",OFFSET('HARGA SATUAN'!$E$6,MATCH(C203,'HARGA SATUAN'!$C$7:$C$1495,0),0)))</f>
        <v>0</v>
      </c>
      <c r="F203" s="678" t="str">
        <f ca="1" t="shared" si="8"/>
        <v/>
      </c>
      <c r="G203" s="583">
        <f ca="1">IF(ISERROR(OFFSET('HARGA SATUAN'!$I$6,MATCH(C203,'HARGA SATUAN'!$C$7:$C$1495,0),0)),"",OFFSET('HARGA SATUAN'!$I$6,MATCH(C203,'HARGA SATUAN'!$C$7:$C$1495,0),0))</f>
        <v>0</v>
      </c>
      <c r="H203" s="677" t="str">
        <f ca="1">IF(B203="","",#REF!)</f>
        <v/>
      </c>
      <c r="I203" s="677" t="str">
        <f ca="1">IF(B203="","",#REF!)</f>
        <v/>
      </c>
      <c r="J203" s="677" t="str">
        <f ca="1">IF(B203="","",#REF!)</f>
        <v/>
      </c>
      <c r="K203" s="677" t="str">
        <f ca="1">IF(B203="","",#REF!)</f>
        <v/>
      </c>
      <c r="L203" s="677" t="str">
        <f ca="1">IF(C203="","",#REF!)</f>
        <v/>
      </c>
    </row>
    <row r="204" spans="1:12">
      <c r="A204" s="650">
        <v>193</v>
      </c>
      <c r="B204" s="676" t="str">
        <f ca="1" t="shared" si="6"/>
        <v/>
      </c>
      <c r="C204" s="209" t="str">
        <f ca="1" t="shared" si="7"/>
        <v/>
      </c>
      <c r="D204" s="587" t="str">
        <f ca="1">IF(ISERROR(OFFSET('HARGA SATUAN'!$D$6,MATCH(C204,'HARGA SATUAN'!$C$7:$C$1495,0),0)),"",OFFSET('HARGA SATUAN'!$D$6,MATCH(C204,'HARGA SATUAN'!$C$7:$C$1495,0),0))</f>
        <v/>
      </c>
      <c r="E204" s="587">
        <f ca="1">IF(B204="+","Unit",IF(ISERROR(OFFSET('HARGA SATUAN'!$E$6,MATCH(C204,'HARGA SATUAN'!$C$7:$C$1495,0),0)),"",OFFSET('HARGA SATUAN'!$E$6,MATCH(C204,'HARGA SATUAN'!$C$7:$C$1495,0),0)))</f>
        <v>0</v>
      </c>
      <c r="F204" s="678" t="str">
        <f ca="1" t="shared" si="8"/>
        <v/>
      </c>
      <c r="G204" s="583">
        <f ca="1">IF(ISERROR(OFFSET('HARGA SATUAN'!$I$6,MATCH(C204,'HARGA SATUAN'!$C$7:$C$1495,0),0)),"",OFFSET('HARGA SATUAN'!$I$6,MATCH(C204,'HARGA SATUAN'!$C$7:$C$1495,0),0))</f>
        <v>0</v>
      </c>
      <c r="H204" s="677" t="str">
        <f ca="1">IF(B204="","",#REF!)</f>
        <v/>
      </c>
      <c r="I204" s="677" t="str">
        <f ca="1">IF(B204="","",#REF!)</f>
        <v/>
      </c>
      <c r="J204" s="677" t="str">
        <f ca="1">IF(B204="","",#REF!)</f>
        <v/>
      </c>
      <c r="K204" s="677" t="str">
        <f ca="1">IF(B204="","",#REF!)</f>
        <v/>
      </c>
      <c r="L204" s="677" t="str">
        <f ca="1">IF(C204="","",#REF!)</f>
        <v/>
      </c>
    </row>
    <row r="205" spans="1:12">
      <c r="A205" s="650">
        <v>194</v>
      </c>
      <c r="B205" s="676" t="str">
        <f ca="1" t="shared" ref="B205:B268" si="9">IF(C205="","",A205)</f>
        <v/>
      </c>
      <c r="C205" s="209" t="str">
        <f ca="1" t="shared" ref="C205:C268" si="10">IF(ISERROR(OFFSET($C$713,MATCH(A205,$F$714:$F$1320,0),0)),"",OFFSET($C$713,MATCH(A205,$F$714:$F$1320,0),0))</f>
        <v/>
      </c>
      <c r="D205" s="587" t="str">
        <f ca="1">IF(ISERROR(OFFSET('HARGA SATUAN'!$D$6,MATCH(C205,'HARGA SATUAN'!$C$7:$C$1495,0),0)),"",OFFSET('HARGA SATUAN'!$D$6,MATCH(C205,'HARGA SATUAN'!$C$7:$C$1495,0),0))</f>
        <v/>
      </c>
      <c r="E205" s="587">
        <f ca="1">IF(B205="+","Unit",IF(ISERROR(OFFSET('HARGA SATUAN'!$E$6,MATCH(C205,'HARGA SATUAN'!$C$7:$C$1495,0),0)),"",OFFSET('HARGA SATUAN'!$E$6,MATCH(C205,'HARGA SATUAN'!$C$7:$C$1495,0),0)))</f>
        <v>0</v>
      </c>
      <c r="F205" s="678" t="str">
        <f ca="1" t="shared" ref="F205:F268" si="11">IF(ISERROR(OFFSET($D$713,MATCH(A205,$F$714:$F$1320,0),0)),"",OFFSET($D$713,MATCH(A205,$F$714:$F$1320,0),0))</f>
        <v/>
      </c>
      <c r="G205" s="583">
        <f ca="1">IF(ISERROR(OFFSET('HARGA SATUAN'!$I$6,MATCH(C205,'HARGA SATUAN'!$C$7:$C$1495,0),0)),"",OFFSET('HARGA SATUAN'!$I$6,MATCH(C205,'HARGA SATUAN'!$C$7:$C$1495,0),0))</f>
        <v>0</v>
      </c>
      <c r="H205" s="677" t="str">
        <f ca="1">IF(B205="","",#REF!)</f>
        <v/>
      </c>
      <c r="I205" s="677" t="str">
        <f ca="1">IF(B205="","",#REF!)</f>
        <v/>
      </c>
      <c r="J205" s="677" t="str">
        <f ca="1">IF(B205="","",#REF!)</f>
        <v/>
      </c>
      <c r="K205" s="677" t="str">
        <f ca="1">IF(B205="","",#REF!)</f>
        <v/>
      </c>
      <c r="L205" s="677" t="str">
        <f ca="1">IF(C205="","",#REF!)</f>
        <v/>
      </c>
    </row>
    <row r="206" spans="1:12">
      <c r="A206" s="650">
        <v>195</v>
      </c>
      <c r="B206" s="676" t="str">
        <f ca="1" t="shared" si="9"/>
        <v/>
      </c>
      <c r="C206" s="209" t="str">
        <f ca="1" t="shared" si="10"/>
        <v/>
      </c>
      <c r="D206" s="587" t="str">
        <f ca="1">IF(ISERROR(OFFSET('HARGA SATUAN'!$D$6,MATCH(C206,'HARGA SATUAN'!$C$7:$C$1495,0),0)),"",OFFSET('HARGA SATUAN'!$D$6,MATCH(C206,'HARGA SATUAN'!$C$7:$C$1495,0),0))</f>
        <v/>
      </c>
      <c r="E206" s="587">
        <f ca="1">IF(B206="+","Unit",IF(ISERROR(OFFSET('HARGA SATUAN'!$E$6,MATCH(C206,'HARGA SATUAN'!$C$7:$C$1495,0),0)),"",OFFSET('HARGA SATUAN'!$E$6,MATCH(C206,'HARGA SATUAN'!$C$7:$C$1495,0),0)))</f>
        <v>0</v>
      </c>
      <c r="F206" s="678" t="str">
        <f ca="1" t="shared" si="11"/>
        <v/>
      </c>
      <c r="G206" s="583">
        <f ca="1">IF(ISERROR(OFFSET('HARGA SATUAN'!$I$6,MATCH(C206,'HARGA SATUAN'!$C$7:$C$1495,0),0)),"",OFFSET('HARGA SATUAN'!$I$6,MATCH(C206,'HARGA SATUAN'!$C$7:$C$1495,0),0))</f>
        <v>0</v>
      </c>
      <c r="H206" s="677" t="str">
        <f ca="1">IF(B206="","",#REF!)</f>
        <v/>
      </c>
      <c r="I206" s="677" t="str">
        <f ca="1">IF(B206="","",#REF!)</f>
        <v/>
      </c>
      <c r="J206" s="677" t="str">
        <f ca="1">IF(B206="","",#REF!)</f>
        <v/>
      </c>
      <c r="K206" s="677" t="str">
        <f ca="1">IF(B206="","",#REF!)</f>
        <v/>
      </c>
      <c r="L206" s="677" t="str">
        <f ca="1">IF(C206="","",#REF!)</f>
        <v/>
      </c>
    </row>
    <row r="207" spans="1:12">
      <c r="A207" s="650">
        <v>196</v>
      </c>
      <c r="B207" s="676" t="str">
        <f ca="1" t="shared" si="9"/>
        <v/>
      </c>
      <c r="C207" s="209" t="str">
        <f ca="1" t="shared" si="10"/>
        <v/>
      </c>
      <c r="D207" s="587" t="str">
        <f ca="1">IF(ISERROR(OFFSET('HARGA SATUAN'!$D$6,MATCH(C207,'HARGA SATUAN'!$C$7:$C$1495,0),0)),"",OFFSET('HARGA SATUAN'!$D$6,MATCH(C207,'HARGA SATUAN'!$C$7:$C$1495,0),0))</f>
        <v/>
      </c>
      <c r="E207" s="587">
        <f ca="1">IF(B207="+","Unit",IF(ISERROR(OFFSET('HARGA SATUAN'!$E$6,MATCH(C207,'HARGA SATUAN'!$C$7:$C$1495,0),0)),"",OFFSET('HARGA SATUAN'!$E$6,MATCH(C207,'HARGA SATUAN'!$C$7:$C$1495,0),0)))</f>
        <v>0</v>
      </c>
      <c r="F207" s="678" t="str">
        <f ca="1" t="shared" si="11"/>
        <v/>
      </c>
      <c r="G207" s="583">
        <f ca="1">IF(ISERROR(OFFSET('HARGA SATUAN'!$I$6,MATCH(C207,'HARGA SATUAN'!$C$7:$C$1495,0),0)),"",OFFSET('HARGA SATUAN'!$I$6,MATCH(C207,'HARGA SATUAN'!$C$7:$C$1495,0),0))</f>
        <v>0</v>
      </c>
      <c r="H207" s="677" t="str">
        <f ca="1">IF(B207="","",#REF!)</f>
        <v/>
      </c>
      <c r="I207" s="677" t="str">
        <f ca="1">IF(B207="","",#REF!)</f>
        <v/>
      </c>
      <c r="J207" s="677" t="str">
        <f ca="1">IF(B207="","",#REF!)</f>
        <v/>
      </c>
      <c r="K207" s="677" t="str">
        <f ca="1">IF(B207="","",#REF!)</f>
        <v/>
      </c>
      <c r="L207" s="677" t="str">
        <f ca="1">IF(C207="","",#REF!)</f>
        <v/>
      </c>
    </row>
    <row r="208" spans="1:12">
      <c r="A208" s="650">
        <v>197</v>
      </c>
      <c r="B208" s="676" t="str">
        <f ca="1" t="shared" si="9"/>
        <v/>
      </c>
      <c r="C208" s="209" t="str">
        <f ca="1" t="shared" si="10"/>
        <v/>
      </c>
      <c r="D208" s="587" t="str">
        <f ca="1">IF(ISERROR(OFFSET('HARGA SATUAN'!$D$6,MATCH(C208,'HARGA SATUAN'!$C$7:$C$1495,0),0)),"",OFFSET('HARGA SATUAN'!$D$6,MATCH(C208,'HARGA SATUAN'!$C$7:$C$1495,0),0))</f>
        <v/>
      </c>
      <c r="E208" s="587">
        <f ca="1">IF(B208="+","Unit",IF(ISERROR(OFFSET('HARGA SATUAN'!$E$6,MATCH(C208,'HARGA SATUAN'!$C$7:$C$1495,0),0)),"",OFFSET('HARGA SATUAN'!$E$6,MATCH(C208,'HARGA SATUAN'!$C$7:$C$1495,0),0)))</f>
        <v>0</v>
      </c>
      <c r="F208" s="678" t="str">
        <f ca="1" t="shared" si="11"/>
        <v/>
      </c>
      <c r="G208" s="583">
        <f ca="1">IF(ISERROR(OFFSET('HARGA SATUAN'!$I$6,MATCH(C208,'HARGA SATUAN'!$C$7:$C$1495,0),0)),"",OFFSET('HARGA SATUAN'!$I$6,MATCH(C208,'HARGA SATUAN'!$C$7:$C$1495,0),0))</f>
        <v>0</v>
      </c>
      <c r="H208" s="677" t="str">
        <f ca="1">IF(B208="","",#REF!)</f>
        <v/>
      </c>
      <c r="I208" s="677" t="str">
        <f ca="1">IF(B208="","",#REF!)</f>
        <v/>
      </c>
      <c r="J208" s="677" t="str">
        <f ca="1">IF(B208="","",#REF!)</f>
        <v/>
      </c>
      <c r="K208" s="677" t="str">
        <f ca="1">IF(B208="","",#REF!)</f>
        <v/>
      </c>
      <c r="L208" s="677" t="str">
        <f ca="1">IF(C208="","",#REF!)</f>
        <v/>
      </c>
    </row>
    <row r="209" spans="1:12">
      <c r="A209" s="650">
        <v>198</v>
      </c>
      <c r="B209" s="676" t="str">
        <f ca="1" t="shared" si="9"/>
        <v/>
      </c>
      <c r="C209" s="209" t="str">
        <f ca="1" t="shared" si="10"/>
        <v/>
      </c>
      <c r="D209" s="587" t="str">
        <f ca="1">IF(ISERROR(OFFSET('HARGA SATUAN'!$D$6,MATCH(C209,'HARGA SATUAN'!$C$7:$C$1495,0),0)),"",OFFSET('HARGA SATUAN'!$D$6,MATCH(C209,'HARGA SATUAN'!$C$7:$C$1495,0),0))</f>
        <v/>
      </c>
      <c r="E209" s="587">
        <f ca="1">IF(B209="+","Unit",IF(ISERROR(OFFSET('HARGA SATUAN'!$E$6,MATCH(C209,'HARGA SATUAN'!$C$7:$C$1495,0),0)),"",OFFSET('HARGA SATUAN'!$E$6,MATCH(C209,'HARGA SATUAN'!$C$7:$C$1495,0),0)))</f>
        <v>0</v>
      </c>
      <c r="F209" s="678" t="str">
        <f ca="1" t="shared" si="11"/>
        <v/>
      </c>
      <c r="G209" s="583">
        <f ca="1">IF(ISERROR(OFFSET('HARGA SATUAN'!$I$6,MATCH(C209,'HARGA SATUAN'!$C$7:$C$1495,0),0)),"",OFFSET('HARGA SATUAN'!$I$6,MATCH(C209,'HARGA SATUAN'!$C$7:$C$1495,0),0))</f>
        <v>0</v>
      </c>
      <c r="H209" s="677" t="str">
        <f ca="1">IF(B209="","",#REF!)</f>
        <v/>
      </c>
      <c r="I209" s="677" t="str">
        <f ca="1">IF(B209="","",#REF!)</f>
        <v/>
      </c>
      <c r="J209" s="677" t="str">
        <f ca="1">IF(B209="","",#REF!)</f>
        <v/>
      </c>
      <c r="K209" s="677" t="str">
        <f ca="1">IF(B209="","",#REF!)</f>
        <v/>
      </c>
      <c r="L209" s="677" t="str">
        <f ca="1">IF(C209="","",#REF!)</f>
        <v/>
      </c>
    </row>
    <row r="210" spans="1:12">
      <c r="A210" s="650">
        <v>199</v>
      </c>
      <c r="B210" s="676" t="str">
        <f ca="1" t="shared" si="9"/>
        <v/>
      </c>
      <c r="C210" s="209" t="str">
        <f ca="1" t="shared" si="10"/>
        <v/>
      </c>
      <c r="D210" s="587" t="str">
        <f ca="1">IF(ISERROR(OFFSET('HARGA SATUAN'!$D$6,MATCH(C210,'HARGA SATUAN'!$C$7:$C$1495,0),0)),"",OFFSET('HARGA SATUAN'!$D$6,MATCH(C210,'HARGA SATUAN'!$C$7:$C$1495,0),0))</f>
        <v/>
      </c>
      <c r="E210" s="587">
        <f ca="1">IF(B210="+","Unit",IF(ISERROR(OFFSET('HARGA SATUAN'!$E$6,MATCH(C210,'HARGA SATUAN'!$C$7:$C$1495,0),0)),"",OFFSET('HARGA SATUAN'!$E$6,MATCH(C210,'HARGA SATUAN'!$C$7:$C$1495,0),0)))</f>
        <v>0</v>
      </c>
      <c r="F210" s="678" t="str">
        <f ca="1" t="shared" si="11"/>
        <v/>
      </c>
      <c r="G210" s="583">
        <f ca="1">IF(ISERROR(OFFSET('HARGA SATUAN'!$I$6,MATCH(C210,'HARGA SATUAN'!$C$7:$C$1495,0),0)),"",OFFSET('HARGA SATUAN'!$I$6,MATCH(C210,'HARGA SATUAN'!$C$7:$C$1495,0),0))</f>
        <v>0</v>
      </c>
      <c r="H210" s="677" t="str">
        <f ca="1">IF(B210="","",#REF!)</f>
        <v/>
      </c>
      <c r="I210" s="677" t="str">
        <f ca="1">IF(B210="","",#REF!)</f>
        <v/>
      </c>
      <c r="J210" s="677" t="str">
        <f ca="1">IF(B210="","",#REF!)</f>
        <v/>
      </c>
      <c r="K210" s="677" t="str">
        <f ca="1">IF(B210="","",#REF!)</f>
        <v/>
      </c>
      <c r="L210" s="677" t="str">
        <f ca="1">IF(C210="","",#REF!)</f>
        <v/>
      </c>
    </row>
    <row r="211" spans="1:12">
      <c r="A211" s="650">
        <v>200</v>
      </c>
      <c r="B211" s="676" t="str">
        <f ca="1" t="shared" si="9"/>
        <v/>
      </c>
      <c r="C211" s="209" t="str">
        <f ca="1" t="shared" si="10"/>
        <v/>
      </c>
      <c r="D211" s="587" t="str">
        <f ca="1">IF(ISERROR(OFFSET('HARGA SATUAN'!$D$6,MATCH(C211,'HARGA SATUAN'!$C$7:$C$1495,0),0)),"",OFFSET('HARGA SATUAN'!$D$6,MATCH(C211,'HARGA SATUAN'!$C$7:$C$1495,0),0))</f>
        <v/>
      </c>
      <c r="E211" s="587">
        <f ca="1">IF(B211="+","Unit",IF(ISERROR(OFFSET('HARGA SATUAN'!$E$6,MATCH(C211,'HARGA SATUAN'!$C$7:$C$1495,0),0)),"",OFFSET('HARGA SATUAN'!$E$6,MATCH(C211,'HARGA SATUAN'!$C$7:$C$1495,0),0)))</f>
        <v>0</v>
      </c>
      <c r="F211" s="678" t="str">
        <f ca="1" t="shared" si="11"/>
        <v/>
      </c>
      <c r="G211" s="583">
        <f ca="1">IF(ISERROR(OFFSET('HARGA SATUAN'!$I$6,MATCH(C211,'HARGA SATUAN'!$C$7:$C$1495,0),0)),"",OFFSET('HARGA SATUAN'!$I$6,MATCH(C211,'HARGA SATUAN'!$C$7:$C$1495,0),0))</f>
        <v>0</v>
      </c>
      <c r="H211" s="677" t="str">
        <f ca="1">IF(B211="","",#REF!)</f>
        <v/>
      </c>
      <c r="I211" s="677" t="str">
        <f ca="1">IF(B211="","",#REF!)</f>
        <v/>
      </c>
      <c r="J211" s="677" t="str">
        <f ca="1">IF(B211="","",#REF!)</f>
        <v/>
      </c>
      <c r="K211" s="677" t="str">
        <f ca="1">IF(B211="","",#REF!)</f>
        <v/>
      </c>
      <c r="L211" s="677" t="str">
        <f ca="1">IF(C211="","",#REF!)</f>
        <v/>
      </c>
    </row>
    <row r="212" spans="1:12">
      <c r="A212" s="650">
        <v>201</v>
      </c>
      <c r="B212" s="676" t="str">
        <f ca="1" t="shared" si="9"/>
        <v/>
      </c>
      <c r="C212" s="209" t="str">
        <f ca="1" t="shared" si="10"/>
        <v/>
      </c>
      <c r="D212" s="587" t="str">
        <f ca="1">IF(ISERROR(OFFSET('HARGA SATUAN'!$D$6,MATCH(C212,'HARGA SATUAN'!$C$7:$C$1495,0),0)),"",OFFSET('HARGA SATUAN'!$D$6,MATCH(C212,'HARGA SATUAN'!$C$7:$C$1495,0),0))</f>
        <v/>
      </c>
      <c r="E212" s="587">
        <f ca="1">IF(B212="+","Unit",IF(ISERROR(OFFSET('HARGA SATUAN'!$E$6,MATCH(C212,'HARGA SATUAN'!$C$7:$C$1495,0),0)),"",OFFSET('HARGA SATUAN'!$E$6,MATCH(C212,'HARGA SATUAN'!$C$7:$C$1495,0),0)))</f>
        <v>0</v>
      </c>
      <c r="F212" s="678" t="str">
        <f ca="1" t="shared" si="11"/>
        <v/>
      </c>
      <c r="G212" s="583">
        <f ca="1">IF(ISERROR(OFFSET('HARGA SATUAN'!$I$6,MATCH(C212,'HARGA SATUAN'!$C$7:$C$1495,0),0)),"",OFFSET('HARGA SATUAN'!$I$6,MATCH(C212,'HARGA SATUAN'!$C$7:$C$1495,0),0))</f>
        <v>0</v>
      </c>
      <c r="H212" s="677" t="str">
        <f ca="1">IF(B212="","",#REF!)</f>
        <v/>
      </c>
      <c r="I212" s="677" t="str">
        <f ca="1">IF(B212="","",#REF!)</f>
        <v/>
      </c>
      <c r="J212" s="677" t="str">
        <f ca="1">IF(B212="","",#REF!)</f>
        <v/>
      </c>
      <c r="K212" s="677" t="str">
        <f ca="1">IF(B212="","",#REF!)</f>
        <v/>
      </c>
      <c r="L212" s="677" t="str">
        <f ca="1">IF(C212="","",#REF!)</f>
        <v/>
      </c>
    </row>
    <row r="213" spans="1:12">
      <c r="A213" s="650">
        <v>202</v>
      </c>
      <c r="B213" s="676" t="str">
        <f ca="1" t="shared" si="9"/>
        <v/>
      </c>
      <c r="C213" s="209" t="str">
        <f ca="1" t="shared" si="10"/>
        <v/>
      </c>
      <c r="D213" s="587" t="str">
        <f ca="1">IF(ISERROR(OFFSET('HARGA SATUAN'!$D$6,MATCH(C213,'HARGA SATUAN'!$C$7:$C$1495,0),0)),"",OFFSET('HARGA SATUAN'!$D$6,MATCH(C213,'HARGA SATUAN'!$C$7:$C$1495,0),0))</f>
        <v/>
      </c>
      <c r="E213" s="587">
        <f ca="1">IF(B213="+","Unit",IF(ISERROR(OFFSET('HARGA SATUAN'!$E$6,MATCH(C213,'HARGA SATUAN'!$C$7:$C$1495,0),0)),"",OFFSET('HARGA SATUAN'!$E$6,MATCH(C213,'HARGA SATUAN'!$C$7:$C$1495,0),0)))</f>
        <v>0</v>
      </c>
      <c r="F213" s="678" t="str">
        <f ca="1" t="shared" si="11"/>
        <v/>
      </c>
      <c r="G213" s="583">
        <f ca="1">IF(ISERROR(OFFSET('HARGA SATUAN'!$I$6,MATCH(C213,'HARGA SATUAN'!$C$7:$C$1495,0),0)),"",OFFSET('HARGA SATUAN'!$I$6,MATCH(C213,'HARGA SATUAN'!$C$7:$C$1495,0),0))</f>
        <v>0</v>
      </c>
      <c r="H213" s="677" t="str">
        <f ca="1">IF(B213="","",#REF!)</f>
        <v/>
      </c>
      <c r="I213" s="677" t="str">
        <f ca="1">IF(B213="","",#REF!)</f>
        <v/>
      </c>
      <c r="J213" s="677" t="str">
        <f ca="1">IF(B213="","",#REF!)</f>
        <v/>
      </c>
      <c r="K213" s="677" t="str">
        <f ca="1">IF(B213="","",#REF!)</f>
        <v/>
      </c>
      <c r="L213" s="677" t="str">
        <f ca="1">IF(C213="","",#REF!)</f>
        <v/>
      </c>
    </row>
    <row r="214" spans="1:12">
      <c r="A214" s="650">
        <v>203</v>
      </c>
      <c r="B214" s="676" t="str">
        <f ca="1" t="shared" si="9"/>
        <v/>
      </c>
      <c r="C214" s="209" t="str">
        <f ca="1" t="shared" si="10"/>
        <v/>
      </c>
      <c r="D214" s="587" t="str">
        <f ca="1">IF(ISERROR(OFFSET('HARGA SATUAN'!$D$6,MATCH(C214,'HARGA SATUAN'!$C$7:$C$1495,0),0)),"",OFFSET('HARGA SATUAN'!$D$6,MATCH(C214,'HARGA SATUAN'!$C$7:$C$1495,0),0))</f>
        <v/>
      </c>
      <c r="E214" s="587">
        <f ca="1">IF(B214="+","Unit",IF(ISERROR(OFFSET('HARGA SATUAN'!$E$6,MATCH(C214,'HARGA SATUAN'!$C$7:$C$1495,0),0)),"",OFFSET('HARGA SATUAN'!$E$6,MATCH(C214,'HARGA SATUAN'!$C$7:$C$1495,0),0)))</f>
        <v>0</v>
      </c>
      <c r="F214" s="678" t="str">
        <f ca="1" t="shared" si="11"/>
        <v/>
      </c>
      <c r="G214" s="583">
        <f ca="1">IF(ISERROR(OFFSET('HARGA SATUAN'!$I$6,MATCH(C214,'HARGA SATUAN'!$C$7:$C$1495,0),0)),"",OFFSET('HARGA SATUAN'!$I$6,MATCH(C214,'HARGA SATUAN'!$C$7:$C$1495,0),0))</f>
        <v>0</v>
      </c>
      <c r="H214" s="677" t="str">
        <f ca="1">IF(B214="","",#REF!)</f>
        <v/>
      </c>
      <c r="I214" s="677" t="str">
        <f ca="1">IF(B214="","",#REF!)</f>
        <v/>
      </c>
      <c r="J214" s="677" t="str">
        <f ca="1">IF(B214="","",#REF!)</f>
        <v/>
      </c>
      <c r="K214" s="677" t="str">
        <f ca="1">IF(B214="","",#REF!)</f>
        <v/>
      </c>
      <c r="L214" s="677" t="str">
        <f ca="1">IF(C214="","",#REF!)</f>
        <v/>
      </c>
    </row>
    <row r="215" spans="1:12">
      <c r="A215" s="650">
        <v>204</v>
      </c>
      <c r="B215" s="676" t="str">
        <f ca="1" t="shared" si="9"/>
        <v/>
      </c>
      <c r="C215" s="209" t="str">
        <f ca="1" t="shared" si="10"/>
        <v/>
      </c>
      <c r="D215" s="587" t="str">
        <f ca="1">IF(ISERROR(OFFSET('HARGA SATUAN'!$D$6,MATCH(C215,'HARGA SATUAN'!$C$7:$C$1495,0),0)),"",OFFSET('HARGA SATUAN'!$D$6,MATCH(C215,'HARGA SATUAN'!$C$7:$C$1495,0),0))</f>
        <v/>
      </c>
      <c r="E215" s="587">
        <f ca="1">IF(B215="+","Unit",IF(ISERROR(OFFSET('HARGA SATUAN'!$E$6,MATCH(C215,'HARGA SATUAN'!$C$7:$C$1495,0),0)),"",OFFSET('HARGA SATUAN'!$E$6,MATCH(C215,'HARGA SATUAN'!$C$7:$C$1495,0),0)))</f>
        <v>0</v>
      </c>
      <c r="F215" s="678" t="str">
        <f ca="1" t="shared" si="11"/>
        <v/>
      </c>
      <c r="G215" s="583">
        <f ca="1">IF(ISERROR(OFFSET('HARGA SATUAN'!$I$6,MATCH(C215,'HARGA SATUAN'!$C$7:$C$1495,0),0)),"",OFFSET('HARGA SATUAN'!$I$6,MATCH(C215,'HARGA SATUAN'!$C$7:$C$1495,0),0))</f>
        <v>0</v>
      </c>
      <c r="H215" s="677" t="str">
        <f ca="1">IF(B215="","",#REF!)</f>
        <v/>
      </c>
      <c r="I215" s="677" t="str">
        <f ca="1">IF(B215="","",#REF!)</f>
        <v/>
      </c>
      <c r="J215" s="677" t="str">
        <f ca="1">IF(B215="","",#REF!)</f>
        <v/>
      </c>
      <c r="K215" s="677" t="str">
        <f ca="1">IF(B215="","",#REF!)</f>
        <v/>
      </c>
      <c r="L215" s="677" t="str">
        <f ca="1">IF(C215="","",#REF!)</f>
        <v/>
      </c>
    </row>
    <row r="216" spans="1:12">
      <c r="A216" s="650">
        <v>205</v>
      </c>
      <c r="B216" s="676" t="str">
        <f ca="1" t="shared" si="9"/>
        <v/>
      </c>
      <c r="C216" s="209" t="str">
        <f ca="1" t="shared" si="10"/>
        <v/>
      </c>
      <c r="D216" s="587" t="str">
        <f ca="1">IF(ISERROR(OFFSET('HARGA SATUAN'!$D$6,MATCH(C216,'HARGA SATUAN'!$C$7:$C$1495,0),0)),"",OFFSET('HARGA SATUAN'!$D$6,MATCH(C216,'HARGA SATUAN'!$C$7:$C$1495,0),0))</f>
        <v/>
      </c>
      <c r="E216" s="587">
        <f ca="1">IF(B216="+","Unit",IF(ISERROR(OFFSET('HARGA SATUAN'!$E$6,MATCH(C216,'HARGA SATUAN'!$C$7:$C$1495,0),0)),"",OFFSET('HARGA SATUAN'!$E$6,MATCH(C216,'HARGA SATUAN'!$C$7:$C$1495,0),0)))</f>
        <v>0</v>
      </c>
      <c r="F216" s="678" t="str">
        <f ca="1" t="shared" si="11"/>
        <v/>
      </c>
      <c r="G216" s="583">
        <f ca="1">IF(ISERROR(OFFSET('HARGA SATUAN'!$I$6,MATCH(C216,'HARGA SATUAN'!$C$7:$C$1495,0),0)),"",OFFSET('HARGA SATUAN'!$I$6,MATCH(C216,'HARGA SATUAN'!$C$7:$C$1495,0),0))</f>
        <v>0</v>
      </c>
      <c r="H216" s="677" t="str">
        <f ca="1">IF(B216="","",#REF!)</f>
        <v/>
      </c>
      <c r="I216" s="677" t="str">
        <f ca="1">IF(B216="","",#REF!)</f>
        <v/>
      </c>
      <c r="J216" s="677" t="str">
        <f ca="1">IF(B216="","",#REF!)</f>
        <v/>
      </c>
      <c r="K216" s="677" t="str">
        <f ca="1">IF(B216="","",#REF!)</f>
        <v/>
      </c>
      <c r="L216" s="677" t="str">
        <f ca="1">IF(C216="","",#REF!)</f>
        <v/>
      </c>
    </row>
    <row r="217" spans="1:12">
      <c r="A217" s="650">
        <v>206</v>
      </c>
      <c r="B217" s="676" t="str">
        <f ca="1" t="shared" si="9"/>
        <v/>
      </c>
      <c r="C217" s="209" t="str">
        <f ca="1" t="shared" si="10"/>
        <v/>
      </c>
      <c r="D217" s="587" t="str">
        <f ca="1">IF(ISERROR(OFFSET('HARGA SATUAN'!$D$6,MATCH(C217,'HARGA SATUAN'!$C$7:$C$1495,0),0)),"",OFFSET('HARGA SATUAN'!$D$6,MATCH(C217,'HARGA SATUAN'!$C$7:$C$1495,0),0))</f>
        <v/>
      </c>
      <c r="E217" s="587">
        <f ca="1">IF(B217="+","Unit",IF(ISERROR(OFFSET('HARGA SATUAN'!$E$6,MATCH(C217,'HARGA SATUAN'!$C$7:$C$1495,0),0)),"",OFFSET('HARGA SATUAN'!$E$6,MATCH(C217,'HARGA SATUAN'!$C$7:$C$1495,0),0)))</f>
        <v>0</v>
      </c>
      <c r="F217" s="678" t="str">
        <f ca="1" t="shared" si="11"/>
        <v/>
      </c>
      <c r="G217" s="583">
        <f ca="1">IF(ISERROR(OFFSET('HARGA SATUAN'!$I$6,MATCH(C217,'HARGA SATUAN'!$C$7:$C$1495,0),0)),"",OFFSET('HARGA SATUAN'!$I$6,MATCH(C217,'HARGA SATUAN'!$C$7:$C$1495,0),0))</f>
        <v>0</v>
      </c>
      <c r="H217" s="677" t="str">
        <f ca="1">IF(B217="","",#REF!)</f>
        <v/>
      </c>
      <c r="I217" s="677" t="str">
        <f ca="1">IF(B217="","",#REF!)</f>
        <v/>
      </c>
      <c r="J217" s="677" t="str">
        <f ca="1">IF(B217="","",#REF!)</f>
        <v/>
      </c>
      <c r="K217" s="677" t="str">
        <f ca="1">IF(B217="","",#REF!)</f>
        <v/>
      </c>
      <c r="L217" s="677" t="str">
        <f ca="1">IF(C217="","",#REF!)</f>
        <v/>
      </c>
    </row>
    <row r="218" spans="1:12">
      <c r="A218" s="650">
        <v>207</v>
      </c>
      <c r="B218" s="676" t="str">
        <f ca="1" t="shared" si="9"/>
        <v/>
      </c>
      <c r="C218" s="209" t="str">
        <f ca="1" t="shared" si="10"/>
        <v/>
      </c>
      <c r="D218" s="587" t="str">
        <f ca="1">IF(ISERROR(OFFSET('HARGA SATUAN'!$D$6,MATCH(C218,'HARGA SATUAN'!$C$7:$C$1495,0),0)),"",OFFSET('HARGA SATUAN'!$D$6,MATCH(C218,'HARGA SATUAN'!$C$7:$C$1495,0),0))</f>
        <v/>
      </c>
      <c r="E218" s="587">
        <f ca="1">IF(B218="+","Unit",IF(ISERROR(OFFSET('HARGA SATUAN'!$E$6,MATCH(C218,'HARGA SATUAN'!$C$7:$C$1495,0),0)),"",OFFSET('HARGA SATUAN'!$E$6,MATCH(C218,'HARGA SATUAN'!$C$7:$C$1495,0),0)))</f>
        <v>0</v>
      </c>
      <c r="F218" s="678" t="str">
        <f ca="1" t="shared" si="11"/>
        <v/>
      </c>
      <c r="G218" s="583">
        <f ca="1">IF(ISERROR(OFFSET('HARGA SATUAN'!$I$6,MATCH(C218,'HARGA SATUAN'!$C$7:$C$1495,0),0)),"",OFFSET('HARGA SATUAN'!$I$6,MATCH(C218,'HARGA SATUAN'!$C$7:$C$1495,0),0))</f>
        <v>0</v>
      </c>
      <c r="H218" s="677" t="str">
        <f ca="1">IF(B218="","",#REF!)</f>
        <v/>
      </c>
      <c r="I218" s="677" t="str">
        <f ca="1">IF(B218="","",#REF!)</f>
        <v/>
      </c>
      <c r="J218" s="677" t="str">
        <f ca="1">IF(B218="","",#REF!)</f>
        <v/>
      </c>
      <c r="K218" s="677" t="str">
        <f ca="1">IF(B218="","",#REF!)</f>
        <v/>
      </c>
      <c r="L218" s="677" t="str">
        <f ca="1">IF(C218="","",#REF!)</f>
        <v/>
      </c>
    </row>
    <row r="219" spans="1:12">
      <c r="A219" s="650">
        <v>208</v>
      </c>
      <c r="B219" s="676" t="str">
        <f ca="1" t="shared" si="9"/>
        <v/>
      </c>
      <c r="C219" s="209" t="str">
        <f ca="1" t="shared" si="10"/>
        <v/>
      </c>
      <c r="D219" s="587" t="str">
        <f ca="1">IF(ISERROR(OFFSET('HARGA SATUAN'!$D$6,MATCH(C219,'HARGA SATUAN'!$C$7:$C$1495,0),0)),"",OFFSET('HARGA SATUAN'!$D$6,MATCH(C219,'HARGA SATUAN'!$C$7:$C$1495,0),0))</f>
        <v/>
      </c>
      <c r="E219" s="587">
        <f ca="1">IF(B219="+","Unit",IF(ISERROR(OFFSET('HARGA SATUAN'!$E$6,MATCH(C219,'HARGA SATUAN'!$C$7:$C$1495,0),0)),"",OFFSET('HARGA SATUAN'!$E$6,MATCH(C219,'HARGA SATUAN'!$C$7:$C$1495,0),0)))</f>
        <v>0</v>
      </c>
      <c r="F219" s="678" t="str">
        <f ca="1" t="shared" si="11"/>
        <v/>
      </c>
      <c r="G219" s="583">
        <f ca="1">IF(ISERROR(OFFSET('HARGA SATUAN'!$I$6,MATCH(C219,'HARGA SATUAN'!$C$7:$C$1495,0),0)),"",OFFSET('HARGA SATUAN'!$I$6,MATCH(C219,'HARGA SATUAN'!$C$7:$C$1495,0),0))</f>
        <v>0</v>
      </c>
      <c r="H219" s="677" t="str">
        <f ca="1">IF(B219="","",#REF!)</f>
        <v/>
      </c>
      <c r="I219" s="677" t="str">
        <f ca="1">IF(B219="","",#REF!)</f>
        <v/>
      </c>
      <c r="J219" s="677" t="str">
        <f ca="1">IF(B219="","",#REF!)</f>
        <v/>
      </c>
      <c r="K219" s="677" t="str">
        <f ca="1">IF(B219="","",#REF!)</f>
        <v/>
      </c>
      <c r="L219" s="677" t="str">
        <f ca="1">IF(C219="","",#REF!)</f>
        <v/>
      </c>
    </row>
    <row r="220" spans="1:12">
      <c r="A220" s="650">
        <v>209</v>
      </c>
      <c r="B220" s="676" t="str">
        <f ca="1" t="shared" si="9"/>
        <v/>
      </c>
      <c r="C220" s="209" t="str">
        <f ca="1" t="shared" si="10"/>
        <v/>
      </c>
      <c r="D220" s="587" t="str">
        <f ca="1">IF(ISERROR(OFFSET('HARGA SATUAN'!$D$6,MATCH(C220,'HARGA SATUAN'!$C$7:$C$1495,0),0)),"",OFFSET('HARGA SATUAN'!$D$6,MATCH(C220,'HARGA SATUAN'!$C$7:$C$1495,0),0))</f>
        <v/>
      </c>
      <c r="E220" s="587">
        <f ca="1">IF(B220="+","Unit",IF(ISERROR(OFFSET('HARGA SATUAN'!$E$6,MATCH(C220,'HARGA SATUAN'!$C$7:$C$1495,0),0)),"",OFFSET('HARGA SATUAN'!$E$6,MATCH(C220,'HARGA SATUAN'!$C$7:$C$1495,0),0)))</f>
        <v>0</v>
      </c>
      <c r="F220" s="678" t="str">
        <f ca="1" t="shared" si="11"/>
        <v/>
      </c>
      <c r="G220" s="583">
        <f ca="1">IF(ISERROR(OFFSET('HARGA SATUAN'!$I$6,MATCH(C220,'HARGA SATUAN'!$C$7:$C$1495,0),0)),"",OFFSET('HARGA SATUAN'!$I$6,MATCH(C220,'HARGA SATUAN'!$C$7:$C$1495,0),0))</f>
        <v>0</v>
      </c>
      <c r="H220" s="677" t="str">
        <f ca="1">IF(B220="","",#REF!)</f>
        <v/>
      </c>
      <c r="I220" s="677" t="str">
        <f ca="1">IF(B220="","",#REF!)</f>
        <v/>
      </c>
      <c r="J220" s="677" t="str">
        <f ca="1">IF(B220="","",#REF!)</f>
        <v/>
      </c>
      <c r="K220" s="677" t="str">
        <f ca="1">IF(B220="","",#REF!)</f>
        <v/>
      </c>
      <c r="L220" s="677" t="str">
        <f ca="1">IF(C220="","",#REF!)</f>
        <v/>
      </c>
    </row>
    <row r="221" spans="1:12">
      <c r="A221" s="650">
        <v>210</v>
      </c>
      <c r="B221" s="676" t="str">
        <f ca="1" t="shared" si="9"/>
        <v/>
      </c>
      <c r="C221" s="209" t="str">
        <f ca="1" t="shared" si="10"/>
        <v/>
      </c>
      <c r="D221" s="587" t="str">
        <f ca="1">IF(ISERROR(OFFSET('HARGA SATUAN'!$D$6,MATCH(C221,'HARGA SATUAN'!$C$7:$C$1495,0),0)),"",OFFSET('HARGA SATUAN'!$D$6,MATCH(C221,'HARGA SATUAN'!$C$7:$C$1495,0),0))</f>
        <v/>
      </c>
      <c r="E221" s="587">
        <f ca="1">IF(B221="+","Unit",IF(ISERROR(OFFSET('HARGA SATUAN'!$E$6,MATCH(C221,'HARGA SATUAN'!$C$7:$C$1495,0),0)),"",OFFSET('HARGA SATUAN'!$E$6,MATCH(C221,'HARGA SATUAN'!$C$7:$C$1495,0),0)))</f>
        <v>0</v>
      </c>
      <c r="F221" s="678" t="str">
        <f ca="1" t="shared" si="11"/>
        <v/>
      </c>
      <c r="G221" s="583">
        <f ca="1">IF(ISERROR(OFFSET('HARGA SATUAN'!$I$6,MATCH(C221,'HARGA SATUAN'!$C$7:$C$1495,0),0)),"",OFFSET('HARGA SATUAN'!$I$6,MATCH(C221,'HARGA SATUAN'!$C$7:$C$1495,0),0))</f>
        <v>0</v>
      </c>
      <c r="H221" s="677" t="str">
        <f ca="1">IF(B221="","",#REF!)</f>
        <v/>
      </c>
      <c r="I221" s="677" t="str">
        <f ca="1">IF(B221="","",#REF!)</f>
        <v/>
      </c>
      <c r="J221" s="677" t="str">
        <f ca="1">IF(B221="","",#REF!)</f>
        <v/>
      </c>
      <c r="K221" s="677" t="str">
        <f ca="1">IF(B221="","",#REF!)</f>
        <v/>
      </c>
      <c r="L221" s="677" t="str">
        <f ca="1">IF(C221="","",#REF!)</f>
        <v/>
      </c>
    </row>
    <row r="222" spans="1:12">
      <c r="A222" s="650">
        <v>211</v>
      </c>
      <c r="B222" s="676" t="str">
        <f ca="1" t="shared" si="9"/>
        <v/>
      </c>
      <c r="C222" s="209" t="str">
        <f ca="1" t="shared" si="10"/>
        <v/>
      </c>
      <c r="D222" s="587" t="str">
        <f ca="1">IF(ISERROR(OFFSET('HARGA SATUAN'!$D$6,MATCH(C222,'HARGA SATUAN'!$C$7:$C$1495,0),0)),"",OFFSET('HARGA SATUAN'!$D$6,MATCH(C222,'HARGA SATUAN'!$C$7:$C$1495,0),0))</f>
        <v/>
      </c>
      <c r="E222" s="587">
        <f ca="1">IF(B222="+","Unit",IF(ISERROR(OFFSET('HARGA SATUAN'!$E$6,MATCH(C222,'HARGA SATUAN'!$C$7:$C$1495,0),0)),"",OFFSET('HARGA SATUAN'!$E$6,MATCH(C222,'HARGA SATUAN'!$C$7:$C$1495,0),0)))</f>
        <v>0</v>
      </c>
      <c r="F222" s="678" t="str">
        <f ca="1" t="shared" si="11"/>
        <v/>
      </c>
      <c r="G222" s="583">
        <f ca="1">IF(ISERROR(OFFSET('HARGA SATUAN'!$I$6,MATCH(C222,'HARGA SATUAN'!$C$7:$C$1495,0),0)),"",OFFSET('HARGA SATUAN'!$I$6,MATCH(C222,'HARGA SATUAN'!$C$7:$C$1495,0),0))</f>
        <v>0</v>
      </c>
      <c r="H222" s="677" t="str">
        <f ca="1">IF(B222="","",#REF!)</f>
        <v/>
      </c>
      <c r="I222" s="677" t="str">
        <f ca="1">IF(B222="","",#REF!)</f>
        <v/>
      </c>
      <c r="J222" s="677" t="str">
        <f ca="1">IF(B222="","",#REF!)</f>
        <v/>
      </c>
      <c r="K222" s="677" t="str">
        <f ca="1">IF(B222="","",#REF!)</f>
        <v/>
      </c>
      <c r="L222" s="677" t="str">
        <f ca="1">IF(C222="","",#REF!)</f>
        <v/>
      </c>
    </row>
    <row r="223" spans="1:12">
      <c r="A223" s="650">
        <v>212</v>
      </c>
      <c r="B223" s="676" t="str">
        <f ca="1" t="shared" si="9"/>
        <v/>
      </c>
      <c r="C223" s="209" t="str">
        <f ca="1" t="shared" si="10"/>
        <v/>
      </c>
      <c r="D223" s="587" t="str">
        <f ca="1">IF(ISERROR(OFFSET('HARGA SATUAN'!$D$6,MATCH(C223,'HARGA SATUAN'!$C$7:$C$1495,0),0)),"",OFFSET('HARGA SATUAN'!$D$6,MATCH(C223,'HARGA SATUAN'!$C$7:$C$1495,0),0))</f>
        <v/>
      </c>
      <c r="E223" s="587">
        <f ca="1">IF(B223="+","Unit",IF(ISERROR(OFFSET('HARGA SATUAN'!$E$6,MATCH(C223,'HARGA SATUAN'!$C$7:$C$1495,0),0)),"",OFFSET('HARGA SATUAN'!$E$6,MATCH(C223,'HARGA SATUAN'!$C$7:$C$1495,0),0)))</f>
        <v>0</v>
      </c>
      <c r="F223" s="678" t="str">
        <f ca="1" t="shared" si="11"/>
        <v/>
      </c>
      <c r="G223" s="583">
        <f ca="1">IF(ISERROR(OFFSET('HARGA SATUAN'!$I$6,MATCH(C223,'HARGA SATUAN'!$C$7:$C$1495,0),0)),"",OFFSET('HARGA SATUAN'!$I$6,MATCH(C223,'HARGA SATUAN'!$C$7:$C$1495,0),0))</f>
        <v>0</v>
      </c>
      <c r="H223" s="677" t="str">
        <f ca="1">IF(B223="","",#REF!)</f>
        <v/>
      </c>
      <c r="I223" s="677" t="str">
        <f ca="1">IF(B223="","",#REF!)</f>
        <v/>
      </c>
      <c r="J223" s="677" t="str">
        <f ca="1">IF(B223="","",#REF!)</f>
        <v/>
      </c>
      <c r="K223" s="677" t="str">
        <f ca="1">IF(B223="","",#REF!)</f>
        <v/>
      </c>
      <c r="L223" s="677" t="str">
        <f ca="1">IF(C223="","",#REF!)</f>
        <v/>
      </c>
    </row>
    <row r="224" spans="1:12">
      <c r="A224" s="650">
        <v>213</v>
      </c>
      <c r="B224" s="676" t="str">
        <f ca="1" t="shared" si="9"/>
        <v/>
      </c>
      <c r="C224" s="209" t="str">
        <f ca="1" t="shared" si="10"/>
        <v/>
      </c>
      <c r="D224" s="587" t="str">
        <f ca="1">IF(ISERROR(OFFSET('HARGA SATUAN'!$D$6,MATCH(C224,'HARGA SATUAN'!$C$7:$C$1495,0),0)),"",OFFSET('HARGA SATUAN'!$D$6,MATCH(C224,'HARGA SATUAN'!$C$7:$C$1495,0),0))</f>
        <v/>
      </c>
      <c r="E224" s="587">
        <f ca="1">IF(B224="+","Unit",IF(ISERROR(OFFSET('HARGA SATUAN'!$E$6,MATCH(C224,'HARGA SATUAN'!$C$7:$C$1495,0),0)),"",OFFSET('HARGA SATUAN'!$E$6,MATCH(C224,'HARGA SATUAN'!$C$7:$C$1495,0),0)))</f>
        <v>0</v>
      </c>
      <c r="F224" s="678" t="str">
        <f ca="1" t="shared" si="11"/>
        <v/>
      </c>
      <c r="G224" s="583">
        <f ca="1">IF(ISERROR(OFFSET('HARGA SATUAN'!$I$6,MATCH(C224,'HARGA SATUAN'!$C$7:$C$1495,0),0)),"",OFFSET('HARGA SATUAN'!$I$6,MATCH(C224,'HARGA SATUAN'!$C$7:$C$1495,0),0))</f>
        <v>0</v>
      </c>
      <c r="H224" s="677" t="str">
        <f ca="1">IF(B224="","",#REF!)</f>
        <v/>
      </c>
      <c r="I224" s="677" t="str">
        <f ca="1">IF(B224="","",#REF!)</f>
        <v/>
      </c>
      <c r="J224" s="677" t="str">
        <f ca="1">IF(B224="","",#REF!)</f>
        <v/>
      </c>
      <c r="K224" s="677" t="str">
        <f ca="1">IF(B224="","",#REF!)</f>
        <v/>
      </c>
      <c r="L224" s="677" t="str">
        <f ca="1">IF(C224="","",#REF!)</f>
        <v/>
      </c>
    </row>
    <row r="225" spans="1:12">
      <c r="A225" s="650">
        <v>214</v>
      </c>
      <c r="B225" s="676" t="str">
        <f ca="1" t="shared" si="9"/>
        <v/>
      </c>
      <c r="C225" s="209" t="str">
        <f ca="1" t="shared" si="10"/>
        <v/>
      </c>
      <c r="D225" s="587" t="str">
        <f ca="1">IF(ISERROR(OFFSET('HARGA SATUAN'!$D$6,MATCH(C225,'HARGA SATUAN'!$C$7:$C$1495,0),0)),"",OFFSET('HARGA SATUAN'!$D$6,MATCH(C225,'HARGA SATUAN'!$C$7:$C$1495,0),0))</f>
        <v/>
      </c>
      <c r="E225" s="587">
        <f ca="1">IF(B225="+","Unit",IF(ISERROR(OFFSET('HARGA SATUAN'!$E$6,MATCH(C225,'HARGA SATUAN'!$C$7:$C$1495,0),0)),"",OFFSET('HARGA SATUAN'!$E$6,MATCH(C225,'HARGA SATUAN'!$C$7:$C$1495,0),0)))</f>
        <v>0</v>
      </c>
      <c r="F225" s="678" t="str">
        <f ca="1" t="shared" si="11"/>
        <v/>
      </c>
      <c r="G225" s="583">
        <f ca="1">IF(ISERROR(OFFSET('HARGA SATUAN'!$I$6,MATCH(C225,'HARGA SATUAN'!$C$7:$C$1495,0),0)),"",OFFSET('HARGA SATUAN'!$I$6,MATCH(C225,'HARGA SATUAN'!$C$7:$C$1495,0),0))</f>
        <v>0</v>
      </c>
      <c r="H225" s="677" t="str">
        <f ca="1">IF(B225="","",#REF!)</f>
        <v/>
      </c>
      <c r="I225" s="677" t="str">
        <f ca="1">IF(B225="","",#REF!)</f>
        <v/>
      </c>
      <c r="J225" s="677" t="str">
        <f ca="1">IF(B225="","",#REF!)</f>
        <v/>
      </c>
      <c r="K225" s="677" t="str">
        <f ca="1">IF(B225="","",#REF!)</f>
        <v/>
      </c>
      <c r="L225" s="677" t="str">
        <f ca="1">IF(C225="","",#REF!)</f>
        <v/>
      </c>
    </row>
    <row r="226" spans="1:12">
      <c r="A226" s="650">
        <v>215</v>
      </c>
      <c r="B226" s="676" t="str">
        <f ca="1" t="shared" si="9"/>
        <v/>
      </c>
      <c r="C226" s="209" t="str">
        <f ca="1" t="shared" si="10"/>
        <v/>
      </c>
      <c r="D226" s="587" t="str">
        <f ca="1">IF(ISERROR(OFFSET('HARGA SATUAN'!$D$6,MATCH(C226,'HARGA SATUAN'!$C$7:$C$1495,0),0)),"",OFFSET('HARGA SATUAN'!$D$6,MATCH(C226,'HARGA SATUAN'!$C$7:$C$1495,0),0))</f>
        <v/>
      </c>
      <c r="E226" s="587">
        <f ca="1">IF(B226="+","Unit",IF(ISERROR(OFFSET('HARGA SATUAN'!$E$6,MATCH(C226,'HARGA SATUAN'!$C$7:$C$1495,0),0)),"",OFFSET('HARGA SATUAN'!$E$6,MATCH(C226,'HARGA SATUAN'!$C$7:$C$1495,0),0)))</f>
        <v>0</v>
      </c>
      <c r="F226" s="678" t="str">
        <f ca="1" t="shared" si="11"/>
        <v/>
      </c>
      <c r="G226" s="583">
        <f ca="1">IF(ISERROR(OFFSET('HARGA SATUAN'!$I$6,MATCH(C226,'HARGA SATUAN'!$C$7:$C$1495,0),0)),"",OFFSET('HARGA SATUAN'!$I$6,MATCH(C226,'HARGA SATUAN'!$C$7:$C$1495,0),0))</f>
        <v>0</v>
      </c>
      <c r="H226" s="677" t="str">
        <f ca="1">IF(B226="","",#REF!)</f>
        <v/>
      </c>
      <c r="I226" s="677" t="str">
        <f ca="1">IF(B226="","",#REF!)</f>
        <v/>
      </c>
      <c r="J226" s="677" t="str">
        <f ca="1">IF(B226="","",#REF!)</f>
        <v/>
      </c>
      <c r="K226" s="677" t="str">
        <f ca="1">IF(B226="","",#REF!)</f>
        <v/>
      </c>
      <c r="L226" s="677" t="str">
        <f ca="1">IF(C226="","",#REF!)</f>
        <v/>
      </c>
    </row>
    <row r="227" spans="1:12">
      <c r="A227" s="650">
        <v>216</v>
      </c>
      <c r="B227" s="676" t="str">
        <f ca="1" t="shared" si="9"/>
        <v/>
      </c>
      <c r="C227" s="209" t="str">
        <f ca="1" t="shared" si="10"/>
        <v/>
      </c>
      <c r="D227" s="587" t="str">
        <f ca="1">IF(ISERROR(OFFSET('HARGA SATUAN'!$D$6,MATCH(C227,'HARGA SATUAN'!$C$7:$C$1495,0),0)),"",OFFSET('HARGA SATUAN'!$D$6,MATCH(C227,'HARGA SATUAN'!$C$7:$C$1495,0),0))</f>
        <v/>
      </c>
      <c r="E227" s="587">
        <f ca="1">IF(B227="+","Unit",IF(ISERROR(OFFSET('HARGA SATUAN'!$E$6,MATCH(C227,'HARGA SATUAN'!$C$7:$C$1495,0),0)),"",OFFSET('HARGA SATUAN'!$E$6,MATCH(C227,'HARGA SATUAN'!$C$7:$C$1495,0),0)))</f>
        <v>0</v>
      </c>
      <c r="F227" s="678" t="str">
        <f ca="1" t="shared" si="11"/>
        <v/>
      </c>
      <c r="G227" s="583">
        <f ca="1">IF(ISERROR(OFFSET('HARGA SATUAN'!$I$6,MATCH(C227,'HARGA SATUAN'!$C$7:$C$1495,0),0)),"",OFFSET('HARGA SATUAN'!$I$6,MATCH(C227,'HARGA SATUAN'!$C$7:$C$1495,0),0))</f>
        <v>0</v>
      </c>
      <c r="H227" s="677" t="str">
        <f ca="1">IF(B227="","",#REF!)</f>
        <v/>
      </c>
      <c r="I227" s="677" t="str">
        <f ca="1">IF(B227="","",#REF!)</f>
        <v/>
      </c>
      <c r="J227" s="677" t="str">
        <f ca="1">IF(B227="","",#REF!)</f>
        <v/>
      </c>
      <c r="K227" s="677" t="str">
        <f ca="1">IF(B227="","",#REF!)</f>
        <v/>
      </c>
      <c r="L227" s="677" t="str">
        <f ca="1">IF(C227="","",#REF!)</f>
        <v/>
      </c>
    </row>
    <row r="228" spans="1:12">
      <c r="A228" s="650">
        <v>217</v>
      </c>
      <c r="B228" s="676" t="str">
        <f ca="1" t="shared" si="9"/>
        <v/>
      </c>
      <c r="C228" s="209" t="str">
        <f ca="1" t="shared" si="10"/>
        <v/>
      </c>
      <c r="D228" s="587" t="str">
        <f ca="1">IF(ISERROR(OFFSET('HARGA SATUAN'!$D$6,MATCH(C228,'HARGA SATUAN'!$C$7:$C$1495,0),0)),"",OFFSET('HARGA SATUAN'!$D$6,MATCH(C228,'HARGA SATUAN'!$C$7:$C$1495,0),0))</f>
        <v/>
      </c>
      <c r="E228" s="587">
        <f ca="1">IF(B228="+","Unit",IF(ISERROR(OFFSET('HARGA SATUAN'!$E$6,MATCH(C228,'HARGA SATUAN'!$C$7:$C$1495,0),0)),"",OFFSET('HARGA SATUAN'!$E$6,MATCH(C228,'HARGA SATUAN'!$C$7:$C$1495,0),0)))</f>
        <v>0</v>
      </c>
      <c r="F228" s="678" t="str">
        <f ca="1" t="shared" si="11"/>
        <v/>
      </c>
      <c r="G228" s="583">
        <f ca="1">IF(ISERROR(OFFSET('HARGA SATUAN'!$I$6,MATCH(C228,'HARGA SATUAN'!$C$7:$C$1495,0),0)),"",OFFSET('HARGA SATUAN'!$I$6,MATCH(C228,'HARGA SATUAN'!$C$7:$C$1495,0),0))</f>
        <v>0</v>
      </c>
      <c r="H228" s="677" t="str">
        <f ca="1">IF(B228="","",#REF!)</f>
        <v/>
      </c>
      <c r="I228" s="677" t="str">
        <f ca="1">IF(B228="","",#REF!)</f>
        <v/>
      </c>
      <c r="J228" s="677" t="str">
        <f ca="1">IF(B228="","",#REF!)</f>
        <v/>
      </c>
      <c r="K228" s="677" t="str">
        <f ca="1">IF(B228="","",#REF!)</f>
        <v/>
      </c>
      <c r="L228" s="677" t="str">
        <f ca="1">IF(C228="","",#REF!)</f>
        <v/>
      </c>
    </row>
    <row r="229" spans="1:12">
      <c r="A229" s="650">
        <v>218</v>
      </c>
      <c r="B229" s="676" t="str">
        <f ca="1" t="shared" si="9"/>
        <v/>
      </c>
      <c r="C229" s="209" t="str">
        <f ca="1" t="shared" si="10"/>
        <v/>
      </c>
      <c r="D229" s="587" t="str">
        <f ca="1">IF(ISERROR(OFFSET('HARGA SATUAN'!$D$6,MATCH(C229,'HARGA SATUAN'!$C$7:$C$1495,0),0)),"",OFFSET('HARGA SATUAN'!$D$6,MATCH(C229,'HARGA SATUAN'!$C$7:$C$1495,0),0))</f>
        <v/>
      </c>
      <c r="E229" s="587">
        <f ca="1">IF(B229="+","Unit",IF(ISERROR(OFFSET('HARGA SATUAN'!$E$6,MATCH(C229,'HARGA SATUAN'!$C$7:$C$1495,0),0)),"",OFFSET('HARGA SATUAN'!$E$6,MATCH(C229,'HARGA SATUAN'!$C$7:$C$1495,0),0)))</f>
        <v>0</v>
      </c>
      <c r="F229" s="678" t="str">
        <f ca="1" t="shared" si="11"/>
        <v/>
      </c>
      <c r="G229" s="583">
        <f ca="1">IF(ISERROR(OFFSET('HARGA SATUAN'!$I$6,MATCH(C229,'HARGA SATUAN'!$C$7:$C$1495,0),0)),"",OFFSET('HARGA SATUAN'!$I$6,MATCH(C229,'HARGA SATUAN'!$C$7:$C$1495,0),0))</f>
        <v>0</v>
      </c>
      <c r="H229" s="677" t="str">
        <f ca="1">IF(B229="","",#REF!)</f>
        <v/>
      </c>
      <c r="I229" s="677" t="str">
        <f ca="1">IF(B229="","",#REF!)</f>
        <v/>
      </c>
      <c r="J229" s="677" t="str">
        <f ca="1">IF(B229="","",#REF!)</f>
        <v/>
      </c>
      <c r="K229" s="677" t="str">
        <f ca="1">IF(B229="","",#REF!)</f>
        <v/>
      </c>
      <c r="L229" s="677" t="str">
        <f ca="1">IF(C229="","",#REF!)</f>
        <v/>
      </c>
    </row>
    <row r="230" spans="1:12">
      <c r="A230" s="650">
        <v>219</v>
      </c>
      <c r="B230" s="676" t="str">
        <f ca="1" t="shared" si="9"/>
        <v/>
      </c>
      <c r="C230" s="209" t="str">
        <f ca="1" t="shared" si="10"/>
        <v/>
      </c>
      <c r="D230" s="587" t="str">
        <f ca="1">IF(ISERROR(OFFSET('HARGA SATUAN'!$D$6,MATCH(C230,'HARGA SATUAN'!$C$7:$C$1495,0),0)),"",OFFSET('HARGA SATUAN'!$D$6,MATCH(C230,'HARGA SATUAN'!$C$7:$C$1495,0),0))</f>
        <v/>
      </c>
      <c r="E230" s="587">
        <f ca="1">IF(B230="+","Unit",IF(ISERROR(OFFSET('HARGA SATUAN'!$E$6,MATCH(C230,'HARGA SATUAN'!$C$7:$C$1495,0),0)),"",OFFSET('HARGA SATUAN'!$E$6,MATCH(C230,'HARGA SATUAN'!$C$7:$C$1495,0),0)))</f>
        <v>0</v>
      </c>
      <c r="F230" s="678" t="str">
        <f ca="1" t="shared" si="11"/>
        <v/>
      </c>
      <c r="G230" s="583">
        <f ca="1">IF(ISERROR(OFFSET('HARGA SATUAN'!$I$6,MATCH(C230,'HARGA SATUAN'!$C$7:$C$1495,0),0)),"",OFFSET('HARGA SATUAN'!$I$6,MATCH(C230,'HARGA SATUAN'!$C$7:$C$1495,0),0))</f>
        <v>0</v>
      </c>
      <c r="H230" s="677" t="str">
        <f ca="1">IF(B230="","",#REF!)</f>
        <v/>
      </c>
      <c r="I230" s="677" t="str">
        <f ca="1">IF(B230="","",#REF!)</f>
        <v/>
      </c>
      <c r="J230" s="677" t="str">
        <f ca="1">IF(B230="","",#REF!)</f>
        <v/>
      </c>
      <c r="K230" s="677" t="str">
        <f ca="1">IF(B230="","",#REF!)</f>
        <v/>
      </c>
      <c r="L230" s="677" t="str">
        <f ca="1">IF(C230="","",#REF!)</f>
        <v/>
      </c>
    </row>
    <row r="231" spans="1:12">
      <c r="A231" s="650">
        <v>220</v>
      </c>
      <c r="B231" s="676" t="str">
        <f ca="1" t="shared" si="9"/>
        <v/>
      </c>
      <c r="C231" s="209" t="str">
        <f ca="1" t="shared" si="10"/>
        <v/>
      </c>
      <c r="D231" s="587" t="str">
        <f ca="1">IF(ISERROR(OFFSET('HARGA SATUAN'!$D$6,MATCH(C231,'HARGA SATUAN'!$C$7:$C$1495,0),0)),"",OFFSET('HARGA SATUAN'!$D$6,MATCH(C231,'HARGA SATUAN'!$C$7:$C$1495,0),0))</f>
        <v/>
      </c>
      <c r="E231" s="587">
        <f ca="1">IF(B231="+","Unit",IF(ISERROR(OFFSET('HARGA SATUAN'!$E$6,MATCH(C231,'HARGA SATUAN'!$C$7:$C$1495,0),0)),"",OFFSET('HARGA SATUAN'!$E$6,MATCH(C231,'HARGA SATUAN'!$C$7:$C$1495,0),0)))</f>
        <v>0</v>
      </c>
      <c r="F231" s="678" t="str">
        <f ca="1" t="shared" si="11"/>
        <v/>
      </c>
      <c r="G231" s="583">
        <f ca="1">IF(ISERROR(OFFSET('HARGA SATUAN'!$I$6,MATCH(C231,'HARGA SATUAN'!$C$7:$C$1495,0),0)),"",OFFSET('HARGA SATUAN'!$I$6,MATCH(C231,'HARGA SATUAN'!$C$7:$C$1495,0),0))</f>
        <v>0</v>
      </c>
      <c r="H231" s="677" t="str">
        <f ca="1">IF(B231="","",#REF!)</f>
        <v/>
      </c>
      <c r="I231" s="677" t="str">
        <f ca="1">IF(B231="","",#REF!)</f>
        <v/>
      </c>
      <c r="J231" s="677" t="str">
        <f ca="1">IF(B231="","",#REF!)</f>
        <v/>
      </c>
      <c r="K231" s="677" t="str">
        <f ca="1">IF(B231="","",#REF!)</f>
        <v/>
      </c>
      <c r="L231" s="677" t="str">
        <f ca="1">IF(C231="","",#REF!)</f>
        <v/>
      </c>
    </row>
    <row r="232" spans="1:12">
      <c r="A232" s="650">
        <v>221</v>
      </c>
      <c r="B232" s="676" t="str">
        <f ca="1" t="shared" si="9"/>
        <v/>
      </c>
      <c r="C232" s="209" t="str">
        <f ca="1" t="shared" si="10"/>
        <v/>
      </c>
      <c r="D232" s="587" t="str">
        <f ca="1">IF(ISERROR(OFFSET('HARGA SATUAN'!$D$6,MATCH(C232,'HARGA SATUAN'!$C$7:$C$1495,0),0)),"",OFFSET('HARGA SATUAN'!$D$6,MATCH(C232,'HARGA SATUAN'!$C$7:$C$1495,0),0))</f>
        <v/>
      </c>
      <c r="E232" s="587">
        <f ca="1">IF(B232="+","Unit",IF(ISERROR(OFFSET('HARGA SATUAN'!$E$6,MATCH(C232,'HARGA SATUAN'!$C$7:$C$1495,0),0)),"",OFFSET('HARGA SATUAN'!$E$6,MATCH(C232,'HARGA SATUAN'!$C$7:$C$1495,0),0)))</f>
        <v>0</v>
      </c>
      <c r="F232" s="678" t="str">
        <f ca="1" t="shared" si="11"/>
        <v/>
      </c>
      <c r="G232" s="583">
        <f ca="1">IF(ISERROR(OFFSET('HARGA SATUAN'!$I$6,MATCH(C232,'HARGA SATUAN'!$C$7:$C$1495,0),0)),"",OFFSET('HARGA SATUAN'!$I$6,MATCH(C232,'HARGA SATUAN'!$C$7:$C$1495,0),0))</f>
        <v>0</v>
      </c>
      <c r="H232" s="677" t="str">
        <f ca="1">IF(B232="","",#REF!)</f>
        <v/>
      </c>
      <c r="I232" s="677" t="str">
        <f ca="1">IF(B232="","",#REF!)</f>
        <v/>
      </c>
      <c r="J232" s="677" t="str">
        <f ca="1">IF(B232="","",#REF!)</f>
        <v/>
      </c>
      <c r="K232" s="677" t="str">
        <f ca="1">IF(B232="","",#REF!)</f>
        <v/>
      </c>
      <c r="L232" s="677" t="str">
        <f ca="1">IF(C232="","",#REF!)</f>
        <v/>
      </c>
    </row>
    <row r="233" spans="1:12">
      <c r="A233" s="650">
        <v>222</v>
      </c>
      <c r="B233" s="676" t="str">
        <f ca="1" t="shared" si="9"/>
        <v/>
      </c>
      <c r="C233" s="209" t="str">
        <f ca="1" t="shared" si="10"/>
        <v/>
      </c>
      <c r="D233" s="587" t="str">
        <f ca="1">IF(ISERROR(OFFSET('HARGA SATUAN'!$D$6,MATCH(C233,'HARGA SATUAN'!$C$7:$C$1495,0),0)),"",OFFSET('HARGA SATUAN'!$D$6,MATCH(C233,'HARGA SATUAN'!$C$7:$C$1495,0),0))</f>
        <v/>
      </c>
      <c r="E233" s="587">
        <f ca="1">IF(B233="+","Unit",IF(ISERROR(OFFSET('HARGA SATUAN'!$E$6,MATCH(C233,'HARGA SATUAN'!$C$7:$C$1495,0),0)),"",OFFSET('HARGA SATUAN'!$E$6,MATCH(C233,'HARGA SATUAN'!$C$7:$C$1495,0),0)))</f>
        <v>0</v>
      </c>
      <c r="F233" s="678" t="str">
        <f ca="1" t="shared" si="11"/>
        <v/>
      </c>
      <c r="G233" s="583">
        <f ca="1">IF(ISERROR(OFFSET('HARGA SATUAN'!$I$6,MATCH(C233,'HARGA SATUAN'!$C$7:$C$1495,0),0)),"",OFFSET('HARGA SATUAN'!$I$6,MATCH(C233,'HARGA SATUAN'!$C$7:$C$1495,0),0))</f>
        <v>0</v>
      </c>
      <c r="H233" s="677" t="str">
        <f ca="1">IF(B233="","",#REF!)</f>
        <v/>
      </c>
      <c r="I233" s="677" t="str">
        <f ca="1">IF(B233="","",#REF!)</f>
        <v/>
      </c>
      <c r="J233" s="677" t="str">
        <f ca="1">IF(B233="","",#REF!)</f>
        <v/>
      </c>
      <c r="K233" s="677" t="str">
        <f ca="1">IF(B233="","",#REF!)</f>
        <v/>
      </c>
      <c r="L233" s="677" t="str">
        <f ca="1">IF(C233="","",#REF!)</f>
        <v/>
      </c>
    </row>
    <row r="234" spans="1:12">
      <c r="A234" s="650">
        <v>223</v>
      </c>
      <c r="B234" s="676" t="str">
        <f ca="1" t="shared" si="9"/>
        <v/>
      </c>
      <c r="C234" s="209" t="str">
        <f ca="1" t="shared" si="10"/>
        <v/>
      </c>
      <c r="D234" s="587" t="str">
        <f ca="1">IF(ISERROR(OFFSET('HARGA SATUAN'!$D$6,MATCH(C234,'HARGA SATUAN'!$C$7:$C$1495,0),0)),"",OFFSET('HARGA SATUAN'!$D$6,MATCH(C234,'HARGA SATUAN'!$C$7:$C$1495,0),0))</f>
        <v/>
      </c>
      <c r="E234" s="587">
        <f ca="1">IF(B234="+","Unit",IF(ISERROR(OFFSET('HARGA SATUAN'!$E$6,MATCH(C234,'HARGA SATUAN'!$C$7:$C$1495,0),0)),"",OFFSET('HARGA SATUAN'!$E$6,MATCH(C234,'HARGA SATUAN'!$C$7:$C$1495,0),0)))</f>
        <v>0</v>
      </c>
      <c r="F234" s="678" t="str">
        <f ca="1" t="shared" si="11"/>
        <v/>
      </c>
      <c r="G234" s="583">
        <f ca="1">IF(ISERROR(OFFSET('HARGA SATUAN'!$I$6,MATCH(C234,'HARGA SATUAN'!$C$7:$C$1495,0),0)),"",OFFSET('HARGA SATUAN'!$I$6,MATCH(C234,'HARGA SATUAN'!$C$7:$C$1495,0),0))</f>
        <v>0</v>
      </c>
      <c r="H234" s="677" t="str">
        <f ca="1">IF(B234="","",#REF!)</f>
        <v/>
      </c>
      <c r="I234" s="677" t="str">
        <f ca="1">IF(B234="","",#REF!)</f>
        <v/>
      </c>
      <c r="J234" s="677" t="str">
        <f ca="1">IF(B234="","",#REF!)</f>
        <v/>
      </c>
      <c r="K234" s="677" t="str">
        <f ca="1">IF(B234="","",#REF!)</f>
        <v/>
      </c>
      <c r="L234" s="677" t="str">
        <f ca="1">IF(C234="","",#REF!)</f>
        <v/>
      </c>
    </row>
    <row r="235" spans="1:12">
      <c r="A235" s="650">
        <v>224</v>
      </c>
      <c r="B235" s="676" t="str">
        <f ca="1" t="shared" si="9"/>
        <v/>
      </c>
      <c r="C235" s="209" t="str">
        <f ca="1" t="shared" si="10"/>
        <v/>
      </c>
      <c r="D235" s="587" t="str">
        <f ca="1">IF(ISERROR(OFFSET('HARGA SATUAN'!$D$6,MATCH(C235,'HARGA SATUAN'!$C$7:$C$1495,0),0)),"",OFFSET('HARGA SATUAN'!$D$6,MATCH(C235,'HARGA SATUAN'!$C$7:$C$1495,0),0))</f>
        <v/>
      </c>
      <c r="E235" s="587">
        <f ca="1">IF(B235="+","Unit",IF(ISERROR(OFFSET('HARGA SATUAN'!$E$6,MATCH(C235,'HARGA SATUAN'!$C$7:$C$1495,0),0)),"",OFFSET('HARGA SATUAN'!$E$6,MATCH(C235,'HARGA SATUAN'!$C$7:$C$1495,0),0)))</f>
        <v>0</v>
      </c>
      <c r="F235" s="678" t="str">
        <f ca="1" t="shared" si="11"/>
        <v/>
      </c>
      <c r="G235" s="583">
        <f ca="1">IF(ISERROR(OFFSET('HARGA SATUAN'!$I$6,MATCH(C235,'HARGA SATUAN'!$C$7:$C$1495,0),0)),"",OFFSET('HARGA SATUAN'!$I$6,MATCH(C235,'HARGA SATUAN'!$C$7:$C$1495,0),0))</f>
        <v>0</v>
      </c>
      <c r="H235" s="677" t="str">
        <f ca="1">IF(B235="","",#REF!)</f>
        <v/>
      </c>
      <c r="I235" s="677" t="str">
        <f ca="1">IF(B235="","",#REF!)</f>
        <v/>
      </c>
      <c r="J235" s="677" t="str">
        <f ca="1">IF(B235="","",#REF!)</f>
        <v/>
      </c>
      <c r="K235" s="677" t="str">
        <f ca="1">IF(B235="","",#REF!)</f>
        <v/>
      </c>
      <c r="L235" s="677" t="str">
        <f ca="1">IF(C235="","",#REF!)</f>
        <v/>
      </c>
    </row>
    <row r="236" spans="1:12">
      <c r="A236" s="650">
        <v>225</v>
      </c>
      <c r="B236" s="676" t="str">
        <f ca="1" t="shared" si="9"/>
        <v/>
      </c>
      <c r="C236" s="209" t="str">
        <f ca="1" t="shared" si="10"/>
        <v/>
      </c>
      <c r="D236" s="587" t="str">
        <f ca="1">IF(ISERROR(OFFSET('HARGA SATUAN'!$D$6,MATCH(C236,'HARGA SATUAN'!$C$7:$C$1495,0),0)),"",OFFSET('HARGA SATUAN'!$D$6,MATCH(C236,'HARGA SATUAN'!$C$7:$C$1495,0),0))</f>
        <v/>
      </c>
      <c r="E236" s="587">
        <f ca="1">IF(B236="+","Unit",IF(ISERROR(OFFSET('HARGA SATUAN'!$E$6,MATCH(C236,'HARGA SATUAN'!$C$7:$C$1495,0),0)),"",OFFSET('HARGA SATUAN'!$E$6,MATCH(C236,'HARGA SATUAN'!$C$7:$C$1495,0),0)))</f>
        <v>0</v>
      </c>
      <c r="F236" s="678" t="str">
        <f ca="1" t="shared" si="11"/>
        <v/>
      </c>
      <c r="G236" s="583">
        <f ca="1">IF(ISERROR(OFFSET('HARGA SATUAN'!$I$6,MATCH(C236,'HARGA SATUAN'!$C$7:$C$1495,0),0)),"",OFFSET('HARGA SATUAN'!$I$6,MATCH(C236,'HARGA SATUAN'!$C$7:$C$1495,0),0))</f>
        <v>0</v>
      </c>
      <c r="H236" s="677" t="str">
        <f ca="1">IF(B236="","",#REF!)</f>
        <v/>
      </c>
      <c r="I236" s="677" t="str">
        <f ca="1">IF(B236="","",#REF!)</f>
        <v/>
      </c>
      <c r="J236" s="677" t="str">
        <f ca="1">IF(B236="","",#REF!)</f>
        <v/>
      </c>
      <c r="K236" s="677" t="str">
        <f ca="1">IF(B236="","",#REF!)</f>
        <v/>
      </c>
      <c r="L236" s="677" t="str">
        <f ca="1">IF(C236="","",#REF!)</f>
        <v/>
      </c>
    </row>
    <row r="237" spans="1:12">
      <c r="A237" s="650">
        <v>226</v>
      </c>
      <c r="B237" s="676" t="str">
        <f ca="1" t="shared" si="9"/>
        <v/>
      </c>
      <c r="C237" s="209" t="str">
        <f ca="1" t="shared" si="10"/>
        <v/>
      </c>
      <c r="D237" s="587" t="str">
        <f ca="1">IF(ISERROR(OFFSET('HARGA SATUAN'!$D$6,MATCH(C237,'HARGA SATUAN'!$C$7:$C$1495,0),0)),"",OFFSET('HARGA SATUAN'!$D$6,MATCH(C237,'HARGA SATUAN'!$C$7:$C$1495,0),0))</f>
        <v/>
      </c>
      <c r="E237" s="587">
        <f ca="1">IF(B237="+","Unit",IF(ISERROR(OFFSET('HARGA SATUAN'!$E$6,MATCH(C237,'HARGA SATUAN'!$C$7:$C$1495,0),0)),"",OFFSET('HARGA SATUAN'!$E$6,MATCH(C237,'HARGA SATUAN'!$C$7:$C$1495,0),0)))</f>
        <v>0</v>
      </c>
      <c r="F237" s="678" t="str">
        <f ca="1" t="shared" si="11"/>
        <v/>
      </c>
      <c r="G237" s="583">
        <f ca="1">IF(ISERROR(OFFSET('HARGA SATUAN'!$I$6,MATCH(C237,'HARGA SATUAN'!$C$7:$C$1495,0),0)),"",OFFSET('HARGA SATUAN'!$I$6,MATCH(C237,'HARGA SATUAN'!$C$7:$C$1495,0),0))</f>
        <v>0</v>
      </c>
      <c r="H237" s="677" t="str">
        <f ca="1">IF(B237="","",#REF!)</f>
        <v/>
      </c>
      <c r="I237" s="677" t="str">
        <f ca="1">IF(B237="","",#REF!)</f>
        <v/>
      </c>
      <c r="J237" s="677" t="str">
        <f ca="1">IF(B237="","",#REF!)</f>
        <v/>
      </c>
      <c r="K237" s="677" t="str">
        <f ca="1">IF(B237="","",#REF!)</f>
        <v/>
      </c>
      <c r="L237" s="677" t="str">
        <f ca="1">IF(C237="","",#REF!)</f>
        <v/>
      </c>
    </row>
    <row r="238" spans="1:12">
      <c r="A238" s="650">
        <v>227</v>
      </c>
      <c r="B238" s="676" t="str">
        <f ca="1" t="shared" si="9"/>
        <v/>
      </c>
      <c r="C238" s="209" t="str">
        <f ca="1" t="shared" si="10"/>
        <v/>
      </c>
      <c r="D238" s="587" t="str">
        <f ca="1">IF(ISERROR(OFFSET('HARGA SATUAN'!$D$6,MATCH(C238,'HARGA SATUAN'!$C$7:$C$1495,0),0)),"",OFFSET('HARGA SATUAN'!$D$6,MATCH(C238,'HARGA SATUAN'!$C$7:$C$1495,0),0))</f>
        <v/>
      </c>
      <c r="E238" s="587">
        <f ca="1">IF(B238="+","Unit",IF(ISERROR(OFFSET('HARGA SATUAN'!$E$6,MATCH(C238,'HARGA SATUAN'!$C$7:$C$1495,0),0)),"",OFFSET('HARGA SATUAN'!$E$6,MATCH(C238,'HARGA SATUAN'!$C$7:$C$1495,0),0)))</f>
        <v>0</v>
      </c>
      <c r="F238" s="678" t="str">
        <f ca="1" t="shared" si="11"/>
        <v/>
      </c>
      <c r="G238" s="583">
        <f ca="1">IF(ISERROR(OFFSET('HARGA SATUAN'!$I$6,MATCH(C238,'HARGA SATUAN'!$C$7:$C$1495,0),0)),"",OFFSET('HARGA SATUAN'!$I$6,MATCH(C238,'HARGA SATUAN'!$C$7:$C$1495,0),0))</f>
        <v>0</v>
      </c>
      <c r="H238" s="677" t="str">
        <f ca="1">IF(B238="","",#REF!)</f>
        <v/>
      </c>
      <c r="I238" s="677" t="str">
        <f ca="1">IF(B238="","",#REF!)</f>
        <v/>
      </c>
      <c r="J238" s="677" t="str">
        <f ca="1">IF(B238="","",#REF!)</f>
        <v/>
      </c>
      <c r="K238" s="677" t="str">
        <f ca="1">IF(B238="","",#REF!)</f>
        <v/>
      </c>
      <c r="L238" s="677" t="str">
        <f ca="1">IF(C238="","",#REF!)</f>
        <v/>
      </c>
    </row>
    <row r="239" spans="1:12">
      <c r="A239" s="650">
        <v>228</v>
      </c>
      <c r="B239" s="676" t="str">
        <f ca="1" t="shared" si="9"/>
        <v/>
      </c>
      <c r="C239" s="209" t="str">
        <f ca="1" t="shared" si="10"/>
        <v/>
      </c>
      <c r="D239" s="587" t="str">
        <f ca="1">IF(ISERROR(OFFSET('HARGA SATUAN'!$D$6,MATCH(C239,'HARGA SATUAN'!$C$7:$C$1495,0),0)),"",OFFSET('HARGA SATUAN'!$D$6,MATCH(C239,'HARGA SATUAN'!$C$7:$C$1495,0),0))</f>
        <v/>
      </c>
      <c r="E239" s="587">
        <f ca="1">IF(B239="+","Unit",IF(ISERROR(OFFSET('HARGA SATUAN'!$E$6,MATCH(C239,'HARGA SATUAN'!$C$7:$C$1495,0),0)),"",OFFSET('HARGA SATUAN'!$E$6,MATCH(C239,'HARGA SATUAN'!$C$7:$C$1495,0),0)))</f>
        <v>0</v>
      </c>
      <c r="F239" s="678" t="str">
        <f ca="1" t="shared" si="11"/>
        <v/>
      </c>
      <c r="G239" s="583">
        <f ca="1">IF(ISERROR(OFFSET('HARGA SATUAN'!$I$6,MATCH(C239,'HARGA SATUAN'!$C$7:$C$1495,0),0)),"",OFFSET('HARGA SATUAN'!$I$6,MATCH(C239,'HARGA SATUAN'!$C$7:$C$1495,0),0))</f>
        <v>0</v>
      </c>
      <c r="H239" s="677" t="str">
        <f ca="1">IF(B239="","",#REF!)</f>
        <v/>
      </c>
      <c r="I239" s="677" t="str">
        <f ca="1">IF(B239="","",#REF!)</f>
        <v/>
      </c>
      <c r="J239" s="677" t="str">
        <f ca="1">IF(B239="","",#REF!)</f>
        <v/>
      </c>
      <c r="K239" s="677" t="str">
        <f ca="1">IF(B239="","",#REF!)</f>
        <v/>
      </c>
      <c r="L239" s="677" t="str">
        <f ca="1">IF(C239="","",#REF!)</f>
        <v/>
      </c>
    </row>
    <row r="240" spans="1:12">
      <c r="A240" s="650">
        <v>229</v>
      </c>
      <c r="B240" s="676" t="str">
        <f ca="1" t="shared" si="9"/>
        <v/>
      </c>
      <c r="C240" s="209" t="str">
        <f ca="1" t="shared" si="10"/>
        <v/>
      </c>
      <c r="D240" s="587" t="str">
        <f ca="1">IF(ISERROR(OFFSET('HARGA SATUAN'!$D$6,MATCH(C240,'HARGA SATUAN'!$C$7:$C$1495,0),0)),"",OFFSET('HARGA SATUAN'!$D$6,MATCH(C240,'HARGA SATUAN'!$C$7:$C$1495,0),0))</f>
        <v/>
      </c>
      <c r="E240" s="587">
        <f ca="1">IF(B240="+","Unit",IF(ISERROR(OFFSET('HARGA SATUAN'!$E$6,MATCH(C240,'HARGA SATUAN'!$C$7:$C$1495,0),0)),"",OFFSET('HARGA SATUAN'!$E$6,MATCH(C240,'HARGA SATUAN'!$C$7:$C$1495,0),0)))</f>
        <v>0</v>
      </c>
      <c r="F240" s="678" t="str">
        <f ca="1" t="shared" si="11"/>
        <v/>
      </c>
      <c r="G240" s="583">
        <f ca="1">IF(ISERROR(OFFSET('HARGA SATUAN'!$I$6,MATCH(C240,'HARGA SATUAN'!$C$7:$C$1495,0),0)),"",OFFSET('HARGA SATUAN'!$I$6,MATCH(C240,'HARGA SATUAN'!$C$7:$C$1495,0),0))</f>
        <v>0</v>
      </c>
      <c r="H240" s="677" t="str">
        <f ca="1">IF(B240="","",#REF!)</f>
        <v/>
      </c>
      <c r="I240" s="677" t="str">
        <f ca="1">IF(B240="","",#REF!)</f>
        <v/>
      </c>
      <c r="J240" s="677" t="str">
        <f ca="1">IF(B240="","",#REF!)</f>
        <v/>
      </c>
      <c r="K240" s="677" t="str">
        <f ca="1">IF(B240="","",#REF!)</f>
        <v/>
      </c>
      <c r="L240" s="677" t="str">
        <f ca="1">IF(C240="","",#REF!)</f>
        <v/>
      </c>
    </row>
    <row r="241" spans="1:12">
      <c r="A241" s="650">
        <v>230</v>
      </c>
      <c r="B241" s="676" t="str">
        <f ca="1" t="shared" si="9"/>
        <v/>
      </c>
      <c r="C241" s="209" t="str">
        <f ca="1" t="shared" si="10"/>
        <v/>
      </c>
      <c r="D241" s="587" t="str">
        <f ca="1">IF(ISERROR(OFFSET('HARGA SATUAN'!$D$6,MATCH(C241,'HARGA SATUAN'!$C$7:$C$1495,0),0)),"",OFFSET('HARGA SATUAN'!$D$6,MATCH(C241,'HARGA SATUAN'!$C$7:$C$1495,0),0))</f>
        <v/>
      </c>
      <c r="E241" s="587">
        <f ca="1">IF(B241="+","Unit",IF(ISERROR(OFFSET('HARGA SATUAN'!$E$6,MATCH(C241,'HARGA SATUAN'!$C$7:$C$1495,0),0)),"",OFFSET('HARGA SATUAN'!$E$6,MATCH(C241,'HARGA SATUAN'!$C$7:$C$1495,0),0)))</f>
        <v>0</v>
      </c>
      <c r="F241" s="678" t="str">
        <f ca="1" t="shared" si="11"/>
        <v/>
      </c>
      <c r="G241" s="583">
        <f ca="1">IF(ISERROR(OFFSET('HARGA SATUAN'!$I$6,MATCH(C241,'HARGA SATUAN'!$C$7:$C$1495,0),0)),"",OFFSET('HARGA SATUAN'!$I$6,MATCH(C241,'HARGA SATUAN'!$C$7:$C$1495,0),0))</f>
        <v>0</v>
      </c>
      <c r="H241" s="677" t="str">
        <f ca="1">IF(B241="","",#REF!)</f>
        <v/>
      </c>
      <c r="I241" s="677" t="str">
        <f ca="1">IF(B241="","",#REF!)</f>
        <v/>
      </c>
      <c r="J241" s="677" t="str">
        <f ca="1">IF(B241="","",#REF!)</f>
        <v/>
      </c>
      <c r="K241" s="677" t="str">
        <f ca="1">IF(B241="","",#REF!)</f>
        <v/>
      </c>
      <c r="L241" s="677" t="str">
        <f ca="1">IF(C241="","",#REF!)</f>
        <v/>
      </c>
    </row>
    <row r="242" spans="1:12">
      <c r="A242" s="650">
        <v>231</v>
      </c>
      <c r="B242" s="676" t="str">
        <f ca="1" t="shared" si="9"/>
        <v/>
      </c>
      <c r="C242" s="209" t="str">
        <f ca="1" t="shared" si="10"/>
        <v/>
      </c>
      <c r="D242" s="587" t="str">
        <f ca="1">IF(ISERROR(OFFSET('HARGA SATUAN'!$D$6,MATCH(C242,'HARGA SATUAN'!$C$7:$C$1495,0),0)),"",OFFSET('HARGA SATUAN'!$D$6,MATCH(C242,'HARGA SATUAN'!$C$7:$C$1495,0),0))</f>
        <v/>
      </c>
      <c r="E242" s="587">
        <f ca="1">IF(B242="+","Unit",IF(ISERROR(OFFSET('HARGA SATUAN'!$E$6,MATCH(C242,'HARGA SATUAN'!$C$7:$C$1495,0),0)),"",OFFSET('HARGA SATUAN'!$E$6,MATCH(C242,'HARGA SATUAN'!$C$7:$C$1495,0),0)))</f>
        <v>0</v>
      </c>
      <c r="F242" s="678" t="str">
        <f ca="1" t="shared" si="11"/>
        <v/>
      </c>
      <c r="G242" s="583">
        <f ca="1">IF(ISERROR(OFFSET('HARGA SATUAN'!$I$6,MATCH(C242,'HARGA SATUAN'!$C$7:$C$1495,0),0)),"",OFFSET('HARGA SATUAN'!$I$6,MATCH(C242,'HARGA SATUAN'!$C$7:$C$1495,0),0))</f>
        <v>0</v>
      </c>
      <c r="H242" s="677" t="str">
        <f ca="1">IF(B242="","",#REF!)</f>
        <v/>
      </c>
      <c r="I242" s="677" t="str">
        <f ca="1">IF(B242="","",#REF!)</f>
        <v/>
      </c>
      <c r="J242" s="677" t="str">
        <f ca="1">IF(B242="","",#REF!)</f>
        <v/>
      </c>
      <c r="K242" s="677" t="str">
        <f ca="1">IF(B242="","",#REF!)</f>
        <v/>
      </c>
      <c r="L242" s="677" t="str">
        <f ca="1">IF(C242="","",#REF!)</f>
        <v/>
      </c>
    </row>
    <row r="243" spans="1:12">
      <c r="A243" s="650">
        <v>232</v>
      </c>
      <c r="B243" s="676" t="str">
        <f ca="1" t="shared" si="9"/>
        <v/>
      </c>
      <c r="C243" s="209" t="str">
        <f ca="1" t="shared" si="10"/>
        <v/>
      </c>
      <c r="D243" s="587" t="str">
        <f ca="1">IF(ISERROR(OFFSET('HARGA SATUAN'!$D$6,MATCH(C243,'HARGA SATUAN'!$C$7:$C$1495,0),0)),"",OFFSET('HARGA SATUAN'!$D$6,MATCH(C243,'HARGA SATUAN'!$C$7:$C$1495,0),0))</f>
        <v/>
      </c>
      <c r="E243" s="587">
        <f ca="1">IF(B243="+","Unit",IF(ISERROR(OFFSET('HARGA SATUAN'!$E$6,MATCH(C243,'HARGA SATUAN'!$C$7:$C$1495,0),0)),"",OFFSET('HARGA SATUAN'!$E$6,MATCH(C243,'HARGA SATUAN'!$C$7:$C$1495,0),0)))</f>
        <v>0</v>
      </c>
      <c r="F243" s="678" t="str">
        <f ca="1" t="shared" si="11"/>
        <v/>
      </c>
      <c r="G243" s="583">
        <f ca="1">IF(ISERROR(OFFSET('HARGA SATUAN'!$I$6,MATCH(C243,'HARGA SATUAN'!$C$7:$C$1495,0),0)),"",OFFSET('HARGA SATUAN'!$I$6,MATCH(C243,'HARGA SATUAN'!$C$7:$C$1495,0),0))</f>
        <v>0</v>
      </c>
      <c r="H243" s="677" t="str">
        <f ca="1">IF(B243="","",#REF!)</f>
        <v/>
      </c>
      <c r="I243" s="677" t="str">
        <f ca="1">IF(B243="","",#REF!)</f>
        <v/>
      </c>
      <c r="J243" s="677" t="str">
        <f ca="1">IF(B243="","",#REF!)</f>
        <v/>
      </c>
      <c r="K243" s="677" t="str">
        <f ca="1">IF(B243="","",#REF!)</f>
        <v/>
      </c>
      <c r="L243" s="677" t="str">
        <f ca="1">IF(C243="","",#REF!)</f>
        <v/>
      </c>
    </row>
    <row r="244" spans="1:12">
      <c r="A244" s="650">
        <v>233</v>
      </c>
      <c r="B244" s="676" t="str">
        <f ca="1" t="shared" si="9"/>
        <v/>
      </c>
      <c r="C244" s="209" t="str">
        <f ca="1" t="shared" si="10"/>
        <v/>
      </c>
      <c r="D244" s="587" t="str">
        <f ca="1">IF(ISERROR(OFFSET('HARGA SATUAN'!$D$6,MATCH(C244,'HARGA SATUAN'!$C$7:$C$1495,0),0)),"",OFFSET('HARGA SATUAN'!$D$6,MATCH(C244,'HARGA SATUAN'!$C$7:$C$1495,0),0))</f>
        <v/>
      </c>
      <c r="E244" s="587">
        <f ca="1">IF(B244="+","Unit",IF(ISERROR(OFFSET('HARGA SATUAN'!$E$6,MATCH(C244,'HARGA SATUAN'!$C$7:$C$1495,0),0)),"",OFFSET('HARGA SATUAN'!$E$6,MATCH(C244,'HARGA SATUAN'!$C$7:$C$1495,0),0)))</f>
        <v>0</v>
      </c>
      <c r="F244" s="678" t="str">
        <f ca="1" t="shared" si="11"/>
        <v/>
      </c>
      <c r="G244" s="583">
        <f ca="1">IF(ISERROR(OFFSET('HARGA SATUAN'!$I$6,MATCH(C244,'HARGA SATUAN'!$C$7:$C$1495,0),0)),"",OFFSET('HARGA SATUAN'!$I$6,MATCH(C244,'HARGA SATUAN'!$C$7:$C$1495,0),0))</f>
        <v>0</v>
      </c>
      <c r="H244" s="677" t="str">
        <f ca="1">IF(B244="","",#REF!)</f>
        <v/>
      </c>
      <c r="I244" s="677" t="str">
        <f ca="1">IF(B244="","",#REF!)</f>
        <v/>
      </c>
      <c r="J244" s="677" t="str">
        <f ca="1">IF(B244="","",#REF!)</f>
        <v/>
      </c>
      <c r="K244" s="677" t="str">
        <f ca="1">IF(B244="","",#REF!)</f>
        <v/>
      </c>
      <c r="L244" s="677" t="str">
        <f ca="1">IF(C244="","",#REF!)</f>
        <v/>
      </c>
    </row>
    <row r="245" spans="1:12">
      <c r="A245" s="650">
        <v>234</v>
      </c>
      <c r="B245" s="676" t="str">
        <f ca="1" t="shared" si="9"/>
        <v/>
      </c>
      <c r="C245" s="209" t="str">
        <f ca="1" t="shared" si="10"/>
        <v/>
      </c>
      <c r="D245" s="587" t="str">
        <f ca="1">IF(ISERROR(OFFSET('HARGA SATUAN'!$D$6,MATCH(C245,'HARGA SATUAN'!$C$7:$C$1495,0),0)),"",OFFSET('HARGA SATUAN'!$D$6,MATCH(C245,'HARGA SATUAN'!$C$7:$C$1495,0),0))</f>
        <v/>
      </c>
      <c r="E245" s="587">
        <f ca="1">IF(B245="+","Unit",IF(ISERROR(OFFSET('HARGA SATUAN'!$E$6,MATCH(C245,'HARGA SATUAN'!$C$7:$C$1495,0),0)),"",OFFSET('HARGA SATUAN'!$E$6,MATCH(C245,'HARGA SATUAN'!$C$7:$C$1495,0),0)))</f>
        <v>0</v>
      </c>
      <c r="F245" s="678" t="str">
        <f ca="1" t="shared" si="11"/>
        <v/>
      </c>
      <c r="G245" s="583">
        <f ca="1">IF(ISERROR(OFFSET('HARGA SATUAN'!$I$6,MATCH(C245,'HARGA SATUAN'!$C$7:$C$1495,0),0)),"",OFFSET('HARGA SATUAN'!$I$6,MATCH(C245,'HARGA SATUAN'!$C$7:$C$1495,0),0))</f>
        <v>0</v>
      </c>
      <c r="H245" s="677" t="str">
        <f ca="1">IF(B245="","",#REF!)</f>
        <v/>
      </c>
      <c r="I245" s="677" t="str">
        <f ca="1">IF(B245="","",#REF!)</f>
        <v/>
      </c>
      <c r="J245" s="677" t="str">
        <f ca="1">IF(B245="","",#REF!)</f>
        <v/>
      </c>
      <c r="K245" s="677" t="str">
        <f ca="1">IF(B245="","",#REF!)</f>
        <v/>
      </c>
      <c r="L245" s="677" t="str">
        <f ca="1">IF(C245="","",#REF!)</f>
        <v/>
      </c>
    </row>
    <row r="246" spans="1:12">
      <c r="A246" s="650">
        <v>235</v>
      </c>
      <c r="B246" s="676" t="str">
        <f ca="1" t="shared" si="9"/>
        <v/>
      </c>
      <c r="C246" s="209" t="str">
        <f ca="1" t="shared" si="10"/>
        <v/>
      </c>
      <c r="D246" s="587" t="str">
        <f ca="1">IF(ISERROR(OFFSET('HARGA SATUAN'!$D$6,MATCH(C246,'HARGA SATUAN'!$C$7:$C$1495,0),0)),"",OFFSET('HARGA SATUAN'!$D$6,MATCH(C246,'HARGA SATUAN'!$C$7:$C$1495,0),0))</f>
        <v/>
      </c>
      <c r="E246" s="587">
        <f ca="1">IF(B246="+","Unit",IF(ISERROR(OFFSET('HARGA SATUAN'!$E$6,MATCH(C246,'HARGA SATUAN'!$C$7:$C$1495,0),0)),"",OFFSET('HARGA SATUAN'!$E$6,MATCH(C246,'HARGA SATUAN'!$C$7:$C$1495,0),0)))</f>
        <v>0</v>
      </c>
      <c r="F246" s="678" t="str">
        <f ca="1" t="shared" si="11"/>
        <v/>
      </c>
      <c r="G246" s="583">
        <f ca="1">IF(ISERROR(OFFSET('HARGA SATUAN'!$I$6,MATCH(C246,'HARGA SATUAN'!$C$7:$C$1495,0),0)),"",OFFSET('HARGA SATUAN'!$I$6,MATCH(C246,'HARGA SATUAN'!$C$7:$C$1495,0),0))</f>
        <v>0</v>
      </c>
      <c r="H246" s="677" t="str">
        <f ca="1">IF(B246="","",#REF!)</f>
        <v/>
      </c>
      <c r="I246" s="677" t="str">
        <f ca="1">IF(B246="","",#REF!)</f>
        <v/>
      </c>
      <c r="J246" s="677" t="str">
        <f ca="1">IF(B246="","",#REF!)</f>
        <v/>
      </c>
      <c r="K246" s="677" t="str">
        <f ca="1">IF(B246="","",#REF!)</f>
        <v/>
      </c>
      <c r="L246" s="677" t="str">
        <f ca="1">IF(C246="","",#REF!)</f>
        <v/>
      </c>
    </row>
    <row r="247" spans="1:12">
      <c r="A247" s="650">
        <v>236</v>
      </c>
      <c r="B247" s="676" t="str">
        <f ca="1" t="shared" si="9"/>
        <v/>
      </c>
      <c r="C247" s="209" t="str">
        <f ca="1" t="shared" si="10"/>
        <v/>
      </c>
      <c r="D247" s="587" t="str">
        <f ca="1">IF(ISERROR(OFFSET('HARGA SATUAN'!$D$6,MATCH(C247,'HARGA SATUAN'!$C$7:$C$1495,0),0)),"",OFFSET('HARGA SATUAN'!$D$6,MATCH(C247,'HARGA SATUAN'!$C$7:$C$1495,0),0))</f>
        <v/>
      </c>
      <c r="E247" s="587">
        <f ca="1">IF(B247="+","Unit",IF(ISERROR(OFFSET('HARGA SATUAN'!$E$6,MATCH(C247,'HARGA SATUAN'!$C$7:$C$1495,0),0)),"",OFFSET('HARGA SATUAN'!$E$6,MATCH(C247,'HARGA SATUAN'!$C$7:$C$1495,0),0)))</f>
        <v>0</v>
      </c>
      <c r="F247" s="678" t="str">
        <f ca="1" t="shared" si="11"/>
        <v/>
      </c>
      <c r="G247" s="583">
        <f ca="1">IF(ISERROR(OFFSET('HARGA SATUAN'!$I$6,MATCH(C247,'HARGA SATUAN'!$C$7:$C$1495,0),0)),"",OFFSET('HARGA SATUAN'!$I$6,MATCH(C247,'HARGA SATUAN'!$C$7:$C$1495,0),0))</f>
        <v>0</v>
      </c>
      <c r="H247" s="677" t="str">
        <f ca="1">IF(B247="","",#REF!)</f>
        <v/>
      </c>
      <c r="I247" s="677" t="str">
        <f ca="1">IF(B247="","",#REF!)</f>
        <v/>
      </c>
      <c r="J247" s="677" t="str">
        <f ca="1">IF(B247="","",#REF!)</f>
        <v/>
      </c>
      <c r="K247" s="677" t="str">
        <f ca="1">IF(B247="","",#REF!)</f>
        <v/>
      </c>
      <c r="L247" s="677" t="str">
        <f ca="1">IF(C247="","",#REF!)</f>
        <v/>
      </c>
    </row>
    <row r="248" spans="1:12">
      <c r="A248" s="650">
        <v>237</v>
      </c>
      <c r="B248" s="676" t="str">
        <f ca="1" t="shared" si="9"/>
        <v/>
      </c>
      <c r="C248" s="209" t="str">
        <f ca="1" t="shared" si="10"/>
        <v/>
      </c>
      <c r="D248" s="587" t="str">
        <f ca="1">IF(ISERROR(OFFSET('HARGA SATUAN'!$D$6,MATCH(C248,'HARGA SATUAN'!$C$7:$C$1495,0),0)),"",OFFSET('HARGA SATUAN'!$D$6,MATCH(C248,'HARGA SATUAN'!$C$7:$C$1495,0),0))</f>
        <v/>
      </c>
      <c r="E248" s="587">
        <f ca="1">IF(B248="+","Unit",IF(ISERROR(OFFSET('HARGA SATUAN'!$E$6,MATCH(C248,'HARGA SATUAN'!$C$7:$C$1495,0),0)),"",OFFSET('HARGA SATUAN'!$E$6,MATCH(C248,'HARGA SATUAN'!$C$7:$C$1495,0),0)))</f>
        <v>0</v>
      </c>
      <c r="F248" s="678" t="str">
        <f ca="1" t="shared" si="11"/>
        <v/>
      </c>
      <c r="G248" s="583">
        <f ca="1">IF(ISERROR(OFFSET('HARGA SATUAN'!$I$6,MATCH(C248,'HARGA SATUAN'!$C$7:$C$1495,0),0)),"",OFFSET('HARGA SATUAN'!$I$6,MATCH(C248,'HARGA SATUAN'!$C$7:$C$1495,0),0))</f>
        <v>0</v>
      </c>
      <c r="H248" s="677" t="str">
        <f ca="1">IF(B248="","",#REF!)</f>
        <v/>
      </c>
      <c r="I248" s="677" t="str">
        <f ca="1">IF(B248="","",#REF!)</f>
        <v/>
      </c>
      <c r="J248" s="677" t="str">
        <f ca="1">IF(B248="","",#REF!)</f>
        <v/>
      </c>
      <c r="K248" s="677" t="str">
        <f ca="1">IF(B248="","",#REF!)</f>
        <v/>
      </c>
      <c r="L248" s="677" t="str">
        <f ca="1">IF(C248="","",#REF!)</f>
        <v/>
      </c>
    </row>
    <row r="249" spans="1:12">
      <c r="A249" s="650">
        <v>238</v>
      </c>
      <c r="B249" s="676" t="str">
        <f ca="1" t="shared" si="9"/>
        <v/>
      </c>
      <c r="C249" s="209" t="str">
        <f ca="1" t="shared" si="10"/>
        <v/>
      </c>
      <c r="D249" s="587" t="str">
        <f ca="1">IF(ISERROR(OFFSET('HARGA SATUAN'!$D$6,MATCH(C249,'HARGA SATUAN'!$C$7:$C$1495,0),0)),"",OFFSET('HARGA SATUAN'!$D$6,MATCH(C249,'HARGA SATUAN'!$C$7:$C$1495,0),0))</f>
        <v/>
      </c>
      <c r="E249" s="587">
        <f ca="1">IF(B249="+","Unit",IF(ISERROR(OFFSET('HARGA SATUAN'!$E$6,MATCH(C249,'HARGA SATUAN'!$C$7:$C$1495,0),0)),"",OFFSET('HARGA SATUAN'!$E$6,MATCH(C249,'HARGA SATUAN'!$C$7:$C$1495,0),0)))</f>
        <v>0</v>
      </c>
      <c r="F249" s="678" t="str">
        <f ca="1" t="shared" si="11"/>
        <v/>
      </c>
      <c r="G249" s="583">
        <f ca="1">IF(ISERROR(OFFSET('HARGA SATUAN'!$I$6,MATCH(C249,'HARGA SATUAN'!$C$7:$C$1495,0),0)),"",OFFSET('HARGA SATUAN'!$I$6,MATCH(C249,'HARGA SATUAN'!$C$7:$C$1495,0),0))</f>
        <v>0</v>
      </c>
      <c r="H249" s="677" t="str">
        <f ca="1">IF(B249="","",#REF!)</f>
        <v/>
      </c>
      <c r="I249" s="677" t="str">
        <f ca="1">IF(B249="","",#REF!)</f>
        <v/>
      </c>
      <c r="J249" s="677" t="str">
        <f ca="1">IF(B249="","",#REF!)</f>
        <v/>
      </c>
      <c r="K249" s="677" t="str">
        <f ca="1">IF(B249="","",#REF!)</f>
        <v/>
      </c>
      <c r="L249" s="677" t="str">
        <f ca="1">IF(C249="","",#REF!)</f>
        <v/>
      </c>
    </row>
    <row r="250" spans="1:12">
      <c r="A250" s="650">
        <v>239</v>
      </c>
      <c r="B250" s="676" t="str">
        <f ca="1" t="shared" si="9"/>
        <v/>
      </c>
      <c r="C250" s="209" t="str">
        <f ca="1" t="shared" si="10"/>
        <v/>
      </c>
      <c r="D250" s="587" t="str">
        <f ca="1">IF(ISERROR(OFFSET('HARGA SATUAN'!$D$6,MATCH(C250,'HARGA SATUAN'!$C$7:$C$1495,0),0)),"",OFFSET('HARGA SATUAN'!$D$6,MATCH(C250,'HARGA SATUAN'!$C$7:$C$1495,0),0))</f>
        <v/>
      </c>
      <c r="E250" s="587">
        <f ca="1">IF(B250="+","Unit",IF(ISERROR(OFFSET('HARGA SATUAN'!$E$6,MATCH(C250,'HARGA SATUAN'!$C$7:$C$1495,0),0)),"",OFFSET('HARGA SATUAN'!$E$6,MATCH(C250,'HARGA SATUAN'!$C$7:$C$1495,0),0)))</f>
        <v>0</v>
      </c>
      <c r="F250" s="678" t="str">
        <f ca="1" t="shared" si="11"/>
        <v/>
      </c>
      <c r="G250" s="583">
        <f ca="1">IF(ISERROR(OFFSET('HARGA SATUAN'!$I$6,MATCH(C250,'HARGA SATUAN'!$C$7:$C$1495,0),0)),"",OFFSET('HARGA SATUAN'!$I$6,MATCH(C250,'HARGA SATUAN'!$C$7:$C$1495,0),0))</f>
        <v>0</v>
      </c>
      <c r="H250" s="677" t="str">
        <f ca="1">IF(B250="","",#REF!)</f>
        <v/>
      </c>
      <c r="I250" s="677" t="str">
        <f ca="1">IF(B250="","",#REF!)</f>
        <v/>
      </c>
      <c r="J250" s="677" t="str">
        <f ca="1">IF(B250="","",#REF!)</f>
        <v/>
      </c>
      <c r="K250" s="677" t="str">
        <f ca="1">IF(B250="","",#REF!)</f>
        <v/>
      </c>
      <c r="L250" s="677" t="str">
        <f ca="1">IF(C250="","",#REF!)</f>
        <v/>
      </c>
    </row>
    <row r="251" spans="1:12">
      <c r="A251" s="650">
        <v>240</v>
      </c>
      <c r="B251" s="676" t="str">
        <f ca="1" t="shared" si="9"/>
        <v/>
      </c>
      <c r="C251" s="209" t="str">
        <f ca="1" t="shared" si="10"/>
        <v/>
      </c>
      <c r="D251" s="587" t="str">
        <f ca="1">IF(ISERROR(OFFSET('HARGA SATUAN'!$D$6,MATCH(C251,'HARGA SATUAN'!$C$7:$C$1495,0),0)),"",OFFSET('HARGA SATUAN'!$D$6,MATCH(C251,'HARGA SATUAN'!$C$7:$C$1495,0),0))</f>
        <v/>
      </c>
      <c r="E251" s="587">
        <f ca="1">IF(B251="+","Unit",IF(ISERROR(OFFSET('HARGA SATUAN'!$E$6,MATCH(C251,'HARGA SATUAN'!$C$7:$C$1495,0),0)),"",OFFSET('HARGA SATUAN'!$E$6,MATCH(C251,'HARGA SATUAN'!$C$7:$C$1495,0),0)))</f>
        <v>0</v>
      </c>
      <c r="F251" s="678" t="str">
        <f ca="1" t="shared" si="11"/>
        <v/>
      </c>
      <c r="G251" s="583">
        <f ca="1">IF(ISERROR(OFFSET('HARGA SATUAN'!$I$6,MATCH(C251,'HARGA SATUAN'!$C$7:$C$1495,0),0)),"",OFFSET('HARGA SATUAN'!$I$6,MATCH(C251,'HARGA SATUAN'!$C$7:$C$1495,0),0))</f>
        <v>0</v>
      </c>
      <c r="H251" s="677" t="str">
        <f ca="1">IF(B251="","",#REF!)</f>
        <v/>
      </c>
      <c r="I251" s="677" t="str">
        <f ca="1">IF(B251="","",#REF!)</f>
        <v/>
      </c>
      <c r="J251" s="677" t="str">
        <f ca="1">IF(B251="","",#REF!)</f>
        <v/>
      </c>
      <c r="K251" s="677" t="str">
        <f ca="1">IF(B251="","",#REF!)</f>
        <v/>
      </c>
      <c r="L251" s="677" t="str">
        <f ca="1">IF(C251="","",#REF!)</f>
        <v/>
      </c>
    </row>
    <row r="252" spans="1:12">
      <c r="A252" s="650">
        <v>241</v>
      </c>
      <c r="B252" s="676" t="str">
        <f ca="1" t="shared" si="9"/>
        <v/>
      </c>
      <c r="C252" s="209" t="str">
        <f ca="1" t="shared" si="10"/>
        <v/>
      </c>
      <c r="D252" s="587" t="str">
        <f ca="1">IF(ISERROR(OFFSET('HARGA SATUAN'!$D$6,MATCH(C252,'HARGA SATUAN'!$C$7:$C$1495,0),0)),"",OFFSET('HARGA SATUAN'!$D$6,MATCH(C252,'HARGA SATUAN'!$C$7:$C$1495,0),0))</f>
        <v/>
      </c>
      <c r="E252" s="587">
        <f ca="1">IF(B252="+","Unit",IF(ISERROR(OFFSET('HARGA SATUAN'!$E$6,MATCH(C252,'HARGA SATUAN'!$C$7:$C$1495,0),0)),"",OFFSET('HARGA SATUAN'!$E$6,MATCH(C252,'HARGA SATUAN'!$C$7:$C$1495,0),0)))</f>
        <v>0</v>
      </c>
      <c r="F252" s="678" t="str">
        <f ca="1" t="shared" si="11"/>
        <v/>
      </c>
      <c r="G252" s="583">
        <f ca="1">IF(ISERROR(OFFSET('HARGA SATUAN'!$I$6,MATCH(C252,'HARGA SATUAN'!$C$7:$C$1495,0),0)),"",OFFSET('HARGA SATUAN'!$I$6,MATCH(C252,'HARGA SATUAN'!$C$7:$C$1495,0),0))</f>
        <v>0</v>
      </c>
      <c r="H252" s="677" t="str">
        <f ca="1">IF(B252="","",#REF!)</f>
        <v/>
      </c>
      <c r="I252" s="677" t="str">
        <f ca="1">IF(B252="","",#REF!)</f>
        <v/>
      </c>
      <c r="J252" s="677" t="str">
        <f ca="1">IF(B252="","",#REF!)</f>
        <v/>
      </c>
      <c r="K252" s="677" t="str">
        <f ca="1">IF(B252="","",#REF!)</f>
        <v/>
      </c>
      <c r="L252" s="677" t="str">
        <f ca="1">IF(C252="","",#REF!)</f>
        <v/>
      </c>
    </row>
    <row r="253" spans="1:12">
      <c r="A253" s="650">
        <v>242</v>
      </c>
      <c r="B253" s="676" t="str">
        <f ca="1" t="shared" si="9"/>
        <v/>
      </c>
      <c r="C253" s="209" t="str">
        <f ca="1" t="shared" si="10"/>
        <v/>
      </c>
      <c r="D253" s="587" t="str">
        <f ca="1">IF(ISERROR(OFFSET('HARGA SATUAN'!$D$6,MATCH(C253,'HARGA SATUAN'!$C$7:$C$1495,0),0)),"",OFFSET('HARGA SATUAN'!$D$6,MATCH(C253,'HARGA SATUAN'!$C$7:$C$1495,0),0))</f>
        <v/>
      </c>
      <c r="E253" s="587">
        <f ca="1">IF(B253="+","Unit",IF(ISERROR(OFFSET('HARGA SATUAN'!$E$6,MATCH(C253,'HARGA SATUAN'!$C$7:$C$1495,0),0)),"",OFFSET('HARGA SATUAN'!$E$6,MATCH(C253,'HARGA SATUAN'!$C$7:$C$1495,0),0)))</f>
        <v>0</v>
      </c>
      <c r="F253" s="678" t="str">
        <f ca="1" t="shared" si="11"/>
        <v/>
      </c>
      <c r="G253" s="583">
        <f ca="1">IF(ISERROR(OFFSET('HARGA SATUAN'!$I$6,MATCH(C253,'HARGA SATUAN'!$C$7:$C$1495,0),0)),"",OFFSET('HARGA SATUAN'!$I$6,MATCH(C253,'HARGA SATUAN'!$C$7:$C$1495,0),0))</f>
        <v>0</v>
      </c>
      <c r="H253" s="677" t="str">
        <f ca="1">IF(B253="","",#REF!)</f>
        <v/>
      </c>
      <c r="I253" s="677" t="str">
        <f ca="1">IF(B253="","",#REF!)</f>
        <v/>
      </c>
      <c r="J253" s="677" t="str">
        <f ca="1">IF(B253="","",#REF!)</f>
        <v/>
      </c>
      <c r="K253" s="677" t="str">
        <f ca="1">IF(B253="","",#REF!)</f>
        <v/>
      </c>
      <c r="L253" s="677" t="str">
        <f ca="1">IF(C253="","",#REF!)</f>
        <v/>
      </c>
    </row>
    <row r="254" spans="1:12">
      <c r="A254" s="650">
        <v>243</v>
      </c>
      <c r="B254" s="676" t="str">
        <f ca="1" t="shared" si="9"/>
        <v/>
      </c>
      <c r="C254" s="209" t="str">
        <f ca="1" t="shared" si="10"/>
        <v/>
      </c>
      <c r="D254" s="587" t="str">
        <f ca="1">IF(ISERROR(OFFSET('HARGA SATUAN'!$D$6,MATCH(C254,'HARGA SATUAN'!$C$7:$C$1495,0),0)),"",OFFSET('HARGA SATUAN'!$D$6,MATCH(C254,'HARGA SATUAN'!$C$7:$C$1495,0),0))</f>
        <v/>
      </c>
      <c r="E254" s="587">
        <f ca="1">IF(B254="+","Unit",IF(ISERROR(OFFSET('HARGA SATUAN'!$E$6,MATCH(C254,'HARGA SATUAN'!$C$7:$C$1495,0),0)),"",OFFSET('HARGA SATUAN'!$E$6,MATCH(C254,'HARGA SATUAN'!$C$7:$C$1495,0),0)))</f>
        <v>0</v>
      </c>
      <c r="F254" s="678" t="str">
        <f ca="1" t="shared" si="11"/>
        <v/>
      </c>
      <c r="G254" s="583">
        <f ca="1">IF(ISERROR(OFFSET('HARGA SATUAN'!$I$6,MATCH(C254,'HARGA SATUAN'!$C$7:$C$1495,0),0)),"",OFFSET('HARGA SATUAN'!$I$6,MATCH(C254,'HARGA SATUAN'!$C$7:$C$1495,0),0))</f>
        <v>0</v>
      </c>
      <c r="H254" s="677" t="str">
        <f ca="1">IF(B254="","",#REF!)</f>
        <v/>
      </c>
      <c r="I254" s="677" t="str">
        <f ca="1">IF(B254="","",#REF!)</f>
        <v/>
      </c>
      <c r="J254" s="677" t="str">
        <f ca="1">IF(B254="","",#REF!)</f>
        <v/>
      </c>
      <c r="K254" s="677" t="str">
        <f ca="1">IF(B254="","",#REF!)</f>
        <v/>
      </c>
      <c r="L254" s="677" t="str">
        <f ca="1">IF(C254="","",#REF!)</f>
        <v/>
      </c>
    </row>
    <row r="255" spans="1:12">
      <c r="A255" s="650">
        <v>244</v>
      </c>
      <c r="B255" s="676" t="str">
        <f ca="1" t="shared" si="9"/>
        <v/>
      </c>
      <c r="C255" s="209" t="str">
        <f ca="1" t="shared" si="10"/>
        <v/>
      </c>
      <c r="D255" s="587" t="str">
        <f ca="1">IF(ISERROR(OFFSET('HARGA SATUAN'!$D$6,MATCH(C255,'HARGA SATUAN'!$C$7:$C$1495,0),0)),"",OFFSET('HARGA SATUAN'!$D$6,MATCH(C255,'HARGA SATUAN'!$C$7:$C$1495,0),0))</f>
        <v/>
      </c>
      <c r="E255" s="587">
        <f ca="1">IF(B255="+","Unit",IF(ISERROR(OFFSET('HARGA SATUAN'!$E$6,MATCH(C255,'HARGA SATUAN'!$C$7:$C$1495,0),0)),"",OFFSET('HARGA SATUAN'!$E$6,MATCH(C255,'HARGA SATUAN'!$C$7:$C$1495,0),0)))</f>
        <v>0</v>
      </c>
      <c r="F255" s="678" t="str">
        <f ca="1" t="shared" si="11"/>
        <v/>
      </c>
      <c r="G255" s="583">
        <f ca="1">IF(ISERROR(OFFSET('HARGA SATUAN'!$I$6,MATCH(C255,'HARGA SATUAN'!$C$7:$C$1495,0),0)),"",OFFSET('HARGA SATUAN'!$I$6,MATCH(C255,'HARGA SATUAN'!$C$7:$C$1495,0),0))</f>
        <v>0</v>
      </c>
      <c r="H255" s="677" t="str">
        <f ca="1">IF(B255="","",#REF!)</f>
        <v/>
      </c>
      <c r="I255" s="677" t="str">
        <f ca="1">IF(B255="","",#REF!)</f>
        <v/>
      </c>
      <c r="J255" s="677" t="str">
        <f ca="1">IF(B255="","",#REF!)</f>
        <v/>
      </c>
      <c r="K255" s="677" t="str">
        <f ca="1">IF(B255="","",#REF!)</f>
        <v/>
      </c>
      <c r="L255" s="677" t="str">
        <f ca="1">IF(C255="","",#REF!)</f>
        <v/>
      </c>
    </row>
    <row r="256" spans="1:12">
      <c r="A256" s="650">
        <v>245</v>
      </c>
      <c r="B256" s="676" t="str">
        <f ca="1" t="shared" si="9"/>
        <v/>
      </c>
      <c r="C256" s="209" t="str">
        <f ca="1" t="shared" si="10"/>
        <v/>
      </c>
      <c r="D256" s="587" t="str">
        <f ca="1">IF(ISERROR(OFFSET('HARGA SATUAN'!$D$6,MATCH(C256,'HARGA SATUAN'!$C$7:$C$1495,0),0)),"",OFFSET('HARGA SATUAN'!$D$6,MATCH(C256,'HARGA SATUAN'!$C$7:$C$1495,0),0))</f>
        <v/>
      </c>
      <c r="E256" s="587">
        <f ca="1">IF(B256="+","Unit",IF(ISERROR(OFFSET('HARGA SATUAN'!$E$6,MATCH(C256,'HARGA SATUAN'!$C$7:$C$1495,0),0)),"",OFFSET('HARGA SATUAN'!$E$6,MATCH(C256,'HARGA SATUAN'!$C$7:$C$1495,0),0)))</f>
        <v>0</v>
      </c>
      <c r="F256" s="678" t="str">
        <f ca="1" t="shared" si="11"/>
        <v/>
      </c>
      <c r="G256" s="583">
        <f ca="1">IF(ISERROR(OFFSET('HARGA SATUAN'!$I$6,MATCH(C256,'HARGA SATUAN'!$C$7:$C$1495,0),0)),"",OFFSET('HARGA SATUAN'!$I$6,MATCH(C256,'HARGA SATUAN'!$C$7:$C$1495,0),0))</f>
        <v>0</v>
      </c>
      <c r="H256" s="677" t="str">
        <f ca="1">IF(B256="","",#REF!)</f>
        <v/>
      </c>
      <c r="I256" s="677" t="str">
        <f ca="1">IF(B256="","",#REF!)</f>
        <v/>
      </c>
      <c r="J256" s="677" t="str">
        <f ca="1">IF(B256="","",#REF!)</f>
        <v/>
      </c>
      <c r="K256" s="677" t="str">
        <f ca="1">IF(B256="","",#REF!)</f>
        <v/>
      </c>
      <c r="L256" s="677" t="str">
        <f ca="1">IF(C256="","",#REF!)</f>
        <v/>
      </c>
    </row>
    <row r="257" spans="1:12">
      <c r="A257" s="650">
        <v>246</v>
      </c>
      <c r="B257" s="676" t="str">
        <f ca="1" t="shared" si="9"/>
        <v/>
      </c>
      <c r="C257" s="209" t="str">
        <f ca="1" t="shared" si="10"/>
        <v/>
      </c>
      <c r="D257" s="587" t="str">
        <f ca="1">IF(ISERROR(OFFSET('HARGA SATUAN'!$D$6,MATCH(C257,'HARGA SATUAN'!$C$7:$C$1495,0),0)),"",OFFSET('HARGA SATUAN'!$D$6,MATCH(C257,'HARGA SATUAN'!$C$7:$C$1495,0),0))</f>
        <v/>
      </c>
      <c r="E257" s="587">
        <f ca="1">IF(B257="+","Unit",IF(ISERROR(OFFSET('HARGA SATUAN'!$E$6,MATCH(C257,'HARGA SATUAN'!$C$7:$C$1495,0),0)),"",OFFSET('HARGA SATUAN'!$E$6,MATCH(C257,'HARGA SATUAN'!$C$7:$C$1495,0),0)))</f>
        <v>0</v>
      </c>
      <c r="F257" s="678" t="str">
        <f ca="1" t="shared" si="11"/>
        <v/>
      </c>
      <c r="G257" s="583">
        <f ca="1">IF(ISERROR(OFFSET('HARGA SATUAN'!$I$6,MATCH(C257,'HARGA SATUAN'!$C$7:$C$1495,0),0)),"",OFFSET('HARGA SATUAN'!$I$6,MATCH(C257,'HARGA SATUAN'!$C$7:$C$1495,0),0))</f>
        <v>0</v>
      </c>
      <c r="H257" s="677" t="str">
        <f ca="1">IF(B257="","",#REF!)</f>
        <v/>
      </c>
      <c r="I257" s="677" t="str">
        <f ca="1">IF(B257="","",#REF!)</f>
        <v/>
      </c>
      <c r="J257" s="677" t="str">
        <f ca="1">IF(B257="","",#REF!)</f>
        <v/>
      </c>
      <c r="K257" s="677" t="str">
        <f ca="1">IF(B257="","",#REF!)</f>
        <v/>
      </c>
      <c r="L257" s="677" t="str">
        <f ca="1">IF(C257="","",#REF!)</f>
        <v/>
      </c>
    </row>
    <row r="258" spans="1:12">
      <c r="A258" s="650">
        <v>247</v>
      </c>
      <c r="B258" s="676" t="str">
        <f ca="1" t="shared" si="9"/>
        <v/>
      </c>
      <c r="C258" s="209" t="str">
        <f ca="1" t="shared" si="10"/>
        <v/>
      </c>
      <c r="D258" s="587" t="str">
        <f ca="1">IF(ISERROR(OFFSET('HARGA SATUAN'!$D$6,MATCH(C258,'HARGA SATUAN'!$C$7:$C$1495,0),0)),"",OFFSET('HARGA SATUAN'!$D$6,MATCH(C258,'HARGA SATUAN'!$C$7:$C$1495,0),0))</f>
        <v/>
      </c>
      <c r="E258" s="587">
        <f ca="1">IF(B258="+","Unit",IF(ISERROR(OFFSET('HARGA SATUAN'!$E$6,MATCH(C258,'HARGA SATUAN'!$C$7:$C$1495,0),0)),"",OFFSET('HARGA SATUAN'!$E$6,MATCH(C258,'HARGA SATUAN'!$C$7:$C$1495,0),0)))</f>
        <v>0</v>
      </c>
      <c r="F258" s="678" t="str">
        <f ca="1" t="shared" si="11"/>
        <v/>
      </c>
      <c r="G258" s="583">
        <f ca="1">IF(ISERROR(OFFSET('HARGA SATUAN'!$I$6,MATCH(C258,'HARGA SATUAN'!$C$7:$C$1495,0),0)),"",OFFSET('HARGA SATUAN'!$I$6,MATCH(C258,'HARGA SATUAN'!$C$7:$C$1495,0),0))</f>
        <v>0</v>
      </c>
      <c r="H258" s="677" t="str">
        <f ca="1">IF(B258="","",#REF!)</f>
        <v/>
      </c>
      <c r="I258" s="677" t="str">
        <f ca="1">IF(B258="","",#REF!)</f>
        <v/>
      </c>
      <c r="J258" s="677" t="str">
        <f ca="1">IF(B258="","",#REF!)</f>
        <v/>
      </c>
      <c r="K258" s="677" t="str">
        <f ca="1">IF(B258="","",#REF!)</f>
        <v/>
      </c>
      <c r="L258" s="677" t="str">
        <f ca="1">IF(C258="","",#REF!)</f>
        <v/>
      </c>
    </row>
    <row r="259" spans="1:12">
      <c r="A259" s="650">
        <v>248</v>
      </c>
      <c r="B259" s="676" t="str">
        <f ca="1" t="shared" si="9"/>
        <v/>
      </c>
      <c r="C259" s="209" t="str">
        <f ca="1" t="shared" si="10"/>
        <v/>
      </c>
      <c r="D259" s="587" t="str">
        <f ca="1">IF(ISERROR(OFFSET('HARGA SATUAN'!$D$6,MATCH(C259,'HARGA SATUAN'!$C$7:$C$1495,0),0)),"",OFFSET('HARGA SATUAN'!$D$6,MATCH(C259,'HARGA SATUAN'!$C$7:$C$1495,0),0))</f>
        <v/>
      </c>
      <c r="E259" s="587">
        <f ca="1">IF(B259="+","Unit",IF(ISERROR(OFFSET('HARGA SATUAN'!$E$6,MATCH(C259,'HARGA SATUAN'!$C$7:$C$1495,0),0)),"",OFFSET('HARGA SATUAN'!$E$6,MATCH(C259,'HARGA SATUAN'!$C$7:$C$1495,0),0)))</f>
        <v>0</v>
      </c>
      <c r="F259" s="678" t="str">
        <f ca="1" t="shared" si="11"/>
        <v/>
      </c>
      <c r="G259" s="583">
        <f ca="1">IF(ISERROR(OFFSET('HARGA SATUAN'!$I$6,MATCH(C259,'HARGA SATUAN'!$C$7:$C$1495,0),0)),"",OFFSET('HARGA SATUAN'!$I$6,MATCH(C259,'HARGA SATUAN'!$C$7:$C$1495,0),0))</f>
        <v>0</v>
      </c>
      <c r="H259" s="677" t="str">
        <f ca="1">IF(B259="","",#REF!)</f>
        <v/>
      </c>
      <c r="I259" s="677" t="str">
        <f ca="1">IF(B259="","",#REF!)</f>
        <v/>
      </c>
      <c r="J259" s="677" t="str">
        <f ca="1">IF(B259="","",#REF!)</f>
        <v/>
      </c>
      <c r="K259" s="677" t="str">
        <f ca="1">IF(B259="","",#REF!)</f>
        <v/>
      </c>
      <c r="L259" s="677" t="str">
        <f ca="1">IF(C259="","",#REF!)</f>
        <v/>
      </c>
    </row>
    <row r="260" spans="1:12">
      <c r="A260" s="650">
        <v>249</v>
      </c>
      <c r="B260" s="676" t="str">
        <f ca="1" t="shared" si="9"/>
        <v/>
      </c>
      <c r="C260" s="209" t="str">
        <f ca="1" t="shared" si="10"/>
        <v/>
      </c>
      <c r="D260" s="587" t="str">
        <f ca="1">IF(ISERROR(OFFSET('HARGA SATUAN'!$D$6,MATCH(C260,'HARGA SATUAN'!$C$7:$C$1495,0),0)),"",OFFSET('HARGA SATUAN'!$D$6,MATCH(C260,'HARGA SATUAN'!$C$7:$C$1495,0),0))</f>
        <v/>
      </c>
      <c r="E260" s="587">
        <f ca="1">IF(B260="+","Unit",IF(ISERROR(OFFSET('HARGA SATUAN'!$E$6,MATCH(C260,'HARGA SATUAN'!$C$7:$C$1495,0),0)),"",OFFSET('HARGA SATUAN'!$E$6,MATCH(C260,'HARGA SATUAN'!$C$7:$C$1495,0),0)))</f>
        <v>0</v>
      </c>
      <c r="F260" s="678" t="str">
        <f ca="1" t="shared" si="11"/>
        <v/>
      </c>
      <c r="G260" s="583">
        <f ca="1">IF(ISERROR(OFFSET('HARGA SATUAN'!$I$6,MATCH(C260,'HARGA SATUAN'!$C$7:$C$1495,0),0)),"",OFFSET('HARGA SATUAN'!$I$6,MATCH(C260,'HARGA SATUAN'!$C$7:$C$1495,0),0))</f>
        <v>0</v>
      </c>
      <c r="H260" s="677" t="str">
        <f ca="1">IF(B260="","",#REF!)</f>
        <v/>
      </c>
      <c r="I260" s="677" t="str">
        <f ca="1">IF(B260="","",#REF!)</f>
        <v/>
      </c>
      <c r="J260" s="677" t="str">
        <f ca="1">IF(B260="","",#REF!)</f>
        <v/>
      </c>
      <c r="K260" s="677" t="str">
        <f ca="1">IF(B260="","",#REF!)</f>
        <v/>
      </c>
      <c r="L260" s="677" t="str">
        <f ca="1">IF(C260="","",#REF!)</f>
        <v/>
      </c>
    </row>
    <row r="261" spans="1:12">
      <c r="A261" s="650">
        <v>250</v>
      </c>
      <c r="B261" s="676" t="str">
        <f ca="1" t="shared" si="9"/>
        <v/>
      </c>
      <c r="C261" s="209" t="str">
        <f ca="1" t="shared" si="10"/>
        <v/>
      </c>
      <c r="D261" s="587" t="str">
        <f ca="1">IF(ISERROR(OFFSET('HARGA SATUAN'!$D$6,MATCH(C261,'HARGA SATUAN'!$C$7:$C$1495,0),0)),"",OFFSET('HARGA SATUAN'!$D$6,MATCH(C261,'HARGA SATUAN'!$C$7:$C$1495,0),0))</f>
        <v/>
      </c>
      <c r="E261" s="587">
        <f ca="1">IF(B261="+","Unit",IF(ISERROR(OFFSET('HARGA SATUAN'!$E$6,MATCH(C261,'HARGA SATUAN'!$C$7:$C$1495,0),0)),"",OFFSET('HARGA SATUAN'!$E$6,MATCH(C261,'HARGA SATUAN'!$C$7:$C$1495,0),0)))</f>
        <v>0</v>
      </c>
      <c r="F261" s="678" t="str">
        <f ca="1" t="shared" si="11"/>
        <v/>
      </c>
      <c r="G261" s="583">
        <f ca="1">IF(ISERROR(OFFSET('HARGA SATUAN'!$I$6,MATCH(C261,'HARGA SATUAN'!$C$7:$C$1495,0),0)),"",OFFSET('HARGA SATUAN'!$I$6,MATCH(C261,'HARGA SATUAN'!$C$7:$C$1495,0),0))</f>
        <v>0</v>
      </c>
      <c r="H261" s="677" t="str">
        <f ca="1">IF(B261="","",#REF!)</f>
        <v/>
      </c>
      <c r="I261" s="677" t="str">
        <f ca="1">IF(B261="","",#REF!)</f>
        <v/>
      </c>
      <c r="J261" s="677" t="str">
        <f ca="1">IF(B261="","",#REF!)</f>
        <v/>
      </c>
      <c r="K261" s="677" t="str">
        <f ca="1">IF(B261="","",#REF!)</f>
        <v/>
      </c>
      <c r="L261" s="677" t="str">
        <f ca="1">IF(C261="","",#REF!)</f>
        <v/>
      </c>
    </row>
    <row r="262" spans="1:12">
      <c r="A262" s="650">
        <v>251</v>
      </c>
      <c r="B262" s="676" t="str">
        <f ca="1" t="shared" si="9"/>
        <v/>
      </c>
      <c r="C262" s="209" t="str">
        <f ca="1" t="shared" si="10"/>
        <v/>
      </c>
      <c r="D262" s="587" t="str">
        <f ca="1">IF(ISERROR(OFFSET('HARGA SATUAN'!$D$6,MATCH(C262,'HARGA SATUAN'!$C$7:$C$1495,0),0)),"",OFFSET('HARGA SATUAN'!$D$6,MATCH(C262,'HARGA SATUAN'!$C$7:$C$1495,0),0))</f>
        <v/>
      </c>
      <c r="E262" s="587">
        <f ca="1">IF(B262="+","Unit",IF(ISERROR(OFFSET('HARGA SATUAN'!$E$6,MATCH(C262,'HARGA SATUAN'!$C$7:$C$1495,0),0)),"",OFFSET('HARGA SATUAN'!$E$6,MATCH(C262,'HARGA SATUAN'!$C$7:$C$1495,0),0)))</f>
        <v>0</v>
      </c>
      <c r="F262" s="678" t="str">
        <f ca="1" t="shared" si="11"/>
        <v/>
      </c>
      <c r="G262" s="583">
        <f ca="1">IF(ISERROR(OFFSET('HARGA SATUAN'!$I$6,MATCH(C262,'HARGA SATUAN'!$C$7:$C$1495,0),0)),"",OFFSET('HARGA SATUAN'!$I$6,MATCH(C262,'HARGA SATUAN'!$C$7:$C$1495,0),0))</f>
        <v>0</v>
      </c>
      <c r="H262" s="677" t="str">
        <f ca="1">IF(B262="","",#REF!)</f>
        <v/>
      </c>
      <c r="I262" s="677" t="str">
        <f ca="1">IF(B262="","",#REF!)</f>
        <v/>
      </c>
      <c r="J262" s="677" t="str">
        <f ca="1">IF(B262="","",#REF!)</f>
        <v/>
      </c>
      <c r="K262" s="677" t="str">
        <f ca="1">IF(B262="","",#REF!)</f>
        <v/>
      </c>
      <c r="L262" s="677" t="str">
        <f ca="1">IF(C262="","",#REF!)</f>
        <v/>
      </c>
    </row>
    <row r="263" spans="1:12">
      <c r="A263" s="650">
        <v>252</v>
      </c>
      <c r="B263" s="676" t="str">
        <f ca="1" t="shared" si="9"/>
        <v/>
      </c>
      <c r="C263" s="209" t="str">
        <f ca="1" t="shared" si="10"/>
        <v/>
      </c>
      <c r="D263" s="587" t="str">
        <f ca="1">IF(ISERROR(OFFSET('HARGA SATUAN'!$D$6,MATCH(C263,'HARGA SATUAN'!$C$7:$C$1495,0),0)),"",OFFSET('HARGA SATUAN'!$D$6,MATCH(C263,'HARGA SATUAN'!$C$7:$C$1495,0),0))</f>
        <v/>
      </c>
      <c r="E263" s="587">
        <f ca="1">IF(B263="+","Unit",IF(ISERROR(OFFSET('HARGA SATUAN'!$E$6,MATCH(C263,'HARGA SATUAN'!$C$7:$C$1495,0),0)),"",OFFSET('HARGA SATUAN'!$E$6,MATCH(C263,'HARGA SATUAN'!$C$7:$C$1495,0),0)))</f>
        <v>0</v>
      </c>
      <c r="F263" s="678" t="str">
        <f ca="1" t="shared" si="11"/>
        <v/>
      </c>
      <c r="G263" s="583">
        <f ca="1">IF(ISERROR(OFFSET('HARGA SATUAN'!$I$6,MATCH(C263,'HARGA SATUAN'!$C$7:$C$1495,0),0)),"",OFFSET('HARGA SATUAN'!$I$6,MATCH(C263,'HARGA SATUAN'!$C$7:$C$1495,0),0))</f>
        <v>0</v>
      </c>
      <c r="H263" s="677" t="str">
        <f ca="1">IF(B263="","",#REF!)</f>
        <v/>
      </c>
      <c r="I263" s="677" t="str">
        <f ca="1">IF(B263="","",#REF!)</f>
        <v/>
      </c>
      <c r="J263" s="677" t="str">
        <f ca="1">IF(B263="","",#REF!)</f>
        <v/>
      </c>
      <c r="K263" s="677" t="str">
        <f ca="1">IF(B263="","",#REF!)</f>
        <v/>
      </c>
      <c r="L263" s="677" t="str">
        <f ca="1">IF(C263="","",#REF!)</f>
        <v/>
      </c>
    </row>
    <row r="264" spans="1:12">
      <c r="A264" s="650">
        <v>253</v>
      </c>
      <c r="B264" s="676" t="str">
        <f ca="1" t="shared" si="9"/>
        <v/>
      </c>
      <c r="C264" s="209" t="str">
        <f ca="1" t="shared" si="10"/>
        <v/>
      </c>
      <c r="D264" s="587" t="str">
        <f ca="1">IF(ISERROR(OFFSET('HARGA SATUAN'!$D$6,MATCH(C264,'HARGA SATUAN'!$C$7:$C$1495,0),0)),"",OFFSET('HARGA SATUAN'!$D$6,MATCH(C264,'HARGA SATUAN'!$C$7:$C$1495,0),0))</f>
        <v/>
      </c>
      <c r="E264" s="587">
        <f ca="1">IF(B264="+","Unit",IF(ISERROR(OFFSET('HARGA SATUAN'!$E$6,MATCH(C264,'HARGA SATUAN'!$C$7:$C$1495,0),0)),"",OFFSET('HARGA SATUAN'!$E$6,MATCH(C264,'HARGA SATUAN'!$C$7:$C$1495,0),0)))</f>
        <v>0</v>
      </c>
      <c r="F264" s="678" t="str">
        <f ca="1" t="shared" si="11"/>
        <v/>
      </c>
      <c r="G264" s="583">
        <f ca="1">IF(ISERROR(OFFSET('HARGA SATUAN'!$I$6,MATCH(C264,'HARGA SATUAN'!$C$7:$C$1495,0),0)),"",OFFSET('HARGA SATUAN'!$I$6,MATCH(C264,'HARGA SATUAN'!$C$7:$C$1495,0),0))</f>
        <v>0</v>
      </c>
      <c r="H264" s="677" t="str">
        <f ca="1">IF(B264="","",#REF!)</f>
        <v/>
      </c>
      <c r="I264" s="677" t="str">
        <f ca="1">IF(B264="","",#REF!)</f>
        <v/>
      </c>
      <c r="J264" s="677" t="str">
        <f ca="1">IF(B264="","",#REF!)</f>
        <v/>
      </c>
      <c r="K264" s="677" t="str">
        <f ca="1">IF(B264="","",#REF!)</f>
        <v/>
      </c>
      <c r="L264" s="677" t="str">
        <f ca="1">IF(C264="","",#REF!)</f>
        <v/>
      </c>
    </row>
    <row r="265" spans="1:12">
      <c r="A265" s="650">
        <v>254</v>
      </c>
      <c r="B265" s="676" t="str">
        <f ca="1" t="shared" si="9"/>
        <v/>
      </c>
      <c r="C265" s="209" t="str">
        <f ca="1" t="shared" si="10"/>
        <v/>
      </c>
      <c r="D265" s="587" t="str">
        <f ca="1">IF(ISERROR(OFFSET('HARGA SATUAN'!$D$6,MATCH(C265,'HARGA SATUAN'!$C$7:$C$1495,0),0)),"",OFFSET('HARGA SATUAN'!$D$6,MATCH(C265,'HARGA SATUAN'!$C$7:$C$1495,0),0))</f>
        <v/>
      </c>
      <c r="E265" s="587">
        <f ca="1">IF(B265="+","Unit",IF(ISERROR(OFFSET('HARGA SATUAN'!$E$6,MATCH(C265,'HARGA SATUAN'!$C$7:$C$1495,0),0)),"",OFFSET('HARGA SATUAN'!$E$6,MATCH(C265,'HARGA SATUAN'!$C$7:$C$1495,0),0)))</f>
        <v>0</v>
      </c>
      <c r="F265" s="678" t="str">
        <f ca="1" t="shared" si="11"/>
        <v/>
      </c>
      <c r="G265" s="583">
        <f ca="1">IF(ISERROR(OFFSET('HARGA SATUAN'!$I$6,MATCH(C265,'HARGA SATUAN'!$C$7:$C$1495,0),0)),"",OFFSET('HARGA SATUAN'!$I$6,MATCH(C265,'HARGA SATUAN'!$C$7:$C$1495,0),0))</f>
        <v>0</v>
      </c>
      <c r="H265" s="677" t="str">
        <f ca="1">IF(B265="","",#REF!)</f>
        <v/>
      </c>
      <c r="I265" s="677" t="str">
        <f ca="1">IF(B265="","",#REF!)</f>
        <v/>
      </c>
      <c r="J265" s="677" t="str">
        <f ca="1">IF(B265="","",#REF!)</f>
        <v/>
      </c>
      <c r="K265" s="677" t="str">
        <f ca="1">IF(B265="","",#REF!)</f>
        <v/>
      </c>
      <c r="L265" s="677" t="str">
        <f ca="1">IF(C265="","",#REF!)</f>
        <v/>
      </c>
    </row>
    <row r="266" spans="1:12">
      <c r="A266" s="650">
        <v>255</v>
      </c>
      <c r="B266" s="676" t="str">
        <f ca="1" t="shared" si="9"/>
        <v/>
      </c>
      <c r="C266" s="209" t="str">
        <f ca="1" t="shared" si="10"/>
        <v/>
      </c>
      <c r="D266" s="587" t="str">
        <f ca="1">IF(ISERROR(OFFSET('HARGA SATUAN'!$D$6,MATCH(C266,'HARGA SATUAN'!$C$7:$C$1495,0),0)),"",OFFSET('HARGA SATUAN'!$D$6,MATCH(C266,'HARGA SATUAN'!$C$7:$C$1495,0),0))</f>
        <v/>
      </c>
      <c r="E266" s="587">
        <f ca="1">IF(B266="+","Unit",IF(ISERROR(OFFSET('HARGA SATUAN'!$E$6,MATCH(C266,'HARGA SATUAN'!$C$7:$C$1495,0),0)),"",OFFSET('HARGA SATUAN'!$E$6,MATCH(C266,'HARGA SATUAN'!$C$7:$C$1495,0),0)))</f>
        <v>0</v>
      </c>
      <c r="F266" s="678" t="str">
        <f ca="1" t="shared" si="11"/>
        <v/>
      </c>
      <c r="G266" s="583">
        <f ca="1">IF(ISERROR(OFFSET('HARGA SATUAN'!$I$6,MATCH(C266,'HARGA SATUAN'!$C$7:$C$1495,0),0)),"",OFFSET('HARGA SATUAN'!$I$6,MATCH(C266,'HARGA SATUAN'!$C$7:$C$1495,0),0))</f>
        <v>0</v>
      </c>
      <c r="H266" s="677" t="str">
        <f ca="1">IF(B266="","",#REF!)</f>
        <v/>
      </c>
      <c r="I266" s="677" t="str">
        <f ca="1">IF(B266="","",#REF!)</f>
        <v/>
      </c>
      <c r="J266" s="677" t="str">
        <f ca="1">IF(B266="","",#REF!)</f>
        <v/>
      </c>
      <c r="K266" s="677" t="str">
        <f ca="1">IF(B266="","",#REF!)</f>
        <v/>
      </c>
      <c r="L266" s="677" t="str">
        <f ca="1">IF(C266="","",#REF!)</f>
        <v/>
      </c>
    </row>
    <row r="267" spans="1:12">
      <c r="A267" s="650">
        <v>256</v>
      </c>
      <c r="B267" s="676" t="str">
        <f ca="1" t="shared" si="9"/>
        <v/>
      </c>
      <c r="C267" s="209" t="str">
        <f ca="1" t="shared" si="10"/>
        <v/>
      </c>
      <c r="D267" s="587" t="str">
        <f ca="1">IF(ISERROR(OFFSET('HARGA SATUAN'!$D$6,MATCH(C267,'HARGA SATUAN'!$C$7:$C$1495,0),0)),"",OFFSET('HARGA SATUAN'!$D$6,MATCH(C267,'HARGA SATUAN'!$C$7:$C$1495,0),0))</f>
        <v/>
      </c>
      <c r="E267" s="587">
        <f ca="1">IF(B267="+","Unit",IF(ISERROR(OFFSET('HARGA SATUAN'!$E$6,MATCH(C267,'HARGA SATUAN'!$C$7:$C$1495,0),0)),"",OFFSET('HARGA SATUAN'!$E$6,MATCH(C267,'HARGA SATUAN'!$C$7:$C$1495,0),0)))</f>
        <v>0</v>
      </c>
      <c r="F267" s="678" t="str">
        <f ca="1" t="shared" si="11"/>
        <v/>
      </c>
      <c r="G267" s="583">
        <f ca="1">IF(ISERROR(OFFSET('HARGA SATUAN'!$I$6,MATCH(C267,'HARGA SATUAN'!$C$7:$C$1495,0),0)),"",OFFSET('HARGA SATUAN'!$I$6,MATCH(C267,'HARGA SATUAN'!$C$7:$C$1495,0),0))</f>
        <v>0</v>
      </c>
      <c r="H267" s="677" t="str">
        <f ca="1">IF(B267="","",#REF!)</f>
        <v/>
      </c>
      <c r="I267" s="677" t="str">
        <f ca="1">IF(B267="","",#REF!)</f>
        <v/>
      </c>
      <c r="J267" s="677" t="str">
        <f ca="1">IF(B267="","",#REF!)</f>
        <v/>
      </c>
      <c r="K267" s="677" t="str">
        <f ca="1">IF(B267="","",#REF!)</f>
        <v/>
      </c>
      <c r="L267" s="677" t="str">
        <f ca="1">IF(C267="","",#REF!)</f>
        <v/>
      </c>
    </row>
    <row r="268" spans="1:12">
      <c r="A268" s="650">
        <v>257</v>
      </c>
      <c r="B268" s="676" t="str">
        <f ca="1" t="shared" si="9"/>
        <v/>
      </c>
      <c r="C268" s="209" t="str">
        <f ca="1" t="shared" si="10"/>
        <v/>
      </c>
      <c r="D268" s="587" t="str">
        <f ca="1">IF(ISERROR(OFFSET('HARGA SATUAN'!$D$6,MATCH(C268,'HARGA SATUAN'!$C$7:$C$1495,0),0)),"",OFFSET('HARGA SATUAN'!$D$6,MATCH(C268,'HARGA SATUAN'!$C$7:$C$1495,0),0))</f>
        <v/>
      </c>
      <c r="E268" s="587">
        <f ca="1">IF(B268="+","Unit",IF(ISERROR(OFFSET('HARGA SATUAN'!$E$6,MATCH(C268,'HARGA SATUAN'!$C$7:$C$1495,0),0)),"",OFFSET('HARGA SATUAN'!$E$6,MATCH(C268,'HARGA SATUAN'!$C$7:$C$1495,0),0)))</f>
        <v>0</v>
      </c>
      <c r="F268" s="678" t="str">
        <f ca="1" t="shared" si="11"/>
        <v/>
      </c>
      <c r="G268" s="583">
        <f ca="1">IF(ISERROR(OFFSET('HARGA SATUAN'!$I$6,MATCH(C268,'HARGA SATUAN'!$C$7:$C$1495,0),0)),"",OFFSET('HARGA SATUAN'!$I$6,MATCH(C268,'HARGA SATUAN'!$C$7:$C$1495,0),0))</f>
        <v>0</v>
      </c>
      <c r="H268" s="677" t="str">
        <f ca="1">IF(B268="","",#REF!)</f>
        <v/>
      </c>
      <c r="I268" s="677" t="str">
        <f ca="1">IF(B268="","",#REF!)</f>
        <v/>
      </c>
      <c r="J268" s="677" t="str">
        <f ca="1">IF(B268="","",#REF!)</f>
        <v/>
      </c>
      <c r="K268" s="677" t="str">
        <f ca="1">IF(B268="","",#REF!)</f>
        <v/>
      </c>
      <c r="L268" s="677" t="str">
        <f ca="1">IF(C268="","",#REF!)</f>
        <v/>
      </c>
    </row>
    <row r="269" spans="1:12">
      <c r="A269" s="650">
        <v>258</v>
      </c>
      <c r="B269" s="676" t="str">
        <f ca="1" t="shared" ref="B269:B332" si="12">IF(C269="","",A269)</f>
        <v/>
      </c>
      <c r="C269" s="209" t="str">
        <f ca="1" t="shared" ref="C269:C332" si="13">IF(ISERROR(OFFSET($C$713,MATCH(A269,$F$714:$F$1320,0),0)),"",OFFSET($C$713,MATCH(A269,$F$714:$F$1320,0),0))</f>
        <v/>
      </c>
      <c r="D269" s="587" t="str">
        <f ca="1">IF(ISERROR(OFFSET('HARGA SATUAN'!$D$6,MATCH(C269,'HARGA SATUAN'!$C$7:$C$1495,0),0)),"",OFFSET('HARGA SATUAN'!$D$6,MATCH(C269,'HARGA SATUAN'!$C$7:$C$1495,0),0))</f>
        <v/>
      </c>
      <c r="E269" s="587">
        <f ca="1">IF(B269="+","Unit",IF(ISERROR(OFFSET('HARGA SATUAN'!$E$6,MATCH(C269,'HARGA SATUAN'!$C$7:$C$1495,0),0)),"",OFFSET('HARGA SATUAN'!$E$6,MATCH(C269,'HARGA SATUAN'!$C$7:$C$1495,0),0)))</f>
        <v>0</v>
      </c>
      <c r="F269" s="678" t="str">
        <f ca="1" t="shared" ref="F269:F332" si="14">IF(ISERROR(OFFSET($D$713,MATCH(A269,$F$714:$F$1320,0),0)),"",OFFSET($D$713,MATCH(A269,$F$714:$F$1320,0),0))</f>
        <v/>
      </c>
      <c r="G269" s="583">
        <f ca="1">IF(ISERROR(OFFSET('HARGA SATUAN'!$I$6,MATCH(C269,'HARGA SATUAN'!$C$7:$C$1495,0),0)),"",OFFSET('HARGA SATUAN'!$I$6,MATCH(C269,'HARGA SATUAN'!$C$7:$C$1495,0),0))</f>
        <v>0</v>
      </c>
      <c r="H269" s="677" t="str">
        <f ca="1">IF(B269="","",#REF!)</f>
        <v/>
      </c>
      <c r="I269" s="677" t="str">
        <f ca="1">IF(B269="","",#REF!)</f>
        <v/>
      </c>
      <c r="J269" s="677" t="str">
        <f ca="1">IF(B269="","",#REF!)</f>
        <v/>
      </c>
      <c r="K269" s="677" t="str">
        <f ca="1">IF(B269="","",#REF!)</f>
        <v/>
      </c>
      <c r="L269" s="677" t="str">
        <f ca="1">IF(C269="","",#REF!)</f>
        <v/>
      </c>
    </row>
    <row r="270" spans="1:12">
      <c r="A270" s="650">
        <v>259</v>
      </c>
      <c r="B270" s="676" t="str">
        <f ca="1" t="shared" si="12"/>
        <v/>
      </c>
      <c r="C270" s="209" t="str">
        <f ca="1" t="shared" si="13"/>
        <v/>
      </c>
      <c r="D270" s="587" t="str">
        <f ca="1">IF(ISERROR(OFFSET('HARGA SATUAN'!$D$6,MATCH(C270,'HARGA SATUAN'!$C$7:$C$1495,0),0)),"",OFFSET('HARGA SATUAN'!$D$6,MATCH(C270,'HARGA SATUAN'!$C$7:$C$1495,0),0))</f>
        <v/>
      </c>
      <c r="E270" s="587">
        <f ca="1">IF(B270="+","Unit",IF(ISERROR(OFFSET('HARGA SATUAN'!$E$6,MATCH(C270,'HARGA SATUAN'!$C$7:$C$1495,0),0)),"",OFFSET('HARGA SATUAN'!$E$6,MATCH(C270,'HARGA SATUAN'!$C$7:$C$1495,0),0)))</f>
        <v>0</v>
      </c>
      <c r="F270" s="678" t="str">
        <f ca="1" t="shared" si="14"/>
        <v/>
      </c>
      <c r="G270" s="583">
        <f ca="1">IF(ISERROR(OFFSET('HARGA SATUAN'!$I$6,MATCH(C270,'HARGA SATUAN'!$C$7:$C$1495,0),0)),"",OFFSET('HARGA SATUAN'!$I$6,MATCH(C270,'HARGA SATUAN'!$C$7:$C$1495,0),0))</f>
        <v>0</v>
      </c>
      <c r="H270" s="677" t="str">
        <f ca="1">IF(B270="","",#REF!)</f>
        <v/>
      </c>
      <c r="I270" s="677" t="str">
        <f ca="1">IF(B270="","",#REF!)</f>
        <v/>
      </c>
      <c r="J270" s="677" t="str">
        <f ca="1">IF(B270="","",#REF!)</f>
        <v/>
      </c>
      <c r="K270" s="677" t="str">
        <f ca="1">IF(B270="","",#REF!)</f>
        <v/>
      </c>
      <c r="L270" s="677" t="str">
        <f ca="1">IF(C270="","",#REF!)</f>
        <v/>
      </c>
    </row>
    <row r="271" spans="1:12">
      <c r="A271" s="650">
        <v>260</v>
      </c>
      <c r="B271" s="676" t="str">
        <f ca="1" t="shared" si="12"/>
        <v/>
      </c>
      <c r="C271" s="209" t="str">
        <f ca="1" t="shared" si="13"/>
        <v/>
      </c>
      <c r="D271" s="587" t="str">
        <f ca="1">IF(ISERROR(OFFSET('HARGA SATUAN'!$D$6,MATCH(C271,'HARGA SATUAN'!$C$7:$C$1495,0),0)),"",OFFSET('HARGA SATUAN'!$D$6,MATCH(C271,'HARGA SATUAN'!$C$7:$C$1495,0),0))</f>
        <v/>
      </c>
      <c r="E271" s="587">
        <f ca="1">IF(B271="+","Unit",IF(ISERROR(OFFSET('HARGA SATUAN'!$E$6,MATCH(C271,'HARGA SATUAN'!$C$7:$C$1495,0),0)),"",OFFSET('HARGA SATUAN'!$E$6,MATCH(C271,'HARGA SATUAN'!$C$7:$C$1495,0),0)))</f>
        <v>0</v>
      </c>
      <c r="F271" s="678" t="str">
        <f ca="1" t="shared" si="14"/>
        <v/>
      </c>
      <c r="G271" s="583">
        <f ca="1">IF(ISERROR(OFFSET('HARGA SATUAN'!$I$6,MATCH(C271,'HARGA SATUAN'!$C$7:$C$1495,0),0)),"",OFFSET('HARGA SATUAN'!$I$6,MATCH(C271,'HARGA SATUAN'!$C$7:$C$1495,0),0))</f>
        <v>0</v>
      </c>
      <c r="H271" s="677" t="str">
        <f ca="1">IF(B271="","",#REF!)</f>
        <v/>
      </c>
      <c r="I271" s="677" t="str">
        <f ca="1">IF(B271="","",#REF!)</f>
        <v/>
      </c>
      <c r="J271" s="677" t="str">
        <f ca="1">IF(B271="","",#REF!)</f>
        <v/>
      </c>
      <c r="K271" s="677" t="str">
        <f ca="1">IF(B271="","",#REF!)</f>
        <v/>
      </c>
      <c r="L271" s="677" t="str">
        <f ca="1">IF(C271="","",#REF!)</f>
        <v/>
      </c>
    </row>
    <row r="272" spans="1:12">
      <c r="A272" s="650">
        <v>261</v>
      </c>
      <c r="B272" s="676" t="str">
        <f ca="1" t="shared" si="12"/>
        <v/>
      </c>
      <c r="C272" s="209" t="str">
        <f ca="1" t="shared" si="13"/>
        <v/>
      </c>
      <c r="D272" s="587" t="str">
        <f ca="1">IF(ISERROR(OFFSET('HARGA SATUAN'!$D$6,MATCH(C272,'HARGA SATUAN'!$C$7:$C$1495,0),0)),"",OFFSET('HARGA SATUAN'!$D$6,MATCH(C272,'HARGA SATUAN'!$C$7:$C$1495,0),0))</f>
        <v/>
      </c>
      <c r="E272" s="587">
        <f ca="1">IF(B272="+","Unit",IF(ISERROR(OFFSET('HARGA SATUAN'!$E$6,MATCH(C272,'HARGA SATUAN'!$C$7:$C$1495,0),0)),"",OFFSET('HARGA SATUAN'!$E$6,MATCH(C272,'HARGA SATUAN'!$C$7:$C$1495,0),0)))</f>
        <v>0</v>
      </c>
      <c r="F272" s="678" t="str">
        <f ca="1" t="shared" si="14"/>
        <v/>
      </c>
      <c r="G272" s="583">
        <f ca="1">IF(ISERROR(OFFSET('HARGA SATUAN'!$I$6,MATCH(C272,'HARGA SATUAN'!$C$7:$C$1495,0),0)),"",OFFSET('HARGA SATUAN'!$I$6,MATCH(C272,'HARGA SATUAN'!$C$7:$C$1495,0),0))</f>
        <v>0</v>
      </c>
      <c r="H272" s="677" t="str">
        <f ca="1">IF(B272="","",#REF!)</f>
        <v/>
      </c>
      <c r="I272" s="677" t="str">
        <f ca="1">IF(B272="","",#REF!)</f>
        <v/>
      </c>
      <c r="J272" s="677" t="str">
        <f ca="1">IF(B272="","",#REF!)</f>
        <v/>
      </c>
      <c r="K272" s="677" t="str">
        <f ca="1">IF(B272="","",#REF!)</f>
        <v/>
      </c>
      <c r="L272" s="677" t="str">
        <f ca="1">IF(C272="","",#REF!)</f>
        <v/>
      </c>
    </row>
    <row r="273" spans="1:12">
      <c r="A273" s="650">
        <v>262</v>
      </c>
      <c r="B273" s="676" t="str">
        <f ca="1" t="shared" si="12"/>
        <v/>
      </c>
      <c r="C273" s="209" t="str">
        <f ca="1" t="shared" si="13"/>
        <v/>
      </c>
      <c r="D273" s="587" t="str">
        <f ca="1">IF(ISERROR(OFFSET('HARGA SATUAN'!$D$6,MATCH(C273,'HARGA SATUAN'!$C$7:$C$1495,0),0)),"",OFFSET('HARGA SATUAN'!$D$6,MATCH(C273,'HARGA SATUAN'!$C$7:$C$1495,0),0))</f>
        <v/>
      </c>
      <c r="E273" s="587">
        <f ca="1">IF(B273="+","Unit",IF(ISERROR(OFFSET('HARGA SATUAN'!$E$6,MATCH(C273,'HARGA SATUAN'!$C$7:$C$1495,0),0)),"",OFFSET('HARGA SATUAN'!$E$6,MATCH(C273,'HARGA SATUAN'!$C$7:$C$1495,0),0)))</f>
        <v>0</v>
      </c>
      <c r="F273" s="678" t="str">
        <f ca="1" t="shared" si="14"/>
        <v/>
      </c>
      <c r="G273" s="583">
        <f ca="1">IF(ISERROR(OFFSET('HARGA SATUAN'!$I$6,MATCH(C273,'HARGA SATUAN'!$C$7:$C$1495,0),0)),"",OFFSET('HARGA SATUAN'!$I$6,MATCH(C273,'HARGA SATUAN'!$C$7:$C$1495,0),0))</f>
        <v>0</v>
      </c>
      <c r="H273" s="677" t="str">
        <f ca="1">IF(B273="","",#REF!)</f>
        <v/>
      </c>
      <c r="I273" s="677" t="str">
        <f ca="1">IF(B273="","",#REF!)</f>
        <v/>
      </c>
      <c r="J273" s="677" t="str">
        <f ca="1">IF(B273="","",#REF!)</f>
        <v/>
      </c>
      <c r="K273" s="677" t="str">
        <f ca="1">IF(B273="","",#REF!)</f>
        <v/>
      </c>
      <c r="L273" s="677" t="str">
        <f ca="1">IF(C273="","",#REF!)</f>
        <v/>
      </c>
    </row>
    <row r="274" spans="1:12">
      <c r="A274" s="650">
        <v>263</v>
      </c>
      <c r="B274" s="676" t="str">
        <f ca="1" t="shared" si="12"/>
        <v/>
      </c>
      <c r="C274" s="209" t="str">
        <f ca="1" t="shared" si="13"/>
        <v/>
      </c>
      <c r="D274" s="587" t="str">
        <f ca="1">IF(ISERROR(OFFSET('HARGA SATUAN'!$D$6,MATCH(C274,'HARGA SATUAN'!$C$7:$C$1495,0),0)),"",OFFSET('HARGA SATUAN'!$D$6,MATCH(C274,'HARGA SATUAN'!$C$7:$C$1495,0),0))</f>
        <v/>
      </c>
      <c r="E274" s="587">
        <f ca="1">IF(B274="+","Unit",IF(ISERROR(OFFSET('HARGA SATUAN'!$E$6,MATCH(C274,'HARGA SATUAN'!$C$7:$C$1495,0),0)),"",OFFSET('HARGA SATUAN'!$E$6,MATCH(C274,'HARGA SATUAN'!$C$7:$C$1495,0),0)))</f>
        <v>0</v>
      </c>
      <c r="F274" s="678" t="str">
        <f ca="1" t="shared" si="14"/>
        <v/>
      </c>
      <c r="G274" s="583">
        <f ca="1">IF(ISERROR(OFFSET('HARGA SATUAN'!$I$6,MATCH(C274,'HARGA SATUAN'!$C$7:$C$1495,0),0)),"",OFFSET('HARGA SATUAN'!$I$6,MATCH(C274,'HARGA SATUAN'!$C$7:$C$1495,0),0))</f>
        <v>0</v>
      </c>
      <c r="H274" s="677" t="str">
        <f ca="1">IF(B274="","",#REF!)</f>
        <v/>
      </c>
      <c r="I274" s="677" t="str">
        <f ca="1">IF(B274="","",#REF!)</f>
        <v/>
      </c>
      <c r="J274" s="677" t="str">
        <f ca="1">IF(B274="","",#REF!)</f>
        <v/>
      </c>
      <c r="K274" s="677" t="str">
        <f ca="1">IF(B274="","",#REF!)</f>
        <v/>
      </c>
      <c r="L274" s="677" t="str">
        <f ca="1">IF(C274="","",#REF!)</f>
        <v/>
      </c>
    </row>
    <row r="275" spans="1:12">
      <c r="A275" s="650">
        <v>264</v>
      </c>
      <c r="B275" s="676" t="str">
        <f ca="1" t="shared" si="12"/>
        <v/>
      </c>
      <c r="C275" s="209" t="str">
        <f ca="1" t="shared" si="13"/>
        <v/>
      </c>
      <c r="D275" s="587" t="str">
        <f ca="1">IF(ISERROR(OFFSET('HARGA SATUAN'!$D$6,MATCH(C275,'HARGA SATUAN'!$C$7:$C$1495,0),0)),"",OFFSET('HARGA SATUAN'!$D$6,MATCH(C275,'HARGA SATUAN'!$C$7:$C$1495,0),0))</f>
        <v/>
      </c>
      <c r="E275" s="587">
        <f ca="1">IF(B275="+","Unit",IF(ISERROR(OFFSET('HARGA SATUAN'!$E$6,MATCH(C275,'HARGA SATUAN'!$C$7:$C$1495,0),0)),"",OFFSET('HARGA SATUAN'!$E$6,MATCH(C275,'HARGA SATUAN'!$C$7:$C$1495,0),0)))</f>
        <v>0</v>
      </c>
      <c r="F275" s="678" t="str">
        <f ca="1" t="shared" si="14"/>
        <v/>
      </c>
      <c r="G275" s="583">
        <f ca="1">IF(ISERROR(OFFSET('HARGA SATUAN'!$I$6,MATCH(C275,'HARGA SATUAN'!$C$7:$C$1495,0),0)),"",OFFSET('HARGA SATUAN'!$I$6,MATCH(C275,'HARGA SATUAN'!$C$7:$C$1495,0),0))</f>
        <v>0</v>
      </c>
      <c r="H275" s="677" t="str">
        <f ca="1">IF(B275="","",#REF!)</f>
        <v/>
      </c>
      <c r="I275" s="677" t="str">
        <f ca="1">IF(B275="","",#REF!)</f>
        <v/>
      </c>
      <c r="J275" s="677" t="str">
        <f ca="1">IF(B275="","",#REF!)</f>
        <v/>
      </c>
      <c r="K275" s="677" t="str">
        <f ca="1">IF(B275="","",#REF!)</f>
        <v/>
      </c>
      <c r="L275" s="677" t="str">
        <f ca="1">IF(C275="","",#REF!)</f>
        <v/>
      </c>
    </row>
    <row r="276" spans="1:12">
      <c r="A276" s="650">
        <v>265</v>
      </c>
      <c r="B276" s="676" t="str">
        <f ca="1" t="shared" si="12"/>
        <v/>
      </c>
      <c r="C276" s="209" t="str">
        <f ca="1" t="shared" si="13"/>
        <v/>
      </c>
      <c r="D276" s="587" t="str">
        <f ca="1">IF(ISERROR(OFFSET('HARGA SATUAN'!$D$6,MATCH(C276,'HARGA SATUAN'!$C$7:$C$1495,0),0)),"",OFFSET('HARGA SATUAN'!$D$6,MATCH(C276,'HARGA SATUAN'!$C$7:$C$1495,0),0))</f>
        <v/>
      </c>
      <c r="E276" s="587">
        <f ca="1">IF(B276="+","Unit",IF(ISERROR(OFFSET('HARGA SATUAN'!$E$6,MATCH(C276,'HARGA SATUAN'!$C$7:$C$1495,0),0)),"",OFFSET('HARGA SATUAN'!$E$6,MATCH(C276,'HARGA SATUAN'!$C$7:$C$1495,0),0)))</f>
        <v>0</v>
      </c>
      <c r="F276" s="678" t="str">
        <f ca="1" t="shared" si="14"/>
        <v/>
      </c>
      <c r="G276" s="583">
        <f ca="1">IF(ISERROR(OFFSET('HARGA SATUAN'!$I$6,MATCH(C276,'HARGA SATUAN'!$C$7:$C$1495,0),0)),"",OFFSET('HARGA SATUAN'!$I$6,MATCH(C276,'HARGA SATUAN'!$C$7:$C$1495,0),0))</f>
        <v>0</v>
      </c>
      <c r="H276" s="677" t="str">
        <f ca="1">IF(B276="","",#REF!)</f>
        <v/>
      </c>
      <c r="I276" s="677" t="str">
        <f ca="1">IF(B276="","",#REF!)</f>
        <v/>
      </c>
      <c r="J276" s="677" t="str">
        <f ca="1">IF(B276="","",#REF!)</f>
        <v/>
      </c>
      <c r="K276" s="677" t="str">
        <f ca="1">IF(B276="","",#REF!)</f>
        <v/>
      </c>
      <c r="L276" s="677" t="str">
        <f ca="1">IF(C276="","",#REF!)</f>
        <v/>
      </c>
    </row>
    <row r="277" spans="1:12">
      <c r="A277" s="650">
        <v>266</v>
      </c>
      <c r="B277" s="676" t="str">
        <f ca="1" t="shared" si="12"/>
        <v/>
      </c>
      <c r="C277" s="209" t="str">
        <f ca="1" t="shared" si="13"/>
        <v/>
      </c>
      <c r="D277" s="587" t="str">
        <f ca="1">IF(ISERROR(OFFSET('HARGA SATUAN'!$D$6,MATCH(C277,'HARGA SATUAN'!$C$7:$C$1495,0),0)),"",OFFSET('HARGA SATUAN'!$D$6,MATCH(C277,'HARGA SATUAN'!$C$7:$C$1495,0),0))</f>
        <v/>
      </c>
      <c r="E277" s="587">
        <f ca="1">IF(B277="+","Unit",IF(ISERROR(OFFSET('HARGA SATUAN'!$E$6,MATCH(C277,'HARGA SATUAN'!$C$7:$C$1495,0),0)),"",OFFSET('HARGA SATUAN'!$E$6,MATCH(C277,'HARGA SATUAN'!$C$7:$C$1495,0),0)))</f>
        <v>0</v>
      </c>
      <c r="F277" s="678" t="str">
        <f ca="1" t="shared" si="14"/>
        <v/>
      </c>
      <c r="G277" s="583">
        <f ca="1">IF(ISERROR(OFFSET('HARGA SATUAN'!$I$6,MATCH(C277,'HARGA SATUAN'!$C$7:$C$1495,0),0)),"",OFFSET('HARGA SATUAN'!$I$6,MATCH(C277,'HARGA SATUAN'!$C$7:$C$1495,0),0))</f>
        <v>0</v>
      </c>
      <c r="H277" s="677" t="str">
        <f ca="1">IF(B277="","",#REF!)</f>
        <v/>
      </c>
      <c r="I277" s="677" t="str">
        <f ca="1">IF(B277="","",#REF!)</f>
        <v/>
      </c>
      <c r="J277" s="677" t="str">
        <f ca="1">IF(B277="","",#REF!)</f>
        <v/>
      </c>
      <c r="K277" s="677" t="str">
        <f ca="1">IF(B277="","",#REF!)</f>
        <v/>
      </c>
      <c r="L277" s="677" t="str">
        <f ca="1">IF(C277="","",#REF!)</f>
        <v/>
      </c>
    </row>
    <row r="278" spans="1:12">
      <c r="A278" s="650">
        <v>267</v>
      </c>
      <c r="B278" s="676" t="str">
        <f ca="1" t="shared" si="12"/>
        <v/>
      </c>
      <c r="C278" s="209" t="str">
        <f ca="1" t="shared" si="13"/>
        <v/>
      </c>
      <c r="D278" s="587" t="str">
        <f ca="1">IF(ISERROR(OFFSET('HARGA SATUAN'!$D$6,MATCH(C278,'HARGA SATUAN'!$C$7:$C$1495,0),0)),"",OFFSET('HARGA SATUAN'!$D$6,MATCH(C278,'HARGA SATUAN'!$C$7:$C$1495,0),0))</f>
        <v/>
      </c>
      <c r="E278" s="587">
        <f ca="1">IF(B278="+","Unit",IF(ISERROR(OFFSET('HARGA SATUAN'!$E$6,MATCH(C278,'HARGA SATUAN'!$C$7:$C$1495,0),0)),"",OFFSET('HARGA SATUAN'!$E$6,MATCH(C278,'HARGA SATUAN'!$C$7:$C$1495,0),0)))</f>
        <v>0</v>
      </c>
      <c r="F278" s="678" t="str">
        <f ca="1" t="shared" si="14"/>
        <v/>
      </c>
      <c r="G278" s="583">
        <f ca="1">IF(ISERROR(OFFSET('HARGA SATUAN'!$I$6,MATCH(C278,'HARGA SATUAN'!$C$7:$C$1495,0),0)),"",OFFSET('HARGA SATUAN'!$I$6,MATCH(C278,'HARGA SATUAN'!$C$7:$C$1495,0),0))</f>
        <v>0</v>
      </c>
      <c r="H278" s="677" t="str">
        <f ca="1">IF(B278="","",#REF!)</f>
        <v/>
      </c>
      <c r="I278" s="677" t="str">
        <f ca="1">IF(B278="","",#REF!)</f>
        <v/>
      </c>
      <c r="J278" s="677" t="str">
        <f ca="1">IF(B278="","",#REF!)</f>
        <v/>
      </c>
      <c r="K278" s="677" t="str">
        <f ca="1">IF(B278="","",#REF!)</f>
        <v/>
      </c>
      <c r="L278" s="677" t="str">
        <f ca="1">IF(C278="","",#REF!)</f>
        <v/>
      </c>
    </row>
    <row r="279" spans="1:12">
      <c r="A279" s="650">
        <v>268</v>
      </c>
      <c r="B279" s="676" t="str">
        <f ca="1" t="shared" si="12"/>
        <v/>
      </c>
      <c r="C279" s="209" t="str">
        <f ca="1" t="shared" si="13"/>
        <v/>
      </c>
      <c r="D279" s="587" t="str">
        <f ca="1">IF(ISERROR(OFFSET('HARGA SATUAN'!$D$6,MATCH(C279,'HARGA SATUAN'!$C$7:$C$1495,0),0)),"",OFFSET('HARGA SATUAN'!$D$6,MATCH(C279,'HARGA SATUAN'!$C$7:$C$1495,0),0))</f>
        <v/>
      </c>
      <c r="E279" s="587">
        <f ca="1">IF(B279="+","Unit",IF(ISERROR(OFFSET('HARGA SATUAN'!$E$6,MATCH(C279,'HARGA SATUAN'!$C$7:$C$1495,0),0)),"",OFFSET('HARGA SATUAN'!$E$6,MATCH(C279,'HARGA SATUAN'!$C$7:$C$1495,0),0)))</f>
        <v>0</v>
      </c>
      <c r="F279" s="678" t="str">
        <f ca="1" t="shared" si="14"/>
        <v/>
      </c>
      <c r="G279" s="583">
        <f ca="1">IF(ISERROR(OFFSET('HARGA SATUAN'!$I$6,MATCH(C279,'HARGA SATUAN'!$C$7:$C$1495,0),0)),"",OFFSET('HARGA SATUAN'!$I$6,MATCH(C279,'HARGA SATUAN'!$C$7:$C$1495,0),0))</f>
        <v>0</v>
      </c>
      <c r="H279" s="677" t="str">
        <f ca="1">IF(B279="","",#REF!)</f>
        <v/>
      </c>
      <c r="I279" s="677" t="str">
        <f ca="1">IF(B279="","",#REF!)</f>
        <v/>
      </c>
      <c r="J279" s="677" t="str">
        <f ca="1">IF(B279="","",#REF!)</f>
        <v/>
      </c>
      <c r="K279" s="677" t="str">
        <f ca="1">IF(B279="","",#REF!)</f>
        <v/>
      </c>
      <c r="L279" s="677" t="str">
        <f ca="1">IF(C279="","",#REF!)</f>
        <v/>
      </c>
    </row>
    <row r="280" spans="1:12">
      <c r="A280" s="650">
        <v>269</v>
      </c>
      <c r="B280" s="676" t="str">
        <f ca="1" t="shared" si="12"/>
        <v/>
      </c>
      <c r="C280" s="209" t="str">
        <f ca="1" t="shared" si="13"/>
        <v/>
      </c>
      <c r="D280" s="587" t="str">
        <f ca="1">IF(ISERROR(OFFSET('HARGA SATUAN'!$D$6,MATCH(C280,'HARGA SATUAN'!$C$7:$C$1495,0),0)),"",OFFSET('HARGA SATUAN'!$D$6,MATCH(C280,'HARGA SATUAN'!$C$7:$C$1495,0),0))</f>
        <v/>
      </c>
      <c r="E280" s="587">
        <f ca="1">IF(B280="+","Unit",IF(ISERROR(OFFSET('HARGA SATUAN'!$E$6,MATCH(C280,'HARGA SATUAN'!$C$7:$C$1495,0),0)),"",OFFSET('HARGA SATUAN'!$E$6,MATCH(C280,'HARGA SATUAN'!$C$7:$C$1495,0),0)))</f>
        <v>0</v>
      </c>
      <c r="F280" s="678" t="str">
        <f ca="1" t="shared" si="14"/>
        <v/>
      </c>
      <c r="G280" s="583">
        <f ca="1">IF(ISERROR(OFFSET('HARGA SATUAN'!$I$6,MATCH(C280,'HARGA SATUAN'!$C$7:$C$1495,0),0)),"",OFFSET('HARGA SATUAN'!$I$6,MATCH(C280,'HARGA SATUAN'!$C$7:$C$1495,0),0))</f>
        <v>0</v>
      </c>
      <c r="H280" s="677" t="str">
        <f ca="1">IF(B280="","",#REF!)</f>
        <v/>
      </c>
      <c r="I280" s="677" t="str">
        <f ca="1">IF(B280="","",#REF!)</f>
        <v/>
      </c>
      <c r="J280" s="677" t="str">
        <f ca="1">IF(B280="","",#REF!)</f>
        <v/>
      </c>
      <c r="K280" s="677" t="str">
        <f ca="1">IF(B280="","",#REF!)</f>
        <v/>
      </c>
      <c r="L280" s="677" t="str">
        <f ca="1">IF(C280="","",#REF!)</f>
        <v/>
      </c>
    </row>
    <row r="281" spans="1:12">
      <c r="A281" s="650">
        <v>270</v>
      </c>
      <c r="B281" s="676" t="str">
        <f ca="1" t="shared" si="12"/>
        <v/>
      </c>
      <c r="C281" s="209" t="str">
        <f ca="1" t="shared" si="13"/>
        <v/>
      </c>
      <c r="D281" s="587" t="str">
        <f ca="1">IF(ISERROR(OFFSET('HARGA SATUAN'!$D$6,MATCH(C281,'HARGA SATUAN'!$C$7:$C$1495,0),0)),"",OFFSET('HARGA SATUAN'!$D$6,MATCH(C281,'HARGA SATUAN'!$C$7:$C$1495,0),0))</f>
        <v/>
      </c>
      <c r="E281" s="587">
        <f ca="1">IF(B281="+","Unit",IF(ISERROR(OFFSET('HARGA SATUAN'!$E$6,MATCH(C281,'HARGA SATUAN'!$C$7:$C$1495,0),0)),"",OFFSET('HARGA SATUAN'!$E$6,MATCH(C281,'HARGA SATUAN'!$C$7:$C$1495,0),0)))</f>
        <v>0</v>
      </c>
      <c r="F281" s="678" t="str">
        <f ca="1" t="shared" si="14"/>
        <v/>
      </c>
      <c r="G281" s="583">
        <f ca="1">IF(ISERROR(OFFSET('HARGA SATUAN'!$I$6,MATCH(C281,'HARGA SATUAN'!$C$7:$C$1495,0),0)),"",OFFSET('HARGA SATUAN'!$I$6,MATCH(C281,'HARGA SATUAN'!$C$7:$C$1495,0),0))</f>
        <v>0</v>
      </c>
      <c r="H281" s="677" t="str">
        <f ca="1">IF(B281="","",#REF!)</f>
        <v/>
      </c>
      <c r="I281" s="677" t="str">
        <f ca="1">IF(B281="","",#REF!)</f>
        <v/>
      </c>
      <c r="J281" s="677" t="str">
        <f ca="1">IF(B281="","",#REF!)</f>
        <v/>
      </c>
      <c r="K281" s="677" t="str">
        <f ca="1">IF(B281="","",#REF!)</f>
        <v/>
      </c>
      <c r="L281" s="677" t="str">
        <f ca="1">IF(C281="","",#REF!)</f>
        <v/>
      </c>
    </row>
    <row r="282" spans="1:12">
      <c r="A282" s="650">
        <v>271</v>
      </c>
      <c r="B282" s="676" t="str">
        <f ca="1" t="shared" si="12"/>
        <v/>
      </c>
      <c r="C282" s="209" t="str">
        <f ca="1" t="shared" si="13"/>
        <v/>
      </c>
      <c r="D282" s="587" t="str">
        <f ca="1">IF(ISERROR(OFFSET('HARGA SATUAN'!$D$6,MATCH(C282,'HARGA SATUAN'!$C$7:$C$1495,0),0)),"",OFFSET('HARGA SATUAN'!$D$6,MATCH(C282,'HARGA SATUAN'!$C$7:$C$1495,0),0))</f>
        <v/>
      </c>
      <c r="E282" s="587">
        <f ca="1">IF(B282="+","Unit",IF(ISERROR(OFFSET('HARGA SATUAN'!$E$6,MATCH(C282,'HARGA SATUAN'!$C$7:$C$1495,0),0)),"",OFFSET('HARGA SATUAN'!$E$6,MATCH(C282,'HARGA SATUAN'!$C$7:$C$1495,0),0)))</f>
        <v>0</v>
      </c>
      <c r="F282" s="678" t="str">
        <f ca="1" t="shared" si="14"/>
        <v/>
      </c>
      <c r="G282" s="583">
        <f ca="1">IF(ISERROR(OFFSET('HARGA SATUAN'!$I$6,MATCH(C282,'HARGA SATUAN'!$C$7:$C$1495,0),0)),"",OFFSET('HARGA SATUAN'!$I$6,MATCH(C282,'HARGA SATUAN'!$C$7:$C$1495,0),0))</f>
        <v>0</v>
      </c>
      <c r="H282" s="677" t="str">
        <f ca="1">IF(B282="","",#REF!)</f>
        <v/>
      </c>
      <c r="I282" s="677" t="str">
        <f ca="1">IF(B282="","",#REF!)</f>
        <v/>
      </c>
      <c r="J282" s="677" t="str">
        <f ca="1">IF(B282="","",#REF!)</f>
        <v/>
      </c>
      <c r="K282" s="677" t="str">
        <f ca="1">IF(B282="","",#REF!)</f>
        <v/>
      </c>
      <c r="L282" s="677" t="str">
        <f ca="1">IF(C282="","",#REF!)</f>
        <v/>
      </c>
    </row>
    <row r="283" spans="1:12">
      <c r="A283" s="650">
        <v>272</v>
      </c>
      <c r="B283" s="676" t="str">
        <f ca="1" t="shared" si="12"/>
        <v/>
      </c>
      <c r="C283" s="209" t="str">
        <f ca="1" t="shared" si="13"/>
        <v/>
      </c>
      <c r="D283" s="587" t="str">
        <f ca="1">IF(ISERROR(OFFSET('HARGA SATUAN'!$D$6,MATCH(C283,'HARGA SATUAN'!$C$7:$C$1495,0),0)),"",OFFSET('HARGA SATUAN'!$D$6,MATCH(C283,'HARGA SATUAN'!$C$7:$C$1495,0),0))</f>
        <v/>
      </c>
      <c r="E283" s="587">
        <f ca="1">IF(B283="+","Unit",IF(ISERROR(OFFSET('HARGA SATUAN'!$E$6,MATCH(C283,'HARGA SATUAN'!$C$7:$C$1495,0),0)),"",OFFSET('HARGA SATUAN'!$E$6,MATCH(C283,'HARGA SATUAN'!$C$7:$C$1495,0),0)))</f>
        <v>0</v>
      </c>
      <c r="F283" s="678" t="str">
        <f ca="1" t="shared" si="14"/>
        <v/>
      </c>
      <c r="G283" s="583">
        <f ca="1">IF(ISERROR(OFFSET('HARGA SATUAN'!$I$6,MATCH(C283,'HARGA SATUAN'!$C$7:$C$1495,0),0)),"",OFFSET('HARGA SATUAN'!$I$6,MATCH(C283,'HARGA SATUAN'!$C$7:$C$1495,0),0))</f>
        <v>0</v>
      </c>
      <c r="H283" s="677" t="str">
        <f ca="1">IF(B283="","",#REF!)</f>
        <v/>
      </c>
      <c r="I283" s="677" t="str">
        <f ca="1">IF(B283="","",#REF!)</f>
        <v/>
      </c>
      <c r="J283" s="677" t="str">
        <f ca="1">IF(B283="","",#REF!)</f>
        <v/>
      </c>
      <c r="K283" s="677" t="str">
        <f ca="1">IF(B283="","",#REF!)</f>
        <v/>
      </c>
      <c r="L283" s="677" t="str">
        <f ca="1">IF(C283="","",#REF!)</f>
        <v/>
      </c>
    </row>
    <row r="284" spans="1:12">
      <c r="A284" s="650">
        <v>273</v>
      </c>
      <c r="B284" s="676" t="str">
        <f ca="1" t="shared" si="12"/>
        <v/>
      </c>
      <c r="C284" s="209" t="str">
        <f ca="1" t="shared" si="13"/>
        <v/>
      </c>
      <c r="D284" s="587" t="str">
        <f ca="1">IF(ISERROR(OFFSET('HARGA SATUAN'!$D$6,MATCH(C284,'HARGA SATUAN'!$C$7:$C$1495,0),0)),"",OFFSET('HARGA SATUAN'!$D$6,MATCH(C284,'HARGA SATUAN'!$C$7:$C$1495,0),0))</f>
        <v/>
      </c>
      <c r="E284" s="587">
        <f ca="1">IF(B284="+","Unit",IF(ISERROR(OFFSET('HARGA SATUAN'!$E$6,MATCH(C284,'HARGA SATUAN'!$C$7:$C$1495,0),0)),"",OFFSET('HARGA SATUAN'!$E$6,MATCH(C284,'HARGA SATUAN'!$C$7:$C$1495,0),0)))</f>
        <v>0</v>
      </c>
      <c r="F284" s="678" t="str">
        <f ca="1" t="shared" si="14"/>
        <v/>
      </c>
      <c r="G284" s="583">
        <f ca="1">IF(ISERROR(OFFSET('HARGA SATUAN'!$I$6,MATCH(C284,'HARGA SATUAN'!$C$7:$C$1495,0),0)),"",OFFSET('HARGA SATUAN'!$I$6,MATCH(C284,'HARGA SATUAN'!$C$7:$C$1495,0),0))</f>
        <v>0</v>
      </c>
      <c r="H284" s="677" t="str">
        <f ca="1">IF(B284="","",#REF!)</f>
        <v/>
      </c>
      <c r="I284" s="677" t="str">
        <f ca="1">IF(B284="","",#REF!)</f>
        <v/>
      </c>
      <c r="J284" s="677" t="str">
        <f ca="1">IF(B284="","",#REF!)</f>
        <v/>
      </c>
      <c r="K284" s="677" t="str">
        <f ca="1">IF(B284="","",#REF!)</f>
        <v/>
      </c>
      <c r="L284" s="677" t="str">
        <f ca="1">IF(C284="","",#REF!)</f>
        <v/>
      </c>
    </row>
    <row r="285" spans="1:12">
      <c r="A285" s="650">
        <v>274</v>
      </c>
      <c r="B285" s="676" t="str">
        <f ca="1" t="shared" si="12"/>
        <v/>
      </c>
      <c r="C285" s="209" t="str">
        <f ca="1" t="shared" si="13"/>
        <v/>
      </c>
      <c r="D285" s="587" t="str">
        <f ca="1">IF(ISERROR(OFFSET('HARGA SATUAN'!$D$6,MATCH(C285,'HARGA SATUAN'!$C$7:$C$1495,0),0)),"",OFFSET('HARGA SATUAN'!$D$6,MATCH(C285,'HARGA SATUAN'!$C$7:$C$1495,0),0))</f>
        <v/>
      </c>
      <c r="E285" s="587">
        <f ca="1">IF(B285="+","Unit",IF(ISERROR(OFFSET('HARGA SATUAN'!$E$6,MATCH(C285,'HARGA SATUAN'!$C$7:$C$1495,0),0)),"",OFFSET('HARGA SATUAN'!$E$6,MATCH(C285,'HARGA SATUAN'!$C$7:$C$1495,0),0)))</f>
        <v>0</v>
      </c>
      <c r="F285" s="678" t="str">
        <f ca="1" t="shared" si="14"/>
        <v/>
      </c>
      <c r="G285" s="583">
        <f ca="1">IF(ISERROR(OFFSET('HARGA SATUAN'!$I$6,MATCH(C285,'HARGA SATUAN'!$C$7:$C$1495,0),0)),"",OFFSET('HARGA SATUAN'!$I$6,MATCH(C285,'HARGA SATUAN'!$C$7:$C$1495,0),0))</f>
        <v>0</v>
      </c>
      <c r="H285" s="677" t="str">
        <f ca="1">IF(B285="","",#REF!)</f>
        <v/>
      </c>
      <c r="I285" s="677" t="str">
        <f ca="1">IF(B285="","",#REF!)</f>
        <v/>
      </c>
      <c r="J285" s="677" t="str">
        <f ca="1">IF(B285="","",#REF!)</f>
        <v/>
      </c>
      <c r="K285" s="677" t="str">
        <f ca="1">IF(B285="","",#REF!)</f>
        <v/>
      </c>
      <c r="L285" s="677" t="str">
        <f ca="1">IF(C285="","",#REF!)</f>
        <v/>
      </c>
    </row>
    <row r="286" spans="1:12">
      <c r="A286" s="650">
        <v>275</v>
      </c>
      <c r="B286" s="676" t="str">
        <f ca="1" t="shared" si="12"/>
        <v/>
      </c>
      <c r="C286" s="209" t="str">
        <f ca="1" t="shared" si="13"/>
        <v/>
      </c>
      <c r="D286" s="587" t="str">
        <f ca="1">IF(ISERROR(OFFSET('HARGA SATUAN'!$D$6,MATCH(C286,'HARGA SATUAN'!$C$7:$C$1495,0),0)),"",OFFSET('HARGA SATUAN'!$D$6,MATCH(C286,'HARGA SATUAN'!$C$7:$C$1495,0),0))</f>
        <v/>
      </c>
      <c r="E286" s="587">
        <f ca="1">IF(B286="+","Unit",IF(ISERROR(OFFSET('HARGA SATUAN'!$E$6,MATCH(C286,'HARGA SATUAN'!$C$7:$C$1495,0),0)),"",OFFSET('HARGA SATUAN'!$E$6,MATCH(C286,'HARGA SATUAN'!$C$7:$C$1495,0),0)))</f>
        <v>0</v>
      </c>
      <c r="F286" s="678" t="str">
        <f ca="1" t="shared" si="14"/>
        <v/>
      </c>
      <c r="G286" s="583">
        <f ca="1">IF(ISERROR(OFFSET('HARGA SATUAN'!$I$6,MATCH(C286,'HARGA SATUAN'!$C$7:$C$1495,0),0)),"",OFFSET('HARGA SATUAN'!$I$6,MATCH(C286,'HARGA SATUAN'!$C$7:$C$1495,0),0))</f>
        <v>0</v>
      </c>
      <c r="H286" s="677" t="str">
        <f ca="1">IF(B286="","",#REF!)</f>
        <v/>
      </c>
      <c r="I286" s="677" t="str">
        <f ca="1">IF(B286="","",#REF!)</f>
        <v/>
      </c>
      <c r="J286" s="677" t="str">
        <f ca="1">IF(B286="","",#REF!)</f>
        <v/>
      </c>
      <c r="K286" s="677" t="str">
        <f ca="1">IF(B286="","",#REF!)</f>
        <v/>
      </c>
      <c r="L286" s="677" t="str">
        <f ca="1">IF(C286="","",#REF!)</f>
        <v/>
      </c>
    </row>
    <row r="287" spans="1:12">
      <c r="A287" s="650">
        <v>276</v>
      </c>
      <c r="B287" s="676" t="str">
        <f ca="1" t="shared" si="12"/>
        <v/>
      </c>
      <c r="C287" s="209" t="str">
        <f ca="1" t="shared" si="13"/>
        <v/>
      </c>
      <c r="D287" s="587" t="str">
        <f ca="1">IF(ISERROR(OFFSET('HARGA SATUAN'!$D$6,MATCH(C287,'HARGA SATUAN'!$C$7:$C$1495,0),0)),"",OFFSET('HARGA SATUAN'!$D$6,MATCH(C287,'HARGA SATUAN'!$C$7:$C$1495,0),0))</f>
        <v/>
      </c>
      <c r="E287" s="587">
        <f ca="1">IF(B287="+","Unit",IF(ISERROR(OFFSET('HARGA SATUAN'!$E$6,MATCH(C287,'HARGA SATUAN'!$C$7:$C$1495,0),0)),"",OFFSET('HARGA SATUAN'!$E$6,MATCH(C287,'HARGA SATUAN'!$C$7:$C$1495,0),0)))</f>
        <v>0</v>
      </c>
      <c r="F287" s="678" t="str">
        <f ca="1" t="shared" si="14"/>
        <v/>
      </c>
      <c r="G287" s="583">
        <f ca="1">IF(ISERROR(OFFSET('HARGA SATUAN'!$I$6,MATCH(C287,'HARGA SATUAN'!$C$7:$C$1495,0),0)),"",OFFSET('HARGA SATUAN'!$I$6,MATCH(C287,'HARGA SATUAN'!$C$7:$C$1495,0),0))</f>
        <v>0</v>
      </c>
      <c r="H287" s="677" t="str">
        <f ca="1">IF(B287="","",#REF!)</f>
        <v/>
      </c>
      <c r="I287" s="677" t="str">
        <f ca="1">IF(B287="","",#REF!)</f>
        <v/>
      </c>
      <c r="J287" s="677" t="str">
        <f ca="1">IF(B287="","",#REF!)</f>
        <v/>
      </c>
      <c r="K287" s="677" t="str">
        <f ca="1">IF(B287="","",#REF!)</f>
        <v/>
      </c>
      <c r="L287" s="677" t="str">
        <f ca="1">IF(C287="","",#REF!)</f>
        <v/>
      </c>
    </row>
    <row r="288" spans="1:12">
      <c r="A288" s="650">
        <v>277</v>
      </c>
      <c r="B288" s="676" t="str">
        <f ca="1" t="shared" si="12"/>
        <v/>
      </c>
      <c r="C288" s="209" t="str">
        <f ca="1" t="shared" si="13"/>
        <v/>
      </c>
      <c r="D288" s="587" t="str">
        <f ca="1">IF(ISERROR(OFFSET('HARGA SATUAN'!$D$6,MATCH(C288,'HARGA SATUAN'!$C$7:$C$1495,0),0)),"",OFFSET('HARGA SATUAN'!$D$6,MATCH(C288,'HARGA SATUAN'!$C$7:$C$1495,0),0))</f>
        <v/>
      </c>
      <c r="E288" s="587">
        <f ca="1">IF(B288="+","Unit",IF(ISERROR(OFFSET('HARGA SATUAN'!$E$6,MATCH(C288,'HARGA SATUAN'!$C$7:$C$1495,0),0)),"",OFFSET('HARGA SATUAN'!$E$6,MATCH(C288,'HARGA SATUAN'!$C$7:$C$1495,0),0)))</f>
        <v>0</v>
      </c>
      <c r="F288" s="678" t="str">
        <f ca="1" t="shared" si="14"/>
        <v/>
      </c>
      <c r="G288" s="583">
        <f ca="1">IF(ISERROR(OFFSET('HARGA SATUAN'!$I$6,MATCH(C288,'HARGA SATUAN'!$C$7:$C$1495,0),0)),"",OFFSET('HARGA SATUAN'!$I$6,MATCH(C288,'HARGA SATUAN'!$C$7:$C$1495,0),0))</f>
        <v>0</v>
      </c>
      <c r="H288" s="677" t="str">
        <f ca="1">IF(B288="","",#REF!)</f>
        <v/>
      </c>
      <c r="I288" s="677" t="str">
        <f ca="1">IF(B288="","",#REF!)</f>
        <v/>
      </c>
      <c r="J288" s="677" t="str">
        <f ca="1">IF(B288="","",#REF!)</f>
        <v/>
      </c>
      <c r="K288" s="677" t="str">
        <f ca="1">IF(B288="","",#REF!)</f>
        <v/>
      </c>
      <c r="L288" s="677" t="str">
        <f ca="1">IF(C288="","",#REF!)</f>
        <v/>
      </c>
    </row>
    <row r="289" spans="1:12">
      <c r="A289" s="650">
        <v>278</v>
      </c>
      <c r="B289" s="676" t="str">
        <f ca="1" t="shared" si="12"/>
        <v/>
      </c>
      <c r="C289" s="209" t="str">
        <f ca="1" t="shared" si="13"/>
        <v/>
      </c>
      <c r="D289" s="587" t="str">
        <f ca="1">IF(ISERROR(OFFSET('HARGA SATUAN'!$D$6,MATCH(C289,'HARGA SATUAN'!$C$7:$C$1495,0),0)),"",OFFSET('HARGA SATUAN'!$D$6,MATCH(C289,'HARGA SATUAN'!$C$7:$C$1495,0),0))</f>
        <v/>
      </c>
      <c r="E289" s="587">
        <f ca="1">IF(B289="+","Unit",IF(ISERROR(OFFSET('HARGA SATUAN'!$E$6,MATCH(C289,'HARGA SATUAN'!$C$7:$C$1495,0),0)),"",OFFSET('HARGA SATUAN'!$E$6,MATCH(C289,'HARGA SATUAN'!$C$7:$C$1495,0),0)))</f>
        <v>0</v>
      </c>
      <c r="F289" s="678" t="str">
        <f ca="1" t="shared" si="14"/>
        <v/>
      </c>
      <c r="G289" s="583">
        <f ca="1">IF(ISERROR(OFFSET('HARGA SATUAN'!$I$6,MATCH(C289,'HARGA SATUAN'!$C$7:$C$1495,0),0)),"",OFFSET('HARGA SATUAN'!$I$6,MATCH(C289,'HARGA SATUAN'!$C$7:$C$1495,0),0))</f>
        <v>0</v>
      </c>
      <c r="H289" s="677" t="str">
        <f ca="1">IF(B289="","",#REF!)</f>
        <v/>
      </c>
      <c r="I289" s="677" t="str">
        <f ca="1">IF(B289="","",#REF!)</f>
        <v/>
      </c>
      <c r="J289" s="677" t="str">
        <f ca="1">IF(B289="","",#REF!)</f>
        <v/>
      </c>
      <c r="K289" s="677" t="str">
        <f ca="1">IF(B289="","",#REF!)</f>
        <v/>
      </c>
      <c r="L289" s="677" t="str">
        <f ca="1">IF(C289="","",#REF!)</f>
        <v/>
      </c>
    </row>
    <row r="290" spans="1:12">
      <c r="A290" s="650">
        <v>279</v>
      </c>
      <c r="B290" s="676" t="str">
        <f ca="1" t="shared" si="12"/>
        <v/>
      </c>
      <c r="C290" s="209" t="str">
        <f ca="1" t="shared" si="13"/>
        <v/>
      </c>
      <c r="D290" s="587" t="str">
        <f ca="1">IF(ISERROR(OFFSET('HARGA SATUAN'!$D$6,MATCH(C290,'HARGA SATUAN'!$C$7:$C$1495,0),0)),"",OFFSET('HARGA SATUAN'!$D$6,MATCH(C290,'HARGA SATUAN'!$C$7:$C$1495,0),0))</f>
        <v/>
      </c>
      <c r="E290" s="587">
        <f ca="1">IF(B290="+","Unit",IF(ISERROR(OFFSET('HARGA SATUAN'!$E$6,MATCH(C290,'HARGA SATUAN'!$C$7:$C$1495,0),0)),"",OFFSET('HARGA SATUAN'!$E$6,MATCH(C290,'HARGA SATUAN'!$C$7:$C$1495,0),0)))</f>
        <v>0</v>
      </c>
      <c r="F290" s="678" t="str">
        <f ca="1" t="shared" si="14"/>
        <v/>
      </c>
      <c r="G290" s="583">
        <f ca="1">IF(ISERROR(OFFSET('HARGA SATUAN'!$I$6,MATCH(C290,'HARGA SATUAN'!$C$7:$C$1495,0),0)),"",OFFSET('HARGA SATUAN'!$I$6,MATCH(C290,'HARGA SATUAN'!$C$7:$C$1495,0),0))</f>
        <v>0</v>
      </c>
      <c r="H290" s="677" t="str">
        <f ca="1">IF(B290="","",#REF!)</f>
        <v/>
      </c>
      <c r="I290" s="677" t="str">
        <f ca="1">IF(B290="","",#REF!)</f>
        <v/>
      </c>
      <c r="J290" s="677" t="str">
        <f ca="1">IF(B290="","",#REF!)</f>
        <v/>
      </c>
      <c r="K290" s="677" t="str">
        <f ca="1">IF(B290="","",#REF!)</f>
        <v/>
      </c>
      <c r="L290" s="677" t="str">
        <f ca="1">IF(C290="","",#REF!)</f>
        <v/>
      </c>
    </row>
    <row r="291" spans="1:12">
      <c r="A291" s="650">
        <v>280</v>
      </c>
      <c r="B291" s="676" t="str">
        <f ca="1" t="shared" si="12"/>
        <v/>
      </c>
      <c r="C291" s="209" t="str">
        <f ca="1" t="shared" si="13"/>
        <v/>
      </c>
      <c r="D291" s="587" t="str">
        <f ca="1">IF(ISERROR(OFFSET('HARGA SATUAN'!$D$6,MATCH(C291,'HARGA SATUAN'!$C$7:$C$1495,0),0)),"",OFFSET('HARGA SATUAN'!$D$6,MATCH(C291,'HARGA SATUAN'!$C$7:$C$1495,0),0))</f>
        <v/>
      </c>
      <c r="E291" s="587">
        <f ca="1">IF(B291="+","Unit",IF(ISERROR(OFFSET('HARGA SATUAN'!$E$6,MATCH(C291,'HARGA SATUAN'!$C$7:$C$1495,0),0)),"",OFFSET('HARGA SATUAN'!$E$6,MATCH(C291,'HARGA SATUAN'!$C$7:$C$1495,0),0)))</f>
        <v>0</v>
      </c>
      <c r="F291" s="678" t="str">
        <f ca="1" t="shared" si="14"/>
        <v/>
      </c>
      <c r="G291" s="583">
        <f ca="1">IF(ISERROR(OFFSET('HARGA SATUAN'!$I$6,MATCH(C291,'HARGA SATUAN'!$C$7:$C$1495,0),0)),"",OFFSET('HARGA SATUAN'!$I$6,MATCH(C291,'HARGA SATUAN'!$C$7:$C$1495,0),0))</f>
        <v>0</v>
      </c>
      <c r="H291" s="677" t="str">
        <f ca="1">IF(B291="","",#REF!)</f>
        <v/>
      </c>
      <c r="I291" s="677" t="str">
        <f ca="1">IF(B291="","",#REF!)</f>
        <v/>
      </c>
      <c r="J291" s="677" t="str">
        <f ca="1">IF(B291="","",#REF!)</f>
        <v/>
      </c>
      <c r="K291" s="677" t="str">
        <f ca="1">IF(B291="","",#REF!)</f>
        <v/>
      </c>
      <c r="L291" s="677" t="str">
        <f ca="1">IF(C291="","",#REF!)</f>
        <v/>
      </c>
    </row>
    <row r="292" spans="1:12">
      <c r="A292" s="650">
        <v>281</v>
      </c>
      <c r="B292" s="676" t="str">
        <f ca="1" t="shared" si="12"/>
        <v/>
      </c>
      <c r="C292" s="209" t="str">
        <f ca="1" t="shared" si="13"/>
        <v/>
      </c>
      <c r="D292" s="587" t="str">
        <f ca="1">IF(ISERROR(OFFSET('HARGA SATUAN'!$D$6,MATCH(C292,'HARGA SATUAN'!$C$7:$C$1495,0),0)),"",OFFSET('HARGA SATUAN'!$D$6,MATCH(C292,'HARGA SATUAN'!$C$7:$C$1495,0),0))</f>
        <v/>
      </c>
      <c r="E292" s="587">
        <f ca="1">IF(B292="+","Unit",IF(ISERROR(OFFSET('HARGA SATUAN'!$E$6,MATCH(C292,'HARGA SATUAN'!$C$7:$C$1495,0),0)),"",OFFSET('HARGA SATUAN'!$E$6,MATCH(C292,'HARGA SATUAN'!$C$7:$C$1495,0),0)))</f>
        <v>0</v>
      </c>
      <c r="F292" s="678" t="str">
        <f ca="1" t="shared" si="14"/>
        <v/>
      </c>
      <c r="G292" s="583">
        <f ca="1">IF(ISERROR(OFFSET('HARGA SATUAN'!$I$6,MATCH(C292,'HARGA SATUAN'!$C$7:$C$1495,0),0)),"",OFFSET('HARGA SATUAN'!$I$6,MATCH(C292,'HARGA SATUAN'!$C$7:$C$1495,0),0))</f>
        <v>0</v>
      </c>
      <c r="H292" s="677" t="str">
        <f ca="1">IF(B292="","",#REF!)</f>
        <v/>
      </c>
      <c r="I292" s="677" t="str">
        <f ca="1">IF(B292="","",#REF!)</f>
        <v/>
      </c>
      <c r="J292" s="677" t="str">
        <f ca="1">IF(B292="","",#REF!)</f>
        <v/>
      </c>
      <c r="K292" s="677" t="str">
        <f ca="1">IF(B292="","",#REF!)</f>
        <v/>
      </c>
      <c r="L292" s="677" t="str">
        <f ca="1">IF(C292="","",#REF!)</f>
        <v/>
      </c>
    </row>
    <row r="293" spans="1:12">
      <c r="A293" s="650">
        <v>282</v>
      </c>
      <c r="B293" s="676" t="str">
        <f ca="1" t="shared" si="12"/>
        <v/>
      </c>
      <c r="C293" s="209" t="str">
        <f ca="1" t="shared" si="13"/>
        <v/>
      </c>
      <c r="D293" s="587" t="str">
        <f ca="1">IF(ISERROR(OFFSET('HARGA SATUAN'!$D$6,MATCH(C293,'HARGA SATUAN'!$C$7:$C$1495,0),0)),"",OFFSET('HARGA SATUAN'!$D$6,MATCH(C293,'HARGA SATUAN'!$C$7:$C$1495,0),0))</f>
        <v/>
      </c>
      <c r="E293" s="587">
        <f ca="1">IF(B293="+","Unit",IF(ISERROR(OFFSET('HARGA SATUAN'!$E$6,MATCH(C293,'HARGA SATUAN'!$C$7:$C$1495,0),0)),"",OFFSET('HARGA SATUAN'!$E$6,MATCH(C293,'HARGA SATUAN'!$C$7:$C$1495,0),0)))</f>
        <v>0</v>
      </c>
      <c r="F293" s="678" t="str">
        <f ca="1" t="shared" si="14"/>
        <v/>
      </c>
      <c r="G293" s="583">
        <f ca="1">IF(ISERROR(OFFSET('HARGA SATUAN'!$I$6,MATCH(C293,'HARGA SATUAN'!$C$7:$C$1495,0),0)),"",OFFSET('HARGA SATUAN'!$I$6,MATCH(C293,'HARGA SATUAN'!$C$7:$C$1495,0),0))</f>
        <v>0</v>
      </c>
      <c r="H293" s="677" t="str">
        <f ca="1">IF(B293="","",#REF!)</f>
        <v/>
      </c>
      <c r="I293" s="677" t="str">
        <f ca="1">IF(B293="","",#REF!)</f>
        <v/>
      </c>
      <c r="J293" s="677" t="str">
        <f ca="1">IF(B293="","",#REF!)</f>
        <v/>
      </c>
      <c r="K293" s="677" t="str">
        <f ca="1">IF(B293="","",#REF!)</f>
        <v/>
      </c>
      <c r="L293" s="677" t="str">
        <f ca="1">IF(C293="","",#REF!)</f>
        <v/>
      </c>
    </row>
    <row r="294" spans="1:12">
      <c r="A294" s="650">
        <v>283</v>
      </c>
      <c r="B294" s="676" t="str">
        <f ca="1" t="shared" si="12"/>
        <v/>
      </c>
      <c r="C294" s="209" t="str">
        <f ca="1" t="shared" si="13"/>
        <v/>
      </c>
      <c r="D294" s="587" t="str">
        <f ca="1">IF(ISERROR(OFFSET('HARGA SATUAN'!$D$6,MATCH(C294,'HARGA SATUAN'!$C$7:$C$1495,0),0)),"",OFFSET('HARGA SATUAN'!$D$6,MATCH(C294,'HARGA SATUAN'!$C$7:$C$1495,0),0))</f>
        <v/>
      </c>
      <c r="E294" s="587">
        <f ca="1">IF(B294="+","Unit",IF(ISERROR(OFFSET('HARGA SATUAN'!$E$6,MATCH(C294,'HARGA SATUAN'!$C$7:$C$1495,0),0)),"",OFFSET('HARGA SATUAN'!$E$6,MATCH(C294,'HARGA SATUAN'!$C$7:$C$1495,0),0)))</f>
        <v>0</v>
      </c>
      <c r="F294" s="678" t="str">
        <f ca="1" t="shared" si="14"/>
        <v/>
      </c>
      <c r="G294" s="583">
        <f ca="1">IF(ISERROR(OFFSET('HARGA SATUAN'!$I$6,MATCH(C294,'HARGA SATUAN'!$C$7:$C$1495,0),0)),"",OFFSET('HARGA SATUAN'!$I$6,MATCH(C294,'HARGA SATUAN'!$C$7:$C$1495,0),0))</f>
        <v>0</v>
      </c>
      <c r="H294" s="677" t="str">
        <f ca="1">IF(B294="","",#REF!)</f>
        <v/>
      </c>
      <c r="I294" s="677" t="str">
        <f ca="1">IF(B294="","",#REF!)</f>
        <v/>
      </c>
      <c r="J294" s="677" t="str">
        <f ca="1">IF(B294="","",#REF!)</f>
        <v/>
      </c>
      <c r="K294" s="677" t="str">
        <f ca="1">IF(B294="","",#REF!)</f>
        <v/>
      </c>
      <c r="L294" s="677" t="str">
        <f ca="1">IF(C294="","",#REF!)</f>
        <v/>
      </c>
    </row>
    <row r="295" spans="1:12">
      <c r="A295" s="650">
        <v>284</v>
      </c>
      <c r="B295" s="676" t="str">
        <f ca="1" t="shared" si="12"/>
        <v/>
      </c>
      <c r="C295" s="209" t="str">
        <f ca="1" t="shared" si="13"/>
        <v/>
      </c>
      <c r="D295" s="587" t="str">
        <f ca="1">IF(ISERROR(OFFSET('HARGA SATUAN'!$D$6,MATCH(C295,'HARGA SATUAN'!$C$7:$C$1495,0),0)),"",OFFSET('HARGA SATUAN'!$D$6,MATCH(C295,'HARGA SATUAN'!$C$7:$C$1495,0),0))</f>
        <v/>
      </c>
      <c r="E295" s="587">
        <f ca="1">IF(B295="+","Unit",IF(ISERROR(OFFSET('HARGA SATUAN'!$E$6,MATCH(C295,'HARGA SATUAN'!$C$7:$C$1495,0),0)),"",OFFSET('HARGA SATUAN'!$E$6,MATCH(C295,'HARGA SATUAN'!$C$7:$C$1495,0),0)))</f>
        <v>0</v>
      </c>
      <c r="F295" s="678" t="str">
        <f ca="1" t="shared" si="14"/>
        <v/>
      </c>
      <c r="G295" s="583">
        <f ca="1">IF(ISERROR(OFFSET('HARGA SATUAN'!$I$6,MATCH(C295,'HARGA SATUAN'!$C$7:$C$1495,0),0)),"",OFFSET('HARGA SATUAN'!$I$6,MATCH(C295,'HARGA SATUAN'!$C$7:$C$1495,0),0))</f>
        <v>0</v>
      </c>
      <c r="H295" s="677" t="str">
        <f ca="1">IF(B295="","",#REF!)</f>
        <v/>
      </c>
      <c r="I295" s="677" t="str">
        <f ca="1">IF(B295="","",#REF!)</f>
        <v/>
      </c>
      <c r="J295" s="677" t="str">
        <f ca="1">IF(B295="","",#REF!)</f>
        <v/>
      </c>
      <c r="K295" s="677" t="str">
        <f ca="1">IF(B295="","",#REF!)</f>
        <v/>
      </c>
      <c r="L295" s="677" t="str">
        <f ca="1">IF(C295="","",#REF!)</f>
        <v/>
      </c>
    </row>
    <row r="296" spans="1:12">
      <c r="A296" s="650">
        <v>285</v>
      </c>
      <c r="B296" s="676" t="str">
        <f ca="1" t="shared" si="12"/>
        <v/>
      </c>
      <c r="C296" s="209" t="str">
        <f ca="1" t="shared" si="13"/>
        <v/>
      </c>
      <c r="D296" s="587" t="str">
        <f ca="1">IF(ISERROR(OFFSET('HARGA SATUAN'!$D$6,MATCH(C296,'HARGA SATUAN'!$C$7:$C$1495,0),0)),"",OFFSET('HARGA SATUAN'!$D$6,MATCH(C296,'HARGA SATUAN'!$C$7:$C$1495,0),0))</f>
        <v/>
      </c>
      <c r="E296" s="587">
        <f ca="1">IF(B296="+","Unit",IF(ISERROR(OFFSET('HARGA SATUAN'!$E$6,MATCH(C296,'HARGA SATUAN'!$C$7:$C$1495,0),0)),"",OFFSET('HARGA SATUAN'!$E$6,MATCH(C296,'HARGA SATUAN'!$C$7:$C$1495,0),0)))</f>
        <v>0</v>
      </c>
      <c r="F296" s="678" t="str">
        <f ca="1" t="shared" si="14"/>
        <v/>
      </c>
      <c r="G296" s="583">
        <f ca="1">IF(ISERROR(OFFSET('HARGA SATUAN'!$I$6,MATCH(C296,'HARGA SATUAN'!$C$7:$C$1495,0),0)),"",OFFSET('HARGA SATUAN'!$I$6,MATCH(C296,'HARGA SATUAN'!$C$7:$C$1495,0),0))</f>
        <v>0</v>
      </c>
      <c r="H296" s="677" t="str">
        <f ca="1">IF(B296="","",#REF!)</f>
        <v/>
      </c>
      <c r="I296" s="677" t="str">
        <f ca="1">IF(B296="","",#REF!)</f>
        <v/>
      </c>
      <c r="J296" s="677" t="str">
        <f ca="1">IF(B296="","",#REF!)</f>
        <v/>
      </c>
      <c r="K296" s="677" t="str">
        <f ca="1">IF(B296="","",#REF!)</f>
        <v/>
      </c>
      <c r="L296" s="677" t="str">
        <f ca="1">IF(C296="","",#REF!)</f>
        <v/>
      </c>
    </row>
    <row r="297" spans="1:12">
      <c r="A297" s="650">
        <v>286</v>
      </c>
      <c r="B297" s="676" t="str">
        <f ca="1" t="shared" si="12"/>
        <v/>
      </c>
      <c r="C297" s="209" t="str">
        <f ca="1" t="shared" si="13"/>
        <v/>
      </c>
      <c r="D297" s="587" t="str">
        <f ca="1">IF(ISERROR(OFFSET('HARGA SATUAN'!$D$6,MATCH(C297,'HARGA SATUAN'!$C$7:$C$1495,0),0)),"",OFFSET('HARGA SATUAN'!$D$6,MATCH(C297,'HARGA SATUAN'!$C$7:$C$1495,0),0))</f>
        <v/>
      </c>
      <c r="E297" s="587">
        <f ca="1">IF(B297="+","Unit",IF(ISERROR(OFFSET('HARGA SATUAN'!$E$6,MATCH(C297,'HARGA SATUAN'!$C$7:$C$1495,0),0)),"",OFFSET('HARGA SATUAN'!$E$6,MATCH(C297,'HARGA SATUAN'!$C$7:$C$1495,0),0)))</f>
        <v>0</v>
      </c>
      <c r="F297" s="678" t="str">
        <f ca="1" t="shared" si="14"/>
        <v/>
      </c>
      <c r="G297" s="583">
        <f ca="1">IF(ISERROR(OFFSET('HARGA SATUAN'!$I$6,MATCH(C297,'HARGA SATUAN'!$C$7:$C$1495,0),0)),"",OFFSET('HARGA SATUAN'!$I$6,MATCH(C297,'HARGA SATUAN'!$C$7:$C$1495,0),0))</f>
        <v>0</v>
      </c>
      <c r="H297" s="677" t="str">
        <f ca="1">IF(B297="","",#REF!)</f>
        <v/>
      </c>
      <c r="I297" s="677" t="str">
        <f ca="1">IF(B297="","",#REF!)</f>
        <v/>
      </c>
      <c r="J297" s="677" t="str">
        <f ca="1">IF(B297="","",#REF!)</f>
        <v/>
      </c>
      <c r="K297" s="677" t="str">
        <f ca="1">IF(B297="","",#REF!)</f>
        <v/>
      </c>
      <c r="L297" s="677" t="str">
        <f ca="1">IF(C297="","",#REF!)</f>
        <v/>
      </c>
    </row>
    <row r="298" spans="1:12">
      <c r="A298" s="650">
        <v>287</v>
      </c>
      <c r="B298" s="676" t="str">
        <f ca="1" t="shared" si="12"/>
        <v/>
      </c>
      <c r="C298" s="209" t="str">
        <f ca="1" t="shared" si="13"/>
        <v/>
      </c>
      <c r="D298" s="587" t="str">
        <f ca="1">IF(ISERROR(OFFSET('HARGA SATUAN'!$D$6,MATCH(C298,'HARGA SATUAN'!$C$7:$C$1495,0),0)),"",OFFSET('HARGA SATUAN'!$D$6,MATCH(C298,'HARGA SATUAN'!$C$7:$C$1495,0),0))</f>
        <v/>
      </c>
      <c r="E298" s="587">
        <f ca="1">IF(B298="+","Unit",IF(ISERROR(OFFSET('HARGA SATUAN'!$E$6,MATCH(C298,'HARGA SATUAN'!$C$7:$C$1495,0),0)),"",OFFSET('HARGA SATUAN'!$E$6,MATCH(C298,'HARGA SATUAN'!$C$7:$C$1495,0),0)))</f>
        <v>0</v>
      </c>
      <c r="F298" s="678" t="str">
        <f ca="1" t="shared" si="14"/>
        <v/>
      </c>
      <c r="G298" s="583">
        <f ca="1">IF(ISERROR(OFFSET('HARGA SATUAN'!$I$6,MATCH(C298,'HARGA SATUAN'!$C$7:$C$1495,0),0)),"",OFFSET('HARGA SATUAN'!$I$6,MATCH(C298,'HARGA SATUAN'!$C$7:$C$1495,0),0))</f>
        <v>0</v>
      </c>
      <c r="H298" s="677" t="str">
        <f ca="1">IF(B298="","",#REF!)</f>
        <v/>
      </c>
      <c r="I298" s="677" t="str">
        <f ca="1">IF(B298="","",#REF!)</f>
        <v/>
      </c>
      <c r="J298" s="677" t="str">
        <f ca="1">IF(B298="","",#REF!)</f>
        <v/>
      </c>
      <c r="K298" s="677" t="str">
        <f ca="1">IF(B298="","",#REF!)</f>
        <v/>
      </c>
      <c r="L298" s="677" t="str">
        <f ca="1">IF(C298="","",#REF!)</f>
        <v/>
      </c>
    </row>
    <row r="299" spans="1:12">
      <c r="A299" s="650">
        <v>288</v>
      </c>
      <c r="B299" s="676" t="str">
        <f ca="1" t="shared" si="12"/>
        <v/>
      </c>
      <c r="C299" s="209" t="str">
        <f ca="1" t="shared" si="13"/>
        <v/>
      </c>
      <c r="D299" s="587" t="str">
        <f ca="1">IF(ISERROR(OFFSET('HARGA SATUAN'!$D$6,MATCH(C299,'HARGA SATUAN'!$C$7:$C$1495,0),0)),"",OFFSET('HARGA SATUAN'!$D$6,MATCH(C299,'HARGA SATUAN'!$C$7:$C$1495,0),0))</f>
        <v/>
      </c>
      <c r="E299" s="587">
        <f ca="1">IF(B299="+","Unit",IF(ISERROR(OFFSET('HARGA SATUAN'!$E$6,MATCH(C299,'HARGA SATUAN'!$C$7:$C$1495,0),0)),"",OFFSET('HARGA SATUAN'!$E$6,MATCH(C299,'HARGA SATUAN'!$C$7:$C$1495,0),0)))</f>
        <v>0</v>
      </c>
      <c r="F299" s="678" t="str">
        <f ca="1" t="shared" si="14"/>
        <v/>
      </c>
      <c r="G299" s="583">
        <f ca="1">IF(ISERROR(OFFSET('HARGA SATUAN'!$I$6,MATCH(C299,'HARGA SATUAN'!$C$7:$C$1495,0),0)),"",OFFSET('HARGA SATUAN'!$I$6,MATCH(C299,'HARGA SATUAN'!$C$7:$C$1495,0),0))</f>
        <v>0</v>
      </c>
      <c r="H299" s="677" t="str">
        <f ca="1">IF(B299="","",#REF!)</f>
        <v/>
      </c>
      <c r="I299" s="677" t="str">
        <f ca="1">IF(B299="","",#REF!)</f>
        <v/>
      </c>
      <c r="J299" s="677" t="str">
        <f ca="1">IF(B299="","",#REF!)</f>
        <v/>
      </c>
      <c r="K299" s="677" t="str">
        <f ca="1">IF(B299="","",#REF!)</f>
        <v/>
      </c>
      <c r="L299" s="677" t="str">
        <f ca="1">IF(C299="","",#REF!)</f>
        <v/>
      </c>
    </row>
    <row r="300" spans="1:12">
      <c r="A300" s="650">
        <v>289</v>
      </c>
      <c r="B300" s="676" t="str">
        <f ca="1" t="shared" si="12"/>
        <v/>
      </c>
      <c r="C300" s="209" t="str">
        <f ca="1" t="shared" si="13"/>
        <v/>
      </c>
      <c r="D300" s="587" t="str">
        <f ca="1">IF(ISERROR(OFFSET('HARGA SATUAN'!$D$6,MATCH(C300,'HARGA SATUAN'!$C$7:$C$1495,0),0)),"",OFFSET('HARGA SATUAN'!$D$6,MATCH(C300,'HARGA SATUAN'!$C$7:$C$1495,0),0))</f>
        <v/>
      </c>
      <c r="E300" s="587">
        <f ca="1">IF(B300="+","Unit",IF(ISERROR(OFFSET('HARGA SATUAN'!$E$6,MATCH(C300,'HARGA SATUAN'!$C$7:$C$1495,0),0)),"",OFFSET('HARGA SATUAN'!$E$6,MATCH(C300,'HARGA SATUAN'!$C$7:$C$1495,0),0)))</f>
        <v>0</v>
      </c>
      <c r="F300" s="678" t="str">
        <f ca="1" t="shared" si="14"/>
        <v/>
      </c>
      <c r="G300" s="583">
        <f ca="1">IF(ISERROR(OFFSET('HARGA SATUAN'!$I$6,MATCH(C300,'HARGA SATUAN'!$C$7:$C$1495,0),0)),"",OFFSET('HARGA SATUAN'!$I$6,MATCH(C300,'HARGA SATUAN'!$C$7:$C$1495,0),0))</f>
        <v>0</v>
      </c>
      <c r="H300" s="677" t="str">
        <f ca="1">IF(B300="","",#REF!)</f>
        <v/>
      </c>
      <c r="I300" s="677" t="str">
        <f ca="1">IF(B300="","",#REF!)</f>
        <v/>
      </c>
      <c r="J300" s="677" t="str">
        <f ca="1">IF(B300="","",#REF!)</f>
        <v/>
      </c>
      <c r="K300" s="677" t="str">
        <f ca="1">IF(B300="","",#REF!)</f>
        <v/>
      </c>
      <c r="L300" s="677" t="str">
        <f ca="1">IF(C300="","",#REF!)</f>
        <v/>
      </c>
    </row>
    <row r="301" spans="1:12">
      <c r="A301" s="650">
        <v>290</v>
      </c>
      <c r="B301" s="676" t="str">
        <f ca="1" t="shared" si="12"/>
        <v/>
      </c>
      <c r="C301" s="209" t="str">
        <f ca="1" t="shared" si="13"/>
        <v/>
      </c>
      <c r="D301" s="587" t="str">
        <f ca="1">IF(ISERROR(OFFSET('HARGA SATUAN'!$D$6,MATCH(C301,'HARGA SATUAN'!$C$7:$C$1495,0),0)),"",OFFSET('HARGA SATUAN'!$D$6,MATCH(C301,'HARGA SATUAN'!$C$7:$C$1495,0),0))</f>
        <v/>
      </c>
      <c r="E301" s="587">
        <f ca="1">IF(B301="+","Unit",IF(ISERROR(OFFSET('HARGA SATUAN'!$E$6,MATCH(C301,'HARGA SATUAN'!$C$7:$C$1495,0),0)),"",OFFSET('HARGA SATUAN'!$E$6,MATCH(C301,'HARGA SATUAN'!$C$7:$C$1495,0),0)))</f>
        <v>0</v>
      </c>
      <c r="F301" s="678" t="str">
        <f ca="1" t="shared" si="14"/>
        <v/>
      </c>
      <c r="G301" s="583">
        <f ca="1">IF(ISERROR(OFFSET('HARGA SATUAN'!$I$6,MATCH(C301,'HARGA SATUAN'!$C$7:$C$1495,0),0)),"",OFFSET('HARGA SATUAN'!$I$6,MATCH(C301,'HARGA SATUAN'!$C$7:$C$1495,0),0))</f>
        <v>0</v>
      </c>
      <c r="H301" s="677" t="str">
        <f ca="1">IF(B301="","",#REF!)</f>
        <v/>
      </c>
      <c r="I301" s="677" t="str">
        <f ca="1">IF(B301="","",#REF!)</f>
        <v/>
      </c>
      <c r="J301" s="677" t="str">
        <f ca="1">IF(B301="","",#REF!)</f>
        <v/>
      </c>
      <c r="K301" s="677" t="str">
        <f ca="1">IF(B301="","",#REF!)</f>
        <v/>
      </c>
      <c r="L301" s="677" t="str">
        <f ca="1">IF(C301="","",#REF!)</f>
        <v/>
      </c>
    </row>
    <row r="302" spans="1:12">
      <c r="A302" s="650">
        <v>291</v>
      </c>
      <c r="B302" s="676" t="str">
        <f ca="1" t="shared" si="12"/>
        <v/>
      </c>
      <c r="C302" s="209" t="str">
        <f ca="1" t="shared" si="13"/>
        <v/>
      </c>
      <c r="D302" s="587" t="str">
        <f ca="1">IF(ISERROR(OFFSET('HARGA SATUAN'!$D$6,MATCH(C302,'HARGA SATUAN'!$C$7:$C$1495,0),0)),"",OFFSET('HARGA SATUAN'!$D$6,MATCH(C302,'HARGA SATUAN'!$C$7:$C$1495,0),0))</f>
        <v/>
      </c>
      <c r="E302" s="587">
        <f ca="1">IF(B302="+","Unit",IF(ISERROR(OFFSET('HARGA SATUAN'!$E$6,MATCH(C302,'HARGA SATUAN'!$C$7:$C$1495,0),0)),"",OFFSET('HARGA SATUAN'!$E$6,MATCH(C302,'HARGA SATUAN'!$C$7:$C$1495,0),0)))</f>
        <v>0</v>
      </c>
      <c r="F302" s="678" t="str">
        <f ca="1" t="shared" si="14"/>
        <v/>
      </c>
      <c r="G302" s="583">
        <f ca="1">IF(ISERROR(OFFSET('HARGA SATUAN'!$I$6,MATCH(C302,'HARGA SATUAN'!$C$7:$C$1495,0),0)),"",OFFSET('HARGA SATUAN'!$I$6,MATCH(C302,'HARGA SATUAN'!$C$7:$C$1495,0),0))</f>
        <v>0</v>
      </c>
      <c r="H302" s="677" t="str">
        <f ca="1">IF(B302="","",#REF!)</f>
        <v/>
      </c>
      <c r="I302" s="677" t="str">
        <f ca="1">IF(B302="","",#REF!)</f>
        <v/>
      </c>
      <c r="J302" s="677" t="str">
        <f ca="1">IF(B302="","",#REF!)</f>
        <v/>
      </c>
      <c r="K302" s="677" t="str">
        <f ca="1">IF(B302="","",#REF!)</f>
        <v/>
      </c>
      <c r="L302" s="677" t="str">
        <f ca="1">IF(C302="","",#REF!)</f>
        <v/>
      </c>
    </row>
    <row r="303" spans="1:12">
      <c r="A303" s="650">
        <v>292</v>
      </c>
      <c r="B303" s="676" t="str">
        <f ca="1" t="shared" si="12"/>
        <v/>
      </c>
      <c r="C303" s="209" t="str">
        <f ca="1" t="shared" si="13"/>
        <v/>
      </c>
      <c r="D303" s="587" t="str">
        <f ca="1">IF(ISERROR(OFFSET('HARGA SATUAN'!$D$6,MATCH(C303,'HARGA SATUAN'!$C$7:$C$1495,0),0)),"",OFFSET('HARGA SATUAN'!$D$6,MATCH(C303,'HARGA SATUAN'!$C$7:$C$1495,0),0))</f>
        <v/>
      </c>
      <c r="E303" s="587">
        <f ca="1">IF(B303="+","Unit",IF(ISERROR(OFFSET('HARGA SATUAN'!$E$6,MATCH(C303,'HARGA SATUAN'!$C$7:$C$1495,0),0)),"",OFFSET('HARGA SATUAN'!$E$6,MATCH(C303,'HARGA SATUAN'!$C$7:$C$1495,0),0)))</f>
        <v>0</v>
      </c>
      <c r="F303" s="678" t="str">
        <f ca="1" t="shared" si="14"/>
        <v/>
      </c>
      <c r="G303" s="583">
        <f ca="1">IF(ISERROR(OFFSET('HARGA SATUAN'!$I$6,MATCH(C303,'HARGA SATUAN'!$C$7:$C$1495,0),0)),"",OFFSET('HARGA SATUAN'!$I$6,MATCH(C303,'HARGA SATUAN'!$C$7:$C$1495,0),0))</f>
        <v>0</v>
      </c>
      <c r="H303" s="677" t="str">
        <f ca="1">IF(B303="","",#REF!)</f>
        <v/>
      </c>
      <c r="I303" s="677" t="str">
        <f ca="1">IF(B303="","",#REF!)</f>
        <v/>
      </c>
      <c r="J303" s="677" t="str">
        <f ca="1">IF(B303="","",#REF!)</f>
        <v/>
      </c>
      <c r="K303" s="677" t="str">
        <f ca="1">IF(B303="","",#REF!)</f>
        <v/>
      </c>
      <c r="L303" s="677" t="str">
        <f ca="1">IF(C303="","",#REF!)</f>
        <v/>
      </c>
    </row>
    <row r="304" spans="1:12">
      <c r="A304" s="650">
        <v>293</v>
      </c>
      <c r="B304" s="676" t="str">
        <f ca="1" t="shared" si="12"/>
        <v/>
      </c>
      <c r="C304" s="209" t="str">
        <f ca="1" t="shared" si="13"/>
        <v/>
      </c>
      <c r="D304" s="587" t="str">
        <f ca="1">IF(ISERROR(OFFSET('HARGA SATUAN'!$D$6,MATCH(C304,'HARGA SATUAN'!$C$7:$C$1495,0),0)),"",OFFSET('HARGA SATUAN'!$D$6,MATCH(C304,'HARGA SATUAN'!$C$7:$C$1495,0),0))</f>
        <v/>
      </c>
      <c r="E304" s="587">
        <f ca="1">IF(B304="+","Unit",IF(ISERROR(OFFSET('HARGA SATUAN'!$E$6,MATCH(C304,'HARGA SATUAN'!$C$7:$C$1495,0),0)),"",OFFSET('HARGA SATUAN'!$E$6,MATCH(C304,'HARGA SATUAN'!$C$7:$C$1495,0),0)))</f>
        <v>0</v>
      </c>
      <c r="F304" s="678" t="str">
        <f ca="1" t="shared" si="14"/>
        <v/>
      </c>
      <c r="G304" s="583">
        <f ca="1">IF(ISERROR(OFFSET('HARGA SATUAN'!$I$6,MATCH(C304,'HARGA SATUAN'!$C$7:$C$1495,0),0)),"",OFFSET('HARGA SATUAN'!$I$6,MATCH(C304,'HARGA SATUAN'!$C$7:$C$1495,0),0))</f>
        <v>0</v>
      </c>
      <c r="H304" s="677" t="str">
        <f ca="1">IF(B304="","",#REF!)</f>
        <v/>
      </c>
      <c r="I304" s="677" t="str">
        <f ca="1">IF(B304="","",#REF!)</f>
        <v/>
      </c>
      <c r="J304" s="677" t="str">
        <f ca="1">IF(B304="","",#REF!)</f>
        <v/>
      </c>
      <c r="K304" s="677" t="str">
        <f ca="1">IF(B304="","",#REF!)</f>
        <v/>
      </c>
      <c r="L304" s="677" t="str">
        <f ca="1">IF(C304="","",#REF!)</f>
        <v/>
      </c>
    </row>
    <row r="305" spans="1:12">
      <c r="A305" s="650">
        <v>294</v>
      </c>
      <c r="B305" s="676" t="str">
        <f ca="1" t="shared" si="12"/>
        <v/>
      </c>
      <c r="C305" s="209" t="str">
        <f ca="1" t="shared" si="13"/>
        <v/>
      </c>
      <c r="D305" s="587" t="str">
        <f ca="1">IF(ISERROR(OFFSET('HARGA SATUAN'!$D$6,MATCH(C305,'HARGA SATUAN'!$C$7:$C$1495,0),0)),"",OFFSET('HARGA SATUAN'!$D$6,MATCH(C305,'HARGA SATUAN'!$C$7:$C$1495,0),0))</f>
        <v/>
      </c>
      <c r="E305" s="587">
        <f ca="1">IF(B305="+","Unit",IF(ISERROR(OFFSET('HARGA SATUAN'!$E$6,MATCH(C305,'HARGA SATUAN'!$C$7:$C$1495,0),0)),"",OFFSET('HARGA SATUAN'!$E$6,MATCH(C305,'HARGA SATUAN'!$C$7:$C$1495,0),0)))</f>
        <v>0</v>
      </c>
      <c r="F305" s="678" t="str">
        <f ca="1" t="shared" si="14"/>
        <v/>
      </c>
      <c r="G305" s="583">
        <f ca="1">IF(ISERROR(OFFSET('HARGA SATUAN'!$I$6,MATCH(C305,'HARGA SATUAN'!$C$7:$C$1495,0),0)),"",OFFSET('HARGA SATUAN'!$I$6,MATCH(C305,'HARGA SATUAN'!$C$7:$C$1495,0),0))</f>
        <v>0</v>
      </c>
      <c r="H305" s="677" t="str">
        <f ca="1">IF(B305="","",#REF!)</f>
        <v/>
      </c>
      <c r="I305" s="677" t="str">
        <f ca="1">IF(B305="","",#REF!)</f>
        <v/>
      </c>
      <c r="J305" s="677" t="str">
        <f ca="1">IF(B305="","",#REF!)</f>
        <v/>
      </c>
      <c r="K305" s="677" t="str">
        <f ca="1">IF(B305="","",#REF!)</f>
        <v/>
      </c>
      <c r="L305" s="677" t="str">
        <f ca="1">IF(C305="","",#REF!)</f>
        <v/>
      </c>
    </row>
    <row r="306" spans="1:12">
      <c r="A306" s="650">
        <v>295</v>
      </c>
      <c r="B306" s="676" t="str">
        <f ca="1" t="shared" si="12"/>
        <v/>
      </c>
      <c r="C306" s="209" t="str">
        <f ca="1" t="shared" si="13"/>
        <v/>
      </c>
      <c r="D306" s="587" t="str">
        <f ca="1">IF(ISERROR(OFFSET('HARGA SATUAN'!$D$6,MATCH(C306,'HARGA SATUAN'!$C$7:$C$1495,0),0)),"",OFFSET('HARGA SATUAN'!$D$6,MATCH(C306,'HARGA SATUAN'!$C$7:$C$1495,0),0))</f>
        <v/>
      </c>
      <c r="E306" s="587">
        <f ca="1">IF(B306="+","Unit",IF(ISERROR(OFFSET('HARGA SATUAN'!$E$6,MATCH(C306,'HARGA SATUAN'!$C$7:$C$1495,0),0)),"",OFFSET('HARGA SATUAN'!$E$6,MATCH(C306,'HARGA SATUAN'!$C$7:$C$1495,0),0)))</f>
        <v>0</v>
      </c>
      <c r="F306" s="678" t="str">
        <f ca="1" t="shared" si="14"/>
        <v/>
      </c>
      <c r="G306" s="583">
        <f ca="1">IF(ISERROR(OFFSET('HARGA SATUAN'!$I$6,MATCH(C306,'HARGA SATUAN'!$C$7:$C$1495,0),0)),"",OFFSET('HARGA SATUAN'!$I$6,MATCH(C306,'HARGA SATUAN'!$C$7:$C$1495,0),0))</f>
        <v>0</v>
      </c>
      <c r="H306" s="677" t="str">
        <f ca="1">IF(B306="","",#REF!)</f>
        <v/>
      </c>
      <c r="I306" s="677" t="str">
        <f ca="1">IF(B306="","",#REF!)</f>
        <v/>
      </c>
      <c r="J306" s="677" t="str">
        <f ca="1">IF(B306="","",#REF!)</f>
        <v/>
      </c>
      <c r="K306" s="677" t="str">
        <f ca="1">IF(B306="","",#REF!)</f>
        <v/>
      </c>
      <c r="L306" s="677" t="str">
        <f ca="1">IF(C306="","",#REF!)</f>
        <v/>
      </c>
    </row>
    <row r="307" spans="1:12">
      <c r="A307" s="650">
        <v>296</v>
      </c>
      <c r="B307" s="676" t="str">
        <f ca="1" t="shared" si="12"/>
        <v/>
      </c>
      <c r="C307" s="209" t="str">
        <f ca="1" t="shared" si="13"/>
        <v/>
      </c>
      <c r="D307" s="587" t="str">
        <f ca="1">IF(ISERROR(OFFSET('HARGA SATUAN'!$D$6,MATCH(C307,'HARGA SATUAN'!$C$7:$C$1495,0),0)),"",OFFSET('HARGA SATUAN'!$D$6,MATCH(C307,'HARGA SATUAN'!$C$7:$C$1495,0),0))</f>
        <v/>
      </c>
      <c r="E307" s="587">
        <f ca="1">IF(B307="+","Unit",IF(ISERROR(OFFSET('HARGA SATUAN'!$E$6,MATCH(C307,'HARGA SATUAN'!$C$7:$C$1495,0),0)),"",OFFSET('HARGA SATUAN'!$E$6,MATCH(C307,'HARGA SATUAN'!$C$7:$C$1495,0),0)))</f>
        <v>0</v>
      </c>
      <c r="F307" s="678" t="str">
        <f ca="1" t="shared" si="14"/>
        <v/>
      </c>
      <c r="G307" s="583">
        <f ca="1">IF(ISERROR(OFFSET('HARGA SATUAN'!$I$6,MATCH(C307,'HARGA SATUAN'!$C$7:$C$1495,0),0)),"",OFFSET('HARGA SATUAN'!$I$6,MATCH(C307,'HARGA SATUAN'!$C$7:$C$1495,0),0))</f>
        <v>0</v>
      </c>
      <c r="H307" s="677" t="str">
        <f ca="1">IF(B307="","",#REF!)</f>
        <v/>
      </c>
      <c r="I307" s="677" t="str">
        <f ca="1">IF(B307="","",#REF!)</f>
        <v/>
      </c>
      <c r="J307" s="677" t="str">
        <f ca="1">IF(B307="","",#REF!)</f>
        <v/>
      </c>
      <c r="K307" s="677" t="str">
        <f ca="1">IF(B307="","",#REF!)</f>
        <v/>
      </c>
      <c r="L307" s="677" t="str">
        <f ca="1">IF(C307="","",#REF!)</f>
        <v/>
      </c>
    </row>
    <row r="308" spans="1:12">
      <c r="A308" s="650">
        <v>297</v>
      </c>
      <c r="B308" s="676" t="str">
        <f ca="1" t="shared" si="12"/>
        <v/>
      </c>
      <c r="C308" s="209" t="str">
        <f ca="1" t="shared" si="13"/>
        <v/>
      </c>
      <c r="D308" s="587" t="str">
        <f ca="1">IF(ISERROR(OFFSET('HARGA SATUAN'!$D$6,MATCH(C308,'HARGA SATUAN'!$C$7:$C$1495,0),0)),"",OFFSET('HARGA SATUAN'!$D$6,MATCH(C308,'HARGA SATUAN'!$C$7:$C$1495,0),0))</f>
        <v/>
      </c>
      <c r="E308" s="587">
        <f ca="1">IF(B308="+","Unit",IF(ISERROR(OFFSET('HARGA SATUAN'!$E$6,MATCH(C308,'HARGA SATUAN'!$C$7:$C$1495,0),0)),"",OFFSET('HARGA SATUAN'!$E$6,MATCH(C308,'HARGA SATUAN'!$C$7:$C$1495,0),0)))</f>
        <v>0</v>
      </c>
      <c r="F308" s="678" t="str">
        <f ca="1" t="shared" si="14"/>
        <v/>
      </c>
      <c r="G308" s="583">
        <f ca="1">IF(ISERROR(OFFSET('HARGA SATUAN'!$I$6,MATCH(C308,'HARGA SATUAN'!$C$7:$C$1495,0),0)),"",OFFSET('HARGA SATUAN'!$I$6,MATCH(C308,'HARGA SATUAN'!$C$7:$C$1495,0),0))</f>
        <v>0</v>
      </c>
      <c r="H308" s="677" t="str">
        <f ca="1">IF(B308="","",#REF!)</f>
        <v/>
      </c>
      <c r="I308" s="677" t="str">
        <f ca="1">IF(B308="","",#REF!)</f>
        <v/>
      </c>
      <c r="J308" s="677" t="str">
        <f ca="1">IF(B308="","",#REF!)</f>
        <v/>
      </c>
      <c r="K308" s="677" t="str">
        <f ca="1">IF(B308="","",#REF!)</f>
        <v/>
      </c>
      <c r="L308" s="677" t="str">
        <f ca="1">IF(C308="","",#REF!)</f>
        <v/>
      </c>
    </row>
    <row r="309" spans="1:12">
      <c r="A309" s="650">
        <v>298</v>
      </c>
      <c r="B309" s="676" t="str">
        <f ca="1" t="shared" si="12"/>
        <v/>
      </c>
      <c r="C309" s="209" t="str">
        <f ca="1" t="shared" si="13"/>
        <v/>
      </c>
      <c r="D309" s="587" t="str">
        <f ca="1">IF(ISERROR(OFFSET('HARGA SATUAN'!$D$6,MATCH(C309,'HARGA SATUAN'!$C$7:$C$1495,0),0)),"",OFFSET('HARGA SATUAN'!$D$6,MATCH(C309,'HARGA SATUAN'!$C$7:$C$1495,0),0))</f>
        <v/>
      </c>
      <c r="E309" s="587">
        <f ca="1">IF(B309="+","Unit",IF(ISERROR(OFFSET('HARGA SATUAN'!$E$6,MATCH(C309,'HARGA SATUAN'!$C$7:$C$1495,0),0)),"",OFFSET('HARGA SATUAN'!$E$6,MATCH(C309,'HARGA SATUAN'!$C$7:$C$1495,0),0)))</f>
        <v>0</v>
      </c>
      <c r="F309" s="678" t="str">
        <f ca="1" t="shared" si="14"/>
        <v/>
      </c>
      <c r="G309" s="583">
        <f ca="1">IF(ISERROR(OFFSET('HARGA SATUAN'!$I$6,MATCH(C309,'HARGA SATUAN'!$C$7:$C$1495,0),0)),"",OFFSET('HARGA SATUAN'!$I$6,MATCH(C309,'HARGA SATUAN'!$C$7:$C$1495,0),0))</f>
        <v>0</v>
      </c>
      <c r="H309" s="677" t="str">
        <f ca="1">IF(B309="","",#REF!)</f>
        <v/>
      </c>
      <c r="I309" s="677" t="str">
        <f ca="1">IF(B309="","",#REF!)</f>
        <v/>
      </c>
      <c r="J309" s="677" t="str">
        <f ca="1">IF(B309="","",#REF!)</f>
        <v/>
      </c>
      <c r="K309" s="677" t="str">
        <f ca="1">IF(B309="","",#REF!)</f>
        <v/>
      </c>
      <c r="L309" s="677" t="str">
        <f ca="1">IF(C309="","",#REF!)</f>
        <v/>
      </c>
    </row>
    <row r="310" spans="1:12">
      <c r="A310" s="650">
        <v>299</v>
      </c>
      <c r="B310" s="676" t="str">
        <f ca="1" t="shared" si="12"/>
        <v/>
      </c>
      <c r="C310" s="209" t="str">
        <f ca="1" t="shared" si="13"/>
        <v/>
      </c>
      <c r="D310" s="587" t="str">
        <f ca="1">IF(ISERROR(OFFSET('HARGA SATUAN'!$D$6,MATCH(C310,'HARGA SATUAN'!$C$7:$C$1495,0),0)),"",OFFSET('HARGA SATUAN'!$D$6,MATCH(C310,'HARGA SATUAN'!$C$7:$C$1495,0),0))</f>
        <v/>
      </c>
      <c r="E310" s="587">
        <f ca="1">IF(B310="+","Unit",IF(ISERROR(OFFSET('HARGA SATUAN'!$E$6,MATCH(C310,'HARGA SATUAN'!$C$7:$C$1495,0),0)),"",OFFSET('HARGA SATUAN'!$E$6,MATCH(C310,'HARGA SATUAN'!$C$7:$C$1495,0),0)))</f>
        <v>0</v>
      </c>
      <c r="F310" s="678" t="str">
        <f ca="1" t="shared" si="14"/>
        <v/>
      </c>
      <c r="G310" s="583">
        <f ca="1">IF(ISERROR(OFFSET('HARGA SATUAN'!$I$6,MATCH(C310,'HARGA SATUAN'!$C$7:$C$1495,0),0)),"",OFFSET('HARGA SATUAN'!$I$6,MATCH(C310,'HARGA SATUAN'!$C$7:$C$1495,0),0))</f>
        <v>0</v>
      </c>
      <c r="H310" s="677" t="str">
        <f ca="1">IF(B310="","",#REF!)</f>
        <v/>
      </c>
      <c r="I310" s="677" t="str">
        <f ca="1">IF(B310="","",#REF!)</f>
        <v/>
      </c>
      <c r="J310" s="677" t="str">
        <f ca="1">IF(B310="","",#REF!)</f>
        <v/>
      </c>
      <c r="K310" s="677" t="str">
        <f ca="1">IF(B310="","",#REF!)</f>
        <v/>
      </c>
      <c r="L310" s="677" t="str">
        <f ca="1">IF(C310="","",#REF!)</f>
        <v/>
      </c>
    </row>
    <row r="311" spans="1:12">
      <c r="A311" s="650">
        <v>300</v>
      </c>
      <c r="B311" s="676" t="str">
        <f ca="1" t="shared" si="12"/>
        <v/>
      </c>
      <c r="C311" s="209" t="str">
        <f ca="1" t="shared" si="13"/>
        <v/>
      </c>
      <c r="D311" s="587" t="str">
        <f ca="1">IF(ISERROR(OFFSET('HARGA SATUAN'!$D$6,MATCH(C311,'HARGA SATUAN'!$C$7:$C$1495,0),0)),"",OFFSET('HARGA SATUAN'!$D$6,MATCH(C311,'HARGA SATUAN'!$C$7:$C$1495,0),0))</f>
        <v/>
      </c>
      <c r="E311" s="587">
        <f ca="1">IF(B311="+","Unit",IF(ISERROR(OFFSET('HARGA SATUAN'!$E$6,MATCH(C311,'HARGA SATUAN'!$C$7:$C$1495,0),0)),"",OFFSET('HARGA SATUAN'!$E$6,MATCH(C311,'HARGA SATUAN'!$C$7:$C$1495,0),0)))</f>
        <v>0</v>
      </c>
      <c r="F311" s="678" t="str">
        <f ca="1" t="shared" si="14"/>
        <v/>
      </c>
      <c r="G311" s="583">
        <f ca="1">IF(ISERROR(OFFSET('HARGA SATUAN'!$I$6,MATCH(C311,'HARGA SATUAN'!$C$7:$C$1495,0),0)),"",OFFSET('HARGA SATUAN'!$I$6,MATCH(C311,'HARGA SATUAN'!$C$7:$C$1495,0),0))</f>
        <v>0</v>
      </c>
      <c r="H311" s="677" t="str">
        <f ca="1">IF(B311="","",#REF!)</f>
        <v/>
      </c>
      <c r="I311" s="677" t="str">
        <f ca="1">IF(B311="","",#REF!)</f>
        <v/>
      </c>
      <c r="J311" s="677" t="str">
        <f ca="1">IF(B311="","",#REF!)</f>
        <v/>
      </c>
      <c r="K311" s="677" t="str">
        <f ca="1">IF(B311="","",#REF!)</f>
        <v/>
      </c>
      <c r="L311" s="677" t="str">
        <f ca="1">IF(C311="","",#REF!)</f>
        <v/>
      </c>
    </row>
    <row r="312" spans="1:12">
      <c r="A312" s="650">
        <v>301</v>
      </c>
      <c r="B312" s="676" t="str">
        <f ca="1" t="shared" si="12"/>
        <v/>
      </c>
      <c r="C312" s="209" t="str">
        <f ca="1" t="shared" si="13"/>
        <v/>
      </c>
      <c r="D312" s="587" t="str">
        <f ca="1">IF(ISERROR(OFFSET('HARGA SATUAN'!$D$6,MATCH(C312,'HARGA SATUAN'!$C$7:$C$1495,0),0)),"",OFFSET('HARGA SATUAN'!$D$6,MATCH(C312,'HARGA SATUAN'!$C$7:$C$1495,0),0))</f>
        <v/>
      </c>
      <c r="E312" s="587">
        <f ca="1">IF(B312="+","Unit",IF(ISERROR(OFFSET('HARGA SATUAN'!$E$6,MATCH(C312,'HARGA SATUAN'!$C$7:$C$1495,0),0)),"",OFFSET('HARGA SATUAN'!$E$6,MATCH(C312,'HARGA SATUAN'!$C$7:$C$1495,0),0)))</f>
        <v>0</v>
      </c>
      <c r="F312" s="678" t="str">
        <f ca="1" t="shared" si="14"/>
        <v/>
      </c>
      <c r="G312" s="583">
        <f ca="1">IF(ISERROR(OFFSET('HARGA SATUAN'!$I$6,MATCH(C312,'HARGA SATUAN'!$C$7:$C$1495,0),0)),"",OFFSET('HARGA SATUAN'!$I$6,MATCH(C312,'HARGA SATUAN'!$C$7:$C$1495,0),0))</f>
        <v>0</v>
      </c>
      <c r="H312" s="677" t="str">
        <f ca="1">IF(B312="","",#REF!)</f>
        <v/>
      </c>
      <c r="I312" s="677" t="str">
        <f ca="1">IF(B312="","",#REF!)</f>
        <v/>
      </c>
      <c r="J312" s="677" t="str">
        <f ca="1">IF(B312="","",#REF!)</f>
        <v/>
      </c>
      <c r="K312" s="677" t="str">
        <f ca="1">IF(B312="","",#REF!)</f>
        <v/>
      </c>
      <c r="L312" s="677" t="str">
        <f ca="1">IF(C312="","",#REF!)</f>
        <v/>
      </c>
    </row>
    <row r="313" spans="1:12">
      <c r="A313" s="650">
        <v>302</v>
      </c>
      <c r="B313" s="676" t="str">
        <f ca="1" t="shared" si="12"/>
        <v/>
      </c>
      <c r="C313" s="209" t="str">
        <f ca="1" t="shared" si="13"/>
        <v/>
      </c>
      <c r="D313" s="587" t="str">
        <f ca="1">IF(ISERROR(OFFSET('HARGA SATUAN'!$D$6,MATCH(C313,'HARGA SATUAN'!$C$7:$C$1495,0),0)),"",OFFSET('HARGA SATUAN'!$D$6,MATCH(C313,'HARGA SATUAN'!$C$7:$C$1495,0),0))</f>
        <v/>
      </c>
      <c r="E313" s="587">
        <f ca="1">IF(B313="+","Unit",IF(ISERROR(OFFSET('HARGA SATUAN'!$E$6,MATCH(C313,'HARGA SATUAN'!$C$7:$C$1495,0),0)),"",OFFSET('HARGA SATUAN'!$E$6,MATCH(C313,'HARGA SATUAN'!$C$7:$C$1495,0),0)))</f>
        <v>0</v>
      </c>
      <c r="F313" s="678" t="str">
        <f ca="1" t="shared" si="14"/>
        <v/>
      </c>
      <c r="G313" s="583">
        <f ca="1">IF(ISERROR(OFFSET('HARGA SATUAN'!$I$6,MATCH(C313,'HARGA SATUAN'!$C$7:$C$1495,0),0)),"",OFFSET('HARGA SATUAN'!$I$6,MATCH(C313,'HARGA SATUAN'!$C$7:$C$1495,0),0))</f>
        <v>0</v>
      </c>
      <c r="H313" s="677" t="str">
        <f ca="1">IF(B313="","",#REF!)</f>
        <v/>
      </c>
      <c r="I313" s="677" t="str">
        <f ca="1">IF(B313="","",#REF!)</f>
        <v/>
      </c>
      <c r="J313" s="677" t="str">
        <f ca="1">IF(B313="","",#REF!)</f>
        <v/>
      </c>
      <c r="K313" s="677" t="str">
        <f ca="1">IF(B313="","",#REF!)</f>
        <v/>
      </c>
      <c r="L313" s="677" t="str">
        <f ca="1">IF(C313="","",#REF!)</f>
        <v/>
      </c>
    </row>
    <row r="314" spans="1:12">
      <c r="A314" s="650">
        <v>303</v>
      </c>
      <c r="B314" s="676" t="str">
        <f ca="1" t="shared" si="12"/>
        <v/>
      </c>
      <c r="C314" s="209" t="str">
        <f ca="1" t="shared" si="13"/>
        <v/>
      </c>
      <c r="D314" s="587" t="str">
        <f ca="1">IF(ISERROR(OFFSET('HARGA SATUAN'!$D$6,MATCH(C314,'HARGA SATUAN'!$C$7:$C$1495,0),0)),"",OFFSET('HARGA SATUAN'!$D$6,MATCH(C314,'HARGA SATUAN'!$C$7:$C$1495,0),0))</f>
        <v/>
      </c>
      <c r="E314" s="587">
        <f ca="1">IF(B314="+","Unit",IF(ISERROR(OFFSET('HARGA SATUAN'!$E$6,MATCH(C314,'HARGA SATUAN'!$C$7:$C$1495,0),0)),"",OFFSET('HARGA SATUAN'!$E$6,MATCH(C314,'HARGA SATUAN'!$C$7:$C$1495,0),0)))</f>
        <v>0</v>
      </c>
      <c r="F314" s="678" t="str">
        <f ca="1" t="shared" si="14"/>
        <v/>
      </c>
      <c r="G314" s="583">
        <f ca="1">IF(ISERROR(OFFSET('HARGA SATUAN'!$I$6,MATCH(C314,'HARGA SATUAN'!$C$7:$C$1495,0),0)),"",OFFSET('HARGA SATUAN'!$I$6,MATCH(C314,'HARGA SATUAN'!$C$7:$C$1495,0),0))</f>
        <v>0</v>
      </c>
      <c r="H314" s="677" t="str">
        <f ca="1">IF(B314="","",#REF!)</f>
        <v/>
      </c>
      <c r="I314" s="677" t="str">
        <f ca="1">IF(B314="","",#REF!)</f>
        <v/>
      </c>
      <c r="J314" s="677" t="str">
        <f ca="1">IF(B314="","",#REF!)</f>
        <v/>
      </c>
      <c r="K314" s="677" t="str">
        <f ca="1">IF(B314="","",#REF!)</f>
        <v/>
      </c>
      <c r="L314" s="677" t="str">
        <f ca="1">IF(C314="","",#REF!)</f>
        <v/>
      </c>
    </row>
    <row r="315" spans="1:12">
      <c r="A315" s="650">
        <v>304</v>
      </c>
      <c r="B315" s="676" t="str">
        <f ca="1" t="shared" si="12"/>
        <v/>
      </c>
      <c r="C315" s="209" t="str">
        <f ca="1" t="shared" si="13"/>
        <v/>
      </c>
      <c r="D315" s="587" t="str">
        <f ca="1">IF(ISERROR(OFFSET('HARGA SATUAN'!$D$6,MATCH(C315,'HARGA SATUAN'!$C$7:$C$1495,0),0)),"",OFFSET('HARGA SATUAN'!$D$6,MATCH(C315,'HARGA SATUAN'!$C$7:$C$1495,0),0))</f>
        <v/>
      </c>
      <c r="E315" s="587">
        <f ca="1">IF(B315="+","Unit",IF(ISERROR(OFFSET('HARGA SATUAN'!$E$6,MATCH(C315,'HARGA SATUAN'!$C$7:$C$1495,0),0)),"",OFFSET('HARGA SATUAN'!$E$6,MATCH(C315,'HARGA SATUAN'!$C$7:$C$1495,0),0)))</f>
        <v>0</v>
      </c>
      <c r="F315" s="678" t="str">
        <f ca="1" t="shared" si="14"/>
        <v/>
      </c>
      <c r="G315" s="583">
        <f ca="1">IF(ISERROR(OFFSET('HARGA SATUAN'!$I$6,MATCH(C315,'HARGA SATUAN'!$C$7:$C$1495,0),0)),"",OFFSET('HARGA SATUAN'!$I$6,MATCH(C315,'HARGA SATUAN'!$C$7:$C$1495,0),0))</f>
        <v>0</v>
      </c>
      <c r="H315" s="677" t="str">
        <f ca="1">IF(B315="","",#REF!)</f>
        <v/>
      </c>
      <c r="I315" s="677" t="str">
        <f ca="1">IF(B315="","",#REF!)</f>
        <v/>
      </c>
      <c r="J315" s="677" t="str">
        <f ca="1">IF(B315="","",#REF!)</f>
        <v/>
      </c>
      <c r="K315" s="677" t="str">
        <f ca="1">IF(B315="","",#REF!)</f>
        <v/>
      </c>
      <c r="L315" s="677" t="str">
        <f ca="1">IF(C315="","",#REF!)</f>
        <v/>
      </c>
    </row>
    <row r="316" spans="1:12">
      <c r="A316" s="650">
        <v>305</v>
      </c>
      <c r="B316" s="676" t="str">
        <f ca="1" t="shared" si="12"/>
        <v/>
      </c>
      <c r="C316" s="209" t="str">
        <f ca="1" t="shared" si="13"/>
        <v/>
      </c>
      <c r="D316" s="587" t="str">
        <f ca="1">IF(ISERROR(OFFSET('HARGA SATUAN'!$D$6,MATCH(C316,'HARGA SATUAN'!$C$7:$C$1495,0),0)),"",OFFSET('HARGA SATUAN'!$D$6,MATCH(C316,'HARGA SATUAN'!$C$7:$C$1495,0),0))</f>
        <v/>
      </c>
      <c r="E316" s="587">
        <f ca="1">IF(B316="+","Unit",IF(ISERROR(OFFSET('HARGA SATUAN'!$E$6,MATCH(C316,'HARGA SATUAN'!$C$7:$C$1495,0),0)),"",OFFSET('HARGA SATUAN'!$E$6,MATCH(C316,'HARGA SATUAN'!$C$7:$C$1495,0),0)))</f>
        <v>0</v>
      </c>
      <c r="F316" s="678" t="str">
        <f ca="1" t="shared" si="14"/>
        <v/>
      </c>
      <c r="G316" s="583">
        <f ca="1">IF(ISERROR(OFFSET('HARGA SATUAN'!$I$6,MATCH(C316,'HARGA SATUAN'!$C$7:$C$1495,0),0)),"",OFFSET('HARGA SATUAN'!$I$6,MATCH(C316,'HARGA SATUAN'!$C$7:$C$1495,0),0))</f>
        <v>0</v>
      </c>
      <c r="H316" s="677" t="str">
        <f ca="1">IF(B316="","",#REF!)</f>
        <v/>
      </c>
      <c r="I316" s="677" t="str">
        <f ca="1">IF(B316="","",#REF!)</f>
        <v/>
      </c>
      <c r="J316" s="677" t="str">
        <f ca="1">IF(B316="","",#REF!)</f>
        <v/>
      </c>
      <c r="K316" s="677" t="str">
        <f ca="1">IF(B316="","",#REF!)</f>
        <v/>
      </c>
      <c r="L316" s="677" t="str">
        <f ca="1">IF(C316="","",#REF!)</f>
        <v/>
      </c>
    </row>
    <row r="317" spans="1:12">
      <c r="A317" s="650">
        <v>306</v>
      </c>
      <c r="B317" s="676" t="str">
        <f ca="1" t="shared" si="12"/>
        <v/>
      </c>
      <c r="C317" s="209" t="str">
        <f ca="1" t="shared" si="13"/>
        <v/>
      </c>
      <c r="D317" s="587" t="str">
        <f ca="1">IF(ISERROR(OFFSET('HARGA SATUAN'!$D$6,MATCH(C317,'HARGA SATUAN'!$C$7:$C$1495,0),0)),"",OFFSET('HARGA SATUAN'!$D$6,MATCH(C317,'HARGA SATUAN'!$C$7:$C$1495,0),0))</f>
        <v/>
      </c>
      <c r="E317" s="587">
        <f ca="1">IF(B317="+","Unit",IF(ISERROR(OFFSET('HARGA SATUAN'!$E$6,MATCH(C317,'HARGA SATUAN'!$C$7:$C$1495,0),0)),"",OFFSET('HARGA SATUAN'!$E$6,MATCH(C317,'HARGA SATUAN'!$C$7:$C$1495,0),0)))</f>
        <v>0</v>
      </c>
      <c r="F317" s="678" t="str">
        <f ca="1" t="shared" si="14"/>
        <v/>
      </c>
      <c r="G317" s="583">
        <f ca="1">IF(ISERROR(OFFSET('HARGA SATUAN'!$I$6,MATCH(C317,'HARGA SATUAN'!$C$7:$C$1495,0),0)),"",OFFSET('HARGA SATUAN'!$I$6,MATCH(C317,'HARGA SATUAN'!$C$7:$C$1495,0),0))</f>
        <v>0</v>
      </c>
      <c r="H317" s="677" t="str">
        <f ca="1">IF(B317="","",#REF!)</f>
        <v/>
      </c>
      <c r="I317" s="677" t="str">
        <f ca="1">IF(B317="","",#REF!)</f>
        <v/>
      </c>
      <c r="J317" s="677" t="str">
        <f ca="1">IF(B317="","",#REF!)</f>
        <v/>
      </c>
      <c r="K317" s="677" t="str">
        <f ca="1">IF(B317="","",#REF!)</f>
        <v/>
      </c>
      <c r="L317" s="677" t="str">
        <f ca="1">IF(C317="","",#REF!)</f>
        <v/>
      </c>
    </row>
    <row r="318" spans="1:12">
      <c r="A318" s="650">
        <v>307</v>
      </c>
      <c r="B318" s="676" t="str">
        <f ca="1" t="shared" si="12"/>
        <v/>
      </c>
      <c r="C318" s="209" t="str">
        <f ca="1" t="shared" si="13"/>
        <v/>
      </c>
      <c r="D318" s="587" t="str">
        <f ca="1">IF(ISERROR(OFFSET('HARGA SATUAN'!$D$6,MATCH(C318,'HARGA SATUAN'!$C$7:$C$1495,0),0)),"",OFFSET('HARGA SATUAN'!$D$6,MATCH(C318,'HARGA SATUAN'!$C$7:$C$1495,0),0))</f>
        <v/>
      </c>
      <c r="E318" s="587">
        <f ca="1">IF(B318="+","Unit",IF(ISERROR(OFFSET('HARGA SATUAN'!$E$6,MATCH(C318,'HARGA SATUAN'!$C$7:$C$1495,0),0)),"",OFFSET('HARGA SATUAN'!$E$6,MATCH(C318,'HARGA SATUAN'!$C$7:$C$1495,0),0)))</f>
        <v>0</v>
      </c>
      <c r="F318" s="678" t="str">
        <f ca="1" t="shared" si="14"/>
        <v/>
      </c>
      <c r="G318" s="583">
        <f ca="1">IF(ISERROR(OFFSET('HARGA SATUAN'!$I$6,MATCH(C318,'HARGA SATUAN'!$C$7:$C$1495,0),0)),"",OFFSET('HARGA SATUAN'!$I$6,MATCH(C318,'HARGA SATUAN'!$C$7:$C$1495,0),0))</f>
        <v>0</v>
      </c>
      <c r="H318" s="677" t="str">
        <f ca="1">IF(B318="","",#REF!)</f>
        <v/>
      </c>
      <c r="I318" s="677" t="str">
        <f ca="1">IF(B318="","",#REF!)</f>
        <v/>
      </c>
      <c r="J318" s="677" t="str">
        <f ca="1">IF(B318="","",#REF!)</f>
        <v/>
      </c>
      <c r="K318" s="677" t="str">
        <f ca="1">IF(B318="","",#REF!)</f>
        <v/>
      </c>
      <c r="L318" s="677" t="str">
        <f ca="1">IF(C318="","",#REF!)</f>
        <v/>
      </c>
    </row>
    <row r="319" spans="1:12">
      <c r="A319" s="650">
        <v>308</v>
      </c>
      <c r="B319" s="676" t="str">
        <f ca="1" t="shared" si="12"/>
        <v/>
      </c>
      <c r="C319" s="209" t="str">
        <f ca="1" t="shared" si="13"/>
        <v/>
      </c>
      <c r="D319" s="587" t="str">
        <f ca="1">IF(ISERROR(OFFSET('HARGA SATUAN'!$D$6,MATCH(C319,'HARGA SATUAN'!$C$7:$C$1495,0),0)),"",OFFSET('HARGA SATUAN'!$D$6,MATCH(C319,'HARGA SATUAN'!$C$7:$C$1495,0),0))</f>
        <v/>
      </c>
      <c r="E319" s="587">
        <f ca="1">IF(B319="+","Unit",IF(ISERROR(OFFSET('HARGA SATUAN'!$E$6,MATCH(C319,'HARGA SATUAN'!$C$7:$C$1495,0),0)),"",OFFSET('HARGA SATUAN'!$E$6,MATCH(C319,'HARGA SATUAN'!$C$7:$C$1495,0),0)))</f>
        <v>0</v>
      </c>
      <c r="F319" s="678" t="str">
        <f ca="1" t="shared" si="14"/>
        <v/>
      </c>
      <c r="G319" s="583">
        <f ca="1">IF(ISERROR(OFFSET('HARGA SATUAN'!$I$6,MATCH(C319,'HARGA SATUAN'!$C$7:$C$1495,0),0)),"",OFFSET('HARGA SATUAN'!$I$6,MATCH(C319,'HARGA SATUAN'!$C$7:$C$1495,0),0))</f>
        <v>0</v>
      </c>
      <c r="H319" s="677" t="str">
        <f ca="1">IF(B319="","",#REF!)</f>
        <v/>
      </c>
      <c r="I319" s="677" t="str">
        <f ca="1">IF(B319="","",#REF!)</f>
        <v/>
      </c>
      <c r="J319" s="677" t="str">
        <f ca="1">IF(B319="","",#REF!)</f>
        <v/>
      </c>
      <c r="K319" s="677" t="str">
        <f ca="1">IF(B319="","",#REF!)</f>
        <v/>
      </c>
      <c r="L319" s="677" t="str">
        <f ca="1">IF(C319="","",#REF!)</f>
        <v/>
      </c>
    </row>
    <row r="320" spans="1:12">
      <c r="A320" s="650">
        <v>309</v>
      </c>
      <c r="B320" s="676" t="str">
        <f ca="1" t="shared" si="12"/>
        <v/>
      </c>
      <c r="C320" s="209" t="str">
        <f ca="1" t="shared" si="13"/>
        <v/>
      </c>
      <c r="D320" s="587" t="str">
        <f ca="1">IF(ISERROR(OFFSET('HARGA SATUAN'!$D$6,MATCH(C320,'HARGA SATUAN'!$C$7:$C$1495,0),0)),"",OFFSET('HARGA SATUAN'!$D$6,MATCH(C320,'HARGA SATUAN'!$C$7:$C$1495,0),0))</f>
        <v/>
      </c>
      <c r="E320" s="587">
        <f ca="1">IF(B320="+","Unit",IF(ISERROR(OFFSET('HARGA SATUAN'!$E$6,MATCH(C320,'HARGA SATUAN'!$C$7:$C$1495,0),0)),"",OFFSET('HARGA SATUAN'!$E$6,MATCH(C320,'HARGA SATUAN'!$C$7:$C$1495,0),0)))</f>
        <v>0</v>
      </c>
      <c r="F320" s="678" t="str">
        <f ca="1" t="shared" si="14"/>
        <v/>
      </c>
      <c r="G320" s="583">
        <f ca="1">IF(ISERROR(OFFSET('HARGA SATUAN'!$I$6,MATCH(C320,'HARGA SATUAN'!$C$7:$C$1495,0),0)),"",OFFSET('HARGA SATUAN'!$I$6,MATCH(C320,'HARGA SATUAN'!$C$7:$C$1495,0),0))</f>
        <v>0</v>
      </c>
      <c r="H320" s="677" t="str">
        <f ca="1">IF(B320="","",#REF!)</f>
        <v/>
      </c>
      <c r="I320" s="677" t="str">
        <f ca="1">IF(B320="","",#REF!)</f>
        <v/>
      </c>
      <c r="J320" s="677" t="str">
        <f ca="1">IF(B320="","",#REF!)</f>
        <v/>
      </c>
      <c r="K320" s="677" t="str">
        <f ca="1">IF(B320="","",#REF!)</f>
        <v/>
      </c>
      <c r="L320" s="677" t="str">
        <f ca="1">IF(C320="","",#REF!)</f>
        <v/>
      </c>
    </row>
    <row r="321" spans="1:12">
      <c r="A321" s="650">
        <v>310</v>
      </c>
      <c r="B321" s="676" t="str">
        <f ca="1" t="shared" si="12"/>
        <v/>
      </c>
      <c r="C321" s="209" t="str">
        <f ca="1" t="shared" si="13"/>
        <v/>
      </c>
      <c r="D321" s="587" t="str">
        <f ca="1">IF(ISERROR(OFFSET('HARGA SATUAN'!$D$6,MATCH(C321,'HARGA SATUAN'!$C$7:$C$1495,0),0)),"",OFFSET('HARGA SATUAN'!$D$6,MATCH(C321,'HARGA SATUAN'!$C$7:$C$1495,0),0))</f>
        <v/>
      </c>
      <c r="E321" s="587">
        <f ca="1">IF(B321="+","Unit",IF(ISERROR(OFFSET('HARGA SATUAN'!$E$6,MATCH(C321,'HARGA SATUAN'!$C$7:$C$1495,0),0)),"",OFFSET('HARGA SATUAN'!$E$6,MATCH(C321,'HARGA SATUAN'!$C$7:$C$1495,0),0)))</f>
        <v>0</v>
      </c>
      <c r="F321" s="678" t="str">
        <f ca="1" t="shared" si="14"/>
        <v/>
      </c>
      <c r="G321" s="583">
        <f ca="1">IF(ISERROR(OFFSET('HARGA SATUAN'!$I$6,MATCH(C321,'HARGA SATUAN'!$C$7:$C$1495,0),0)),"",OFFSET('HARGA SATUAN'!$I$6,MATCH(C321,'HARGA SATUAN'!$C$7:$C$1495,0),0))</f>
        <v>0</v>
      </c>
      <c r="H321" s="677" t="str">
        <f ca="1">IF(B321="","",#REF!)</f>
        <v/>
      </c>
      <c r="I321" s="677" t="str">
        <f ca="1">IF(B321="","",#REF!)</f>
        <v/>
      </c>
      <c r="J321" s="677" t="str">
        <f ca="1">IF(B321="","",#REF!)</f>
        <v/>
      </c>
      <c r="K321" s="677" t="str">
        <f ca="1">IF(B321="","",#REF!)</f>
        <v/>
      </c>
      <c r="L321" s="677" t="str">
        <f ca="1">IF(C321="","",#REF!)</f>
        <v/>
      </c>
    </row>
    <row r="322" spans="1:12">
      <c r="A322" s="650">
        <v>311</v>
      </c>
      <c r="B322" s="676" t="str">
        <f ca="1" t="shared" si="12"/>
        <v/>
      </c>
      <c r="C322" s="209" t="str">
        <f ca="1" t="shared" si="13"/>
        <v/>
      </c>
      <c r="D322" s="587" t="str">
        <f ca="1">IF(ISERROR(OFFSET('HARGA SATUAN'!$D$6,MATCH(C322,'HARGA SATUAN'!$C$7:$C$1495,0),0)),"",OFFSET('HARGA SATUAN'!$D$6,MATCH(C322,'HARGA SATUAN'!$C$7:$C$1495,0),0))</f>
        <v/>
      </c>
      <c r="E322" s="587">
        <f ca="1">IF(B322="+","Unit",IF(ISERROR(OFFSET('HARGA SATUAN'!$E$6,MATCH(C322,'HARGA SATUAN'!$C$7:$C$1495,0),0)),"",OFFSET('HARGA SATUAN'!$E$6,MATCH(C322,'HARGA SATUAN'!$C$7:$C$1495,0),0)))</f>
        <v>0</v>
      </c>
      <c r="F322" s="678" t="str">
        <f ca="1" t="shared" si="14"/>
        <v/>
      </c>
      <c r="G322" s="583">
        <f ca="1">IF(ISERROR(OFFSET('HARGA SATUAN'!$I$6,MATCH(C322,'HARGA SATUAN'!$C$7:$C$1495,0),0)),"",OFFSET('HARGA SATUAN'!$I$6,MATCH(C322,'HARGA SATUAN'!$C$7:$C$1495,0),0))</f>
        <v>0</v>
      </c>
      <c r="H322" s="677" t="str">
        <f ca="1">IF(B322="","",#REF!)</f>
        <v/>
      </c>
      <c r="I322" s="677" t="str">
        <f ca="1">IF(B322="","",#REF!)</f>
        <v/>
      </c>
      <c r="J322" s="677" t="str">
        <f ca="1">IF(B322="","",#REF!)</f>
        <v/>
      </c>
      <c r="K322" s="677" t="str">
        <f ca="1">IF(B322="","",#REF!)</f>
        <v/>
      </c>
      <c r="L322" s="677" t="str">
        <f ca="1">IF(C322="","",#REF!)</f>
        <v/>
      </c>
    </row>
    <row r="323" spans="1:12">
      <c r="A323" s="650">
        <v>312</v>
      </c>
      <c r="B323" s="676" t="str">
        <f ca="1" t="shared" si="12"/>
        <v/>
      </c>
      <c r="C323" s="209" t="str">
        <f ca="1" t="shared" si="13"/>
        <v/>
      </c>
      <c r="D323" s="587" t="str">
        <f ca="1">IF(ISERROR(OFFSET('HARGA SATUAN'!$D$6,MATCH(C323,'HARGA SATUAN'!$C$7:$C$1495,0),0)),"",OFFSET('HARGA SATUAN'!$D$6,MATCH(C323,'HARGA SATUAN'!$C$7:$C$1495,0),0))</f>
        <v/>
      </c>
      <c r="E323" s="587">
        <f ca="1">IF(B323="+","Unit",IF(ISERROR(OFFSET('HARGA SATUAN'!$E$6,MATCH(C323,'HARGA SATUAN'!$C$7:$C$1495,0),0)),"",OFFSET('HARGA SATUAN'!$E$6,MATCH(C323,'HARGA SATUAN'!$C$7:$C$1495,0),0)))</f>
        <v>0</v>
      </c>
      <c r="F323" s="678" t="str">
        <f ca="1" t="shared" si="14"/>
        <v/>
      </c>
      <c r="G323" s="583">
        <f ca="1">IF(ISERROR(OFFSET('HARGA SATUAN'!$I$6,MATCH(C323,'HARGA SATUAN'!$C$7:$C$1495,0),0)),"",OFFSET('HARGA SATUAN'!$I$6,MATCH(C323,'HARGA SATUAN'!$C$7:$C$1495,0),0))</f>
        <v>0</v>
      </c>
      <c r="H323" s="677" t="str">
        <f ca="1">IF(B323="","",#REF!)</f>
        <v/>
      </c>
      <c r="I323" s="677" t="str">
        <f ca="1">IF(B323="","",#REF!)</f>
        <v/>
      </c>
      <c r="J323" s="677" t="str">
        <f ca="1">IF(B323="","",#REF!)</f>
        <v/>
      </c>
      <c r="K323" s="677" t="str">
        <f ca="1">IF(B323="","",#REF!)</f>
        <v/>
      </c>
      <c r="L323" s="677" t="str">
        <f ca="1">IF(C323="","",#REF!)</f>
        <v/>
      </c>
    </row>
    <row r="324" spans="1:12">
      <c r="A324" s="650">
        <v>313</v>
      </c>
      <c r="B324" s="676" t="str">
        <f ca="1" t="shared" si="12"/>
        <v/>
      </c>
      <c r="C324" s="209" t="str">
        <f ca="1" t="shared" si="13"/>
        <v/>
      </c>
      <c r="D324" s="587" t="str">
        <f ca="1">IF(ISERROR(OFFSET('HARGA SATUAN'!$D$6,MATCH(C324,'HARGA SATUAN'!$C$7:$C$1495,0),0)),"",OFFSET('HARGA SATUAN'!$D$6,MATCH(C324,'HARGA SATUAN'!$C$7:$C$1495,0),0))</f>
        <v/>
      </c>
      <c r="E324" s="587">
        <f ca="1">IF(B324="+","Unit",IF(ISERROR(OFFSET('HARGA SATUAN'!$E$6,MATCH(C324,'HARGA SATUAN'!$C$7:$C$1495,0),0)),"",OFFSET('HARGA SATUAN'!$E$6,MATCH(C324,'HARGA SATUAN'!$C$7:$C$1495,0),0)))</f>
        <v>0</v>
      </c>
      <c r="F324" s="678" t="str">
        <f ca="1" t="shared" si="14"/>
        <v/>
      </c>
      <c r="G324" s="583">
        <f ca="1">IF(ISERROR(OFFSET('HARGA SATUAN'!$I$6,MATCH(C324,'HARGA SATUAN'!$C$7:$C$1495,0),0)),"",OFFSET('HARGA SATUAN'!$I$6,MATCH(C324,'HARGA SATUAN'!$C$7:$C$1495,0),0))</f>
        <v>0</v>
      </c>
      <c r="H324" s="677" t="str">
        <f ca="1">IF(B324="","",#REF!)</f>
        <v/>
      </c>
      <c r="I324" s="677" t="str">
        <f ca="1">IF(B324="","",#REF!)</f>
        <v/>
      </c>
      <c r="J324" s="677" t="str">
        <f ca="1">IF(B324="","",#REF!)</f>
        <v/>
      </c>
      <c r="K324" s="677" t="str">
        <f ca="1">IF(B324="","",#REF!)</f>
        <v/>
      </c>
      <c r="L324" s="677" t="str">
        <f ca="1">IF(C324="","",#REF!)</f>
        <v/>
      </c>
    </row>
    <row r="325" spans="1:12">
      <c r="A325" s="650">
        <v>314</v>
      </c>
      <c r="B325" s="676" t="str">
        <f ca="1" t="shared" si="12"/>
        <v/>
      </c>
      <c r="C325" s="209" t="str">
        <f ca="1" t="shared" si="13"/>
        <v/>
      </c>
      <c r="D325" s="587" t="str">
        <f ca="1">IF(ISERROR(OFFSET('HARGA SATUAN'!$D$6,MATCH(C325,'HARGA SATUAN'!$C$7:$C$1495,0),0)),"",OFFSET('HARGA SATUAN'!$D$6,MATCH(C325,'HARGA SATUAN'!$C$7:$C$1495,0),0))</f>
        <v/>
      </c>
      <c r="E325" s="587">
        <f ca="1">IF(B325="+","Unit",IF(ISERROR(OFFSET('HARGA SATUAN'!$E$6,MATCH(C325,'HARGA SATUAN'!$C$7:$C$1495,0),0)),"",OFFSET('HARGA SATUAN'!$E$6,MATCH(C325,'HARGA SATUAN'!$C$7:$C$1495,0),0)))</f>
        <v>0</v>
      </c>
      <c r="F325" s="678" t="str">
        <f ca="1" t="shared" si="14"/>
        <v/>
      </c>
      <c r="G325" s="583">
        <f ca="1">IF(ISERROR(OFFSET('HARGA SATUAN'!$I$6,MATCH(C325,'HARGA SATUAN'!$C$7:$C$1495,0),0)),"",OFFSET('HARGA SATUAN'!$I$6,MATCH(C325,'HARGA SATUAN'!$C$7:$C$1495,0),0))</f>
        <v>0</v>
      </c>
      <c r="H325" s="677" t="str">
        <f ca="1">IF(B325="","",#REF!)</f>
        <v/>
      </c>
      <c r="I325" s="677" t="str">
        <f ca="1">IF(B325="","",#REF!)</f>
        <v/>
      </c>
      <c r="J325" s="677" t="str">
        <f ca="1">IF(B325="","",#REF!)</f>
        <v/>
      </c>
      <c r="K325" s="677" t="str">
        <f ca="1">IF(B325="","",#REF!)</f>
        <v/>
      </c>
      <c r="L325" s="677" t="str">
        <f ca="1">IF(C325="","",#REF!)</f>
        <v/>
      </c>
    </row>
    <row r="326" spans="1:12">
      <c r="A326" s="650">
        <v>315</v>
      </c>
      <c r="B326" s="676" t="str">
        <f ca="1" t="shared" si="12"/>
        <v/>
      </c>
      <c r="C326" s="209" t="str">
        <f ca="1" t="shared" si="13"/>
        <v/>
      </c>
      <c r="D326" s="587" t="str">
        <f ca="1">IF(ISERROR(OFFSET('HARGA SATUAN'!$D$6,MATCH(C326,'HARGA SATUAN'!$C$7:$C$1495,0),0)),"",OFFSET('HARGA SATUAN'!$D$6,MATCH(C326,'HARGA SATUAN'!$C$7:$C$1495,0),0))</f>
        <v/>
      </c>
      <c r="E326" s="587">
        <f ca="1">IF(B326="+","Unit",IF(ISERROR(OFFSET('HARGA SATUAN'!$E$6,MATCH(C326,'HARGA SATUAN'!$C$7:$C$1495,0),0)),"",OFFSET('HARGA SATUAN'!$E$6,MATCH(C326,'HARGA SATUAN'!$C$7:$C$1495,0),0)))</f>
        <v>0</v>
      </c>
      <c r="F326" s="678" t="str">
        <f ca="1" t="shared" si="14"/>
        <v/>
      </c>
      <c r="G326" s="583">
        <f ca="1">IF(ISERROR(OFFSET('HARGA SATUAN'!$I$6,MATCH(C326,'HARGA SATUAN'!$C$7:$C$1495,0),0)),"",OFFSET('HARGA SATUAN'!$I$6,MATCH(C326,'HARGA SATUAN'!$C$7:$C$1495,0),0))</f>
        <v>0</v>
      </c>
      <c r="H326" s="677" t="str">
        <f ca="1">IF(B326="","",#REF!)</f>
        <v/>
      </c>
      <c r="I326" s="677" t="str">
        <f ca="1">IF(B326="","",#REF!)</f>
        <v/>
      </c>
      <c r="J326" s="677" t="str">
        <f ca="1">IF(B326="","",#REF!)</f>
        <v/>
      </c>
      <c r="K326" s="677" t="str">
        <f ca="1">IF(B326="","",#REF!)</f>
        <v/>
      </c>
      <c r="L326" s="677" t="str">
        <f ca="1">IF(C326="","",#REF!)</f>
        <v/>
      </c>
    </row>
    <row r="327" spans="1:12">
      <c r="A327" s="650">
        <v>316</v>
      </c>
      <c r="B327" s="676" t="str">
        <f ca="1" t="shared" si="12"/>
        <v/>
      </c>
      <c r="C327" s="209" t="str">
        <f ca="1" t="shared" si="13"/>
        <v/>
      </c>
      <c r="D327" s="587" t="str">
        <f ca="1">IF(ISERROR(OFFSET('HARGA SATUAN'!$D$6,MATCH(C327,'HARGA SATUAN'!$C$7:$C$1495,0),0)),"",OFFSET('HARGA SATUAN'!$D$6,MATCH(C327,'HARGA SATUAN'!$C$7:$C$1495,0),0))</f>
        <v/>
      </c>
      <c r="E327" s="587">
        <f ca="1">IF(B327="+","Unit",IF(ISERROR(OFFSET('HARGA SATUAN'!$E$6,MATCH(C327,'HARGA SATUAN'!$C$7:$C$1495,0),0)),"",OFFSET('HARGA SATUAN'!$E$6,MATCH(C327,'HARGA SATUAN'!$C$7:$C$1495,0),0)))</f>
        <v>0</v>
      </c>
      <c r="F327" s="678" t="str">
        <f ca="1" t="shared" si="14"/>
        <v/>
      </c>
      <c r="G327" s="583">
        <f ca="1">IF(ISERROR(OFFSET('HARGA SATUAN'!$I$6,MATCH(C327,'HARGA SATUAN'!$C$7:$C$1495,0),0)),"",OFFSET('HARGA SATUAN'!$I$6,MATCH(C327,'HARGA SATUAN'!$C$7:$C$1495,0),0))</f>
        <v>0</v>
      </c>
      <c r="H327" s="677" t="str">
        <f ca="1">IF(B327="","",#REF!)</f>
        <v/>
      </c>
      <c r="I327" s="677" t="str">
        <f ca="1">IF(B327="","",#REF!)</f>
        <v/>
      </c>
      <c r="J327" s="677" t="str">
        <f ca="1">IF(B327="","",#REF!)</f>
        <v/>
      </c>
      <c r="K327" s="677" t="str">
        <f ca="1">IF(B327="","",#REF!)</f>
        <v/>
      </c>
      <c r="L327" s="677" t="str">
        <f ca="1">IF(C327="","",#REF!)</f>
        <v/>
      </c>
    </row>
    <row r="328" spans="1:12">
      <c r="A328" s="650">
        <v>317</v>
      </c>
      <c r="B328" s="676" t="str">
        <f ca="1" t="shared" si="12"/>
        <v/>
      </c>
      <c r="C328" s="209" t="str">
        <f ca="1" t="shared" si="13"/>
        <v/>
      </c>
      <c r="D328" s="587" t="str">
        <f ca="1">IF(ISERROR(OFFSET('HARGA SATUAN'!$D$6,MATCH(C328,'HARGA SATUAN'!$C$7:$C$1495,0),0)),"",OFFSET('HARGA SATUAN'!$D$6,MATCH(C328,'HARGA SATUAN'!$C$7:$C$1495,0),0))</f>
        <v/>
      </c>
      <c r="E328" s="587">
        <f ca="1">IF(B328="+","Unit",IF(ISERROR(OFFSET('HARGA SATUAN'!$E$6,MATCH(C328,'HARGA SATUAN'!$C$7:$C$1495,0),0)),"",OFFSET('HARGA SATUAN'!$E$6,MATCH(C328,'HARGA SATUAN'!$C$7:$C$1495,0),0)))</f>
        <v>0</v>
      </c>
      <c r="F328" s="678" t="str">
        <f ca="1" t="shared" si="14"/>
        <v/>
      </c>
      <c r="G328" s="583">
        <f ca="1">IF(ISERROR(OFFSET('HARGA SATUAN'!$I$6,MATCH(C328,'HARGA SATUAN'!$C$7:$C$1495,0),0)),"",OFFSET('HARGA SATUAN'!$I$6,MATCH(C328,'HARGA SATUAN'!$C$7:$C$1495,0),0))</f>
        <v>0</v>
      </c>
      <c r="H328" s="677" t="str">
        <f ca="1">IF(B328="","",#REF!)</f>
        <v/>
      </c>
      <c r="I328" s="677" t="str">
        <f ca="1">IF(B328="","",#REF!)</f>
        <v/>
      </c>
      <c r="J328" s="677" t="str">
        <f ca="1">IF(B328="","",#REF!)</f>
        <v/>
      </c>
      <c r="K328" s="677" t="str">
        <f ca="1">IF(B328="","",#REF!)</f>
        <v/>
      </c>
      <c r="L328" s="677" t="str">
        <f ca="1">IF(C328="","",#REF!)</f>
        <v/>
      </c>
    </row>
    <row r="329" spans="1:12">
      <c r="A329" s="650">
        <v>318</v>
      </c>
      <c r="B329" s="676" t="str">
        <f ca="1" t="shared" si="12"/>
        <v/>
      </c>
      <c r="C329" s="209" t="str">
        <f ca="1" t="shared" si="13"/>
        <v/>
      </c>
      <c r="D329" s="587" t="str">
        <f ca="1">IF(ISERROR(OFFSET('HARGA SATUAN'!$D$6,MATCH(C329,'HARGA SATUAN'!$C$7:$C$1495,0),0)),"",OFFSET('HARGA SATUAN'!$D$6,MATCH(C329,'HARGA SATUAN'!$C$7:$C$1495,0),0))</f>
        <v/>
      </c>
      <c r="E329" s="587">
        <f ca="1">IF(B329="+","Unit",IF(ISERROR(OFFSET('HARGA SATUAN'!$E$6,MATCH(C329,'HARGA SATUAN'!$C$7:$C$1495,0),0)),"",OFFSET('HARGA SATUAN'!$E$6,MATCH(C329,'HARGA SATUAN'!$C$7:$C$1495,0),0)))</f>
        <v>0</v>
      </c>
      <c r="F329" s="678" t="str">
        <f ca="1" t="shared" si="14"/>
        <v/>
      </c>
      <c r="G329" s="583">
        <f ca="1">IF(ISERROR(OFFSET('HARGA SATUAN'!$I$6,MATCH(C329,'HARGA SATUAN'!$C$7:$C$1495,0),0)),"",OFFSET('HARGA SATUAN'!$I$6,MATCH(C329,'HARGA SATUAN'!$C$7:$C$1495,0),0))</f>
        <v>0</v>
      </c>
      <c r="H329" s="677" t="str">
        <f ca="1">IF(B329="","",#REF!)</f>
        <v/>
      </c>
      <c r="I329" s="677" t="str">
        <f ca="1">IF(B329="","",#REF!)</f>
        <v/>
      </c>
      <c r="J329" s="677" t="str">
        <f ca="1">IF(B329="","",#REF!)</f>
        <v/>
      </c>
      <c r="K329" s="677" t="str">
        <f ca="1">IF(B329="","",#REF!)</f>
        <v/>
      </c>
      <c r="L329" s="677" t="str">
        <f ca="1">IF(C329="","",#REF!)</f>
        <v/>
      </c>
    </row>
    <row r="330" spans="1:12">
      <c r="A330" s="650">
        <v>319</v>
      </c>
      <c r="B330" s="676" t="str">
        <f ca="1" t="shared" si="12"/>
        <v/>
      </c>
      <c r="C330" s="209" t="str">
        <f ca="1" t="shared" si="13"/>
        <v/>
      </c>
      <c r="D330" s="587" t="str">
        <f ca="1">IF(ISERROR(OFFSET('HARGA SATUAN'!$D$6,MATCH(C330,'HARGA SATUAN'!$C$7:$C$1495,0),0)),"",OFFSET('HARGA SATUAN'!$D$6,MATCH(C330,'HARGA SATUAN'!$C$7:$C$1495,0),0))</f>
        <v/>
      </c>
      <c r="E330" s="587">
        <f ca="1">IF(B330="+","Unit",IF(ISERROR(OFFSET('HARGA SATUAN'!$E$6,MATCH(C330,'HARGA SATUAN'!$C$7:$C$1495,0),0)),"",OFFSET('HARGA SATUAN'!$E$6,MATCH(C330,'HARGA SATUAN'!$C$7:$C$1495,0),0)))</f>
        <v>0</v>
      </c>
      <c r="F330" s="678" t="str">
        <f ca="1" t="shared" si="14"/>
        <v/>
      </c>
      <c r="G330" s="583">
        <f ca="1">IF(ISERROR(OFFSET('HARGA SATUAN'!$I$6,MATCH(C330,'HARGA SATUAN'!$C$7:$C$1495,0),0)),"",OFFSET('HARGA SATUAN'!$I$6,MATCH(C330,'HARGA SATUAN'!$C$7:$C$1495,0),0))</f>
        <v>0</v>
      </c>
      <c r="H330" s="677" t="str">
        <f ca="1">IF(B330="","",#REF!)</f>
        <v/>
      </c>
      <c r="I330" s="677" t="str">
        <f ca="1">IF(B330="","",#REF!)</f>
        <v/>
      </c>
      <c r="J330" s="677" t="str">
        <f ca="1">IF(B330="","",#REF!)</f>
        <v/>
      </c>
      <c r="K330" s="677" t="str">
        <f ca="1">IF(B330="","",#REF!)</f>
        <v/>
      </c>
      <c r="L330" s="677" t="str">
        <f ca="1">IF(C330="","",#REF!)</f>
        <v/>
      </c>
    </row>
    <row r="331" spans="1:12">
      <c r="A331" s="650">
        <v>320</v>
      </c>
      <c r="B331" s="676" t="str">
        <f ca="1" t="shared" si="12"/>
        <v/>
      </c>
      <c r="C331" s="209" t="str">
        <f ca="1" t="shared" si="13"/>
        <v/>
      </c>
      <c r="D331" s="587" t="str">
        <f ca="1">IF(ISERROR(OFFSET('HARGA SATUAN'!$D$6,MATCH(C331,'HARGA SATUAN'!$C$7:$C$1495,0),0)),"",OFFSET('HARGA SATUAN'!$D$6,MATCH(C331,'HARGA SATUAN'!$C$7:$C$1495,0),0))</f>
        <v/>
      </c>
      <c r="E331" s="587">
        <f ca="1">IF(B331="+","Unit",IF(ISERROR(OFFSET('HARGA SATUAN'!$E$6,MATCH(C331,'HARGA SATUAN'!$C$7:$C$1495,0),0)),"",OFFSET('HARGA SATUAN'!$E$6,MATCH(C331,'HARGA SATUAN'!$C$7:$C$1495,0),0)))</f>
        <v>0</v>
      </c>
      <c r="F331" s="678" t="str">
        <f ca="1" t="shared" si="14"/>
        <v/>
      </c>
      <c r="G331" s="583">
        <f ca="1">IF(ISERROR(OFFSET('HARGA SATUAN'!$I$6,MATCH(C331,'HARGA SATUAN'!$C$7:$C$1495,0),0)),"",OFFSET('HARGA SATUAN'!$I$6,MATCH(C331,'HARGA SATUAN'!$C$7:$C$1495,0),0))</f>
        <v>0</v>
      </c>
      <c r="H331" s="677" t="str">
        <f ca="1">IF(B331="","",#REF!)</f>
        <v/>
      </c>
      <c r="I331" s="677" t="str">
        <f ca="1">IF(B331="","",#REF!)</f>
        <v/>
      </c>
      <c r="J331" s="677" t="str">
        <f ca="1">IF(B331="","",#REF!)</f>
        <v/>
      </c>
      <c r="K331" s="677" t="str">
        <f ca="1">IF(B331="","",#REF!)</f>
        <v/>
      </c>
      <c r="L331" s="677" t="str">
        <f ca="1">IF(C331="","",#REF!)</f>
        <v/>
      </c>
    </row>
    <row r="332" spans="1:12">
      <c r="A332" s="650">
        <v>321</v>
      </c>
      <c r="B332" s="676" t="str">
        <f ca="1" t="shared" si="12"/>
        <v/>
      </c>
      <c r="C332" s="209" t="str">
        <f ca="1" t="shared" si="13"/>
        <v/>
      </c>
      <c r="D332" s="587" t="str">
        <f ca="1">IF(ISERROR(OFFSET('HARGA SATUAN'!$D$6,MATCH(C332,'HARGA SATUAN'!$C$7:$C$1495,0),0)),"",OFFSET('HARGA SATUAN'!$D$6,MATCH(C332,'HARGA SATUAN'!$C$7:$C$1495,0),0))</f>
        <v/>
      </c>
      <c r="E332" s="587">
        <f ca="1">IF(B332="+","Unit",IF(ISERROR(OFFSET('HARGA SATUAN'!$E$6,MATCH(C332,'HARGA SATUAN'!$C$7:$C$1495,0),0)),"",OFFSET('HARGA SATUAN'!$E$6,MATCH(C332,'HARGA SATUAN'!$C$7:$C$1495,0),0)))</f>
        <v>0</v>
      </c>
      <c r="F332" s="678" t="str">
        <f ca="1" t="shared" si="14"/>
        <v/>
      </c>
      <c r="G332" s="583">
        <f ca="1">IF(ISERROR(OFFSET('HARGA SATUAN'!$I$6,MATCH(C332,'HARGA SATUAN'!$C$7:$C$1495,0),0)),"",OFFSET('HARGA SATUAN'!$I$6,MATCH(C332,'HARGA SATUAN'!$C$7:$C$1495,0),0))</f>
        <v>0</v>
      </c>
      <c r="H332" s="677" t="str">
        <f ca="1">IF(B332="","",#REF!)</f>
        <v/>
      </c>
      <c r="I332" s="677" t="str">
        <f ca="1">IF(B332="","",#REF!)</f>
        <v/>
      </c>
      <c r="J332" s="677" t="str">
        <f ca="1">IF(B332="","",#REF!)</f>
        <v/>
      </c>
      <c r="K332" s="677" t="str">
        <f ca="1">IF(B332="","",#REF!)</f>
        <v/>
      </c>
      <c r="L332" s="677" t="str">
        <f ca="1">IF(C332="","",#REF!)</f>
        <v/>
      </c>
    </row>
    <row r="333" spans="1:12">
      <c r="A333" s="650">
        <v>322</v>
      </c>
      <c r="B333" s="676" t="str">
        <f ca="1" t="shared" ref="B333:B396" si="15">IF(C333="","",A333)</f>
        <v/>
      </c>
      <c r="C333" s="209" t="str">
        <f ca="1" t="shared" ref="C333:C396" si="16">IF(ISERROR(OFFSET($C$713,MATCH(A333,$F$714:$F$1320,0),0)),"",OFFSET($C$713,MATCH(A333,$F$714:$F$1320,0),0))</f>
        <v/>
      </c>
      <c r="D333" s="587" t="str">
        <f ca="1">IF(ISERROR(OFFSET('HARGA SATUAN'!$D$6,MATCH(C333,'HARGA SATUAN'!$C$7:$C$1495,0),0)),"",OFFSET('HARGA SATUAN'!$D$6,MATCH(C333,'HARGA SATUAN'!$C$7:$C$1495,0),0))</f>
        <v/>
      </c>
      <c r="E333" s="587">
        <f ca="1">IF(B333="+","Unit",IF(ISERROR(OFFSET('HARGA SATUAN'!$E$6,MATCH(C333,'HARGA SATUAN'!$C$7:$C$1495,0),0)),"",OFFSET('HARGA SATUAN'!$E$6,MATCH(C333,'HARGA SATUAN'!$C$7:$C$1495,0),0)))</f>
        <v>0</v>
      </c>
      <c r="F333" s="678" t="str">
        <f ca="1" t="shared" ref="F333:F396" si="17">IF(ISERROR(OFFSET($D$713,MATCH(A333,$F$714:$F$1320,0),0)),"",OFFSET($D$713,MATCH(A333,$F$714:$F$1320,0),0))</f>
        <v/>
      </c>
      <c r="G333" s="583">
        <f ca="1">IF(ISERROR(OFFSET('HARGA SATUAN'!$I$6,MATCH(C333,'HARGA SATUAN'!$C$7:$C$1495,0),0)),"",OFFSET('HARGA SATUAN'!$I$6,MATCH(C333,'HARGA SATUAN'!$C$7:$C$1495,0),0))</f>
        <v>0</v>
      </c>
      <c r="H333" s="677" t="str">
        <f ca="1">IF(B333="","",#REF!)</f>
        <v/>
      </c>
      <c r="I333" s="677" t="str">
        <f ca="1">IF(B333="","",#REF!)</f>
        <v/>
      </c>
      <c r="J333" s="677" t="str">
        <f ca="1">IF(B333="","",#REF!)</f>
        <v/>
      </c>
      <c r="K333" s="677" t="str">
        <f ca="1">IF(B333="","",#REF!)</f>
        <v/>
      </c>
      <c r="L333" s="677" t="str">
        <f ca="1">IF(C333="","",#REF!)</f>
        <v/>
      </c>
    </row>
    <row r="334" spans="1:12">
      <c r="A334" s="650">
        <v>323</v>
      </c>
      <c r="B334" s="676" t="str">
        <f ca="1" t="shared" si="15"/>
        <v/>
      </c>
      <c r="C334" s="209" t="str">
        <f ca="1" t="shared" si="16"/>
        <v/>
      </c>
      <c r="D334" s="587" t="str">
        <f ca="1">IF(ISERROR(OFFSET('HARGA SATUAN'!$D$6,MATCH(C334,'HARGA SATUAN'!$C$7:$C$1495,0),0)),"",OFFSET('HARGA SATUAN'!$D$6,MATCH(C334,'HARGA SATUAN'!$C$7:$C$1495,0),0))</f>
        <v/>
      </c>
      <c r="E334" s="587">
        <f ca="1">IF(B334="+","Unit",IF(ISERROR(OFFSET('HARGA SATUAN'!$E$6,MATCH(C334,'HARGA SATUAN'!$C$7:$C$1495,0),0)),"",OFFSET('HARGA SATUAN'!$E$6,MATCH(C334,'HARGA SATUAN'!$C$7:$C$1495,0),0)))</f>
        <v>0</v>
      </c>
      <c r="F334" s="678" t="str">
        <f ca="1" t="shared" si="17"/>
        <v/>
      </c>
      <c r="G334" s="583">
        <f ca="1">IF(ISERROR(OFFSET('HARGA SATUAN'!$I$6,MATCH(C334,'HARGA SATUAN'!$C$7:$C$1495,0),0)),"",OFFSET('HARGA SATUAN'!$I$6,MATCH(C334,'HARGA SATUAN'!$C$7:$C$1495,0),0))</f>
        <v>0</v>
      </c>
      <c r="H334" s="677" t="str">
        <f ca="1">IF(B334="","",#REF!)</f>
        <v/>
      </c>
      <c r="I334" s="677" t="str">
        <f ca="1">IF(B334="","",#REF!)</f>
        <v/>
      </c>
      <c r="J334" s="677" t="str">
        <f ca="1">IF(B334="","",#REF!)</f>
        <v/>
      </c>
      <c r="K334" s="677" t="str">
        <f ca="1">IF(B334="","",#REF!)</f>
        <v/>
      </c>
      <c r="L334" s="677" t="str">
        <f ca="1">IF(C334="","",#REF!)</f>
        <v/>
      </c>
    </row>
    <row r="335" spans="1:12">
      <c r="A335" s="650">
        <v>324</v>
      </c>
      <c r="B335" s="676" t="str">
        <f ca="1" t="shared" si="15"/>
        <v/>
      </c>
      <c r="C335" s="209" t="str">
        <f ca="1" t="shared" si="16"/>
        <v/>
      </c>
      <c r="D335" s="587" t="str">
        <f ca="1">IF(ISERROR(OFFSET('HARGA SATUAN'!$D$6,MATCH(C335,'HARGA SATUAN'!$C$7:$C$1495,0),0)),"",OFFSET('HARGA SATUAN'!$D$6,MATCH(C335,'HARGA SATUAN'!$C$7:$C$1495,0),0))</f>
        <v/>
      </c>
      <c r="E335" s="587">
        <f ca="1">IF(B335="+","Unit",IF(ISERROR(OFFSET('HARGA SATUAN'!$E$6,MATCH(C335,'HARGA SATUAN'!$C$7:$C$1495,0),0)),"",OFFSET('HARGA SATUAN'!$E$6,MATCH(C335,'HARGA SATUAN'!$C$7:$C$1495,0),0)))</f>
        <v>0</v>
      </c>
      <c r="F335" s="678" t="str">
        <f ca="1" t="shared" si="17"/>
        <v/>
      </c>
      <c r="G335" s="583">
        <f ca="1">IF(ISERROR(OFFSET('HARGA SATUAN'!$I$6,MATCH(C335,'HARGA SATUAN'!$C$7:$C$1495,0),0)),"",OFFSET('HARGA SATUAN'!$I$6,MATCH(C335,'HARGA SATUAN'!$C$7:$C$1495,0),0))</f>
        <v>0</v>
      </c>
      <c r="H335" s="677" t="str">
        <f ca="1">IF(B335="","",#REF!)</f>
        <v/>
      </c>
      <c r="I335" s="677" t="str">
        <f ca="1">IF(B335="","",#REF!)</f>
        <v/>
      </c>
      <c r="J335" s="677" t="str">
        <f ca="1">IF(B335="","",#REF!)</f>
        <v/>
      </c>
      <c r="K335" s="677" t="str">
        <f ca="1">IF(B335="","",#REF!)</f>
        <v/>
      </c>
      <c r="L335" s="677" t="str">
        <f ca="1">IF(C335="","",#REF!)</f>
        <v/>
      </c>
    </row>
    <row r="336" spans="1:12">
      <c r="A336" s="650">
        <v>325</v>
      </c>
      <c r="B336" s="676" t="str">
        <f ca="1" t="shared" si="15"/>
        <v/>
      </c>
      <c r="C336" s="209" t="str">
        <f ca="1" t="shared" si="16"/>
        <v/>
      </c>
      <c r="D336" s="587" t="str">
        <f ca="1">IF(ISERROR(OFFSET('HARGA SATUAN'!$D$6,MATCH(C336,'HARGA SATUAN'!$C$7:$C$1495,0),0)),"",OFFSET('HARGA SATUAN'!$D$6,MATCH(C336,'HARGA SATUAN'!$C$7:$C$1495,0),0))</f>
        <v/>
      </c>
      <c r="E336" s="587">
        <f ca="1">IF(B336="+","Unit",IF(ISERROR(OFFSET('HARGA SATUAN'!$E$6,MATCH(C336,'HARGA SATUAN'!$C$7:$C$1495,0),0)),"",OFFSET('HARGA SATUAN'!$E$6,MATCH(C336,'HARGA SATUAN'!$C$7:$C$1495,0),0)))</f>
        <v>0</v>
      </c>
      <c r="F336" s="678" t="str">
        <f ca="1" t="shared" si="17"/>
        <v/>
      </c>
      <c r="G336" s="583">
        <f ca="1">IF(ISERROR(OFFSET('HARGA SATUAN'!$I$6,MATCH(C336,'HARGA SATUAN'!$C$7:$C$1495,0),0)),"",OFFSET('HARGA SATUAN'!$I$6,MATCH(C336,'HARGA SATUAN'!$C$7:$C$1495,0),0))</f>
        <v>0</v>
      </c>
      <c r="H336" s="677" t="str">
        <f ca="1">IF(B336="","",#REF!)</f>
        <v/>
      </c>
      <c r="I336" s="677" t="str">
        <f ca="1">IF(B336="","",#REF!)</f>
        <v/>
      </c>
      <c r="J336" s="677" t="str">
        <f ca="1">IF(B336="","",#REF!)</f>
        <v/>
      </c>
      <c r="K336" s="677" t="str">
        <f ca="1">IF(B336="","",#REF!)</f>
        <v/>
      </c>
      <c r="L336" s="677" t="str">
        <f ca="1">IF(C336="","",#REF!)</f>
        <v/>
      </c>
    </row>
    <row r="337" spans="1:12">
      <c r="A337" s="650">
        <v>326</v>
      </c>
      <c r="B337" s="676" t="str">
        <f ca="1" t="shared" si="15"/>
        <v/>
      </c>
      <c r="C337" s="209" t="str">
        <f ca="1" t="shared" si="16"/>
        <v/>
      </c>
      <c r="D337" s="587" t="str">
        <f ca="1">IF(ISERROR(OFFSET('HARGA SATUAN'!$D$6,MATCH(C337,'HARGA SATUAN'!$C$7:$C$1495,0),0)),"",OFFSET('HARGA SATUAN'!$D$6,MATCH(C337,'HARGA SATUAN'!$C$7:$C$1495,0),0))</f>
        <v/>
      </c>
      <c r="E337" s="587">
        <f ca="1">IF(B337="+","Unit",IF(ISERROR(OFFSET('HARGA SATUAN'!$E$6,MATCH(C337,'HARGA SATUAN'!$C$7:$C$1495,0),0)),"",OFFSET('HARGA SATUAN'!$E$6,MATCH(C337,'HARGA SATUAN'!$C$7:$C$1495,0),0)))</f>
        <v>0</v>
      </c>
      <c r="F337" s="678" t="str">
        <f ca="1" t="shared" si="17"/>
        <v/>
      </c>
      <c r="G337" s="583">
        <f ca="1">IF(ISERROR(OFFSET('HARGA SATUAN'!$I$6,MATCH(C337,'HARGA SATUAN'!$C$7:$C$1495,0),0)),"",OFFSET('HARGA SATUAN'!$I$6,MATCH(C337,'HARGA SATUAN'!$C$7:$C$1495,0),0))</f>
        <v>0</v>
      </c>
      <c r="H337" s="677" t="str">
        <f ca="1">IF(B337="","",#REF!)</f>
        <v/>
      </c>
      <c r="I337" s="677" t="str">
        <f ca="1">IF(B337="","",#REF!)</f>
        <v/>
      </c>
      <c r="J337" s="677" t="str">
        <f ca="1">IF(B337="","",#REF!)</f>
        <v/>
      </c>
      <c r="K337" s="677" t="str">
        <f ca="1">IF(B337="","",#REF!)</f>
        <v/>
      </c>
      <c r="L337" s="677" t="str">
        <f ca="1">IF(C337="","",#REF!)</f>
        <v/>
      </c>
    </row>
    <row r="338" spans="1:12">
      <c r="A338" s="650">
        <v>327</v>
      </c>
      <c r="B338" s="676" t="str">
        <f ca="1" t="shared" si="15"/>
        <v/>
      </c>
      <c r="C338" s="209" t="str">
        <f ca="1" t="shared" si="16"/>
        <v/>
      </c>
      <c r="D338" s="587" t="str">
        <f ca="1">IF(ISERROR(OFFSET('HARGA SATUAN'!$D$6,MATCH(C338,'HARGA SATUAN'!$C$7:$C$1495,0),0)),"",OFFSET('HARGA SATUAN'!$D$6,MATCH(C338,'HARGA SATUAN'!$C$7:$C$1495,0),0))</f>
        <v/>
      </c>
      <c r="E338" s="587">
        <f ca="1">IF(B338="+","Unit",IF(ISERROR(OFFSET('HARGA SATUAN'!$E$6,MATCH(C338,'HARGA SATUAN'!$C$7:$C$1495,0),0)),"",OFFSET('HARGA SATUAN'!$E$6,MATCH(C338,'HARGA SATUAN'!$C$7:$C$1495,0),0)))</f>
        <v>0</v>
      </c>
      <c r="F338" s="678" t="str">
        <f ca="1" t="shared" si="17"/>
        <v/>
      </c>
      <c r="G338" s="583">
        <f ca="1">IF(ISERROR(OFFSET('HARGA SATUAN'!$I$6,MATCH(C338,'HARGA SATUAN'!$C$7:$C$1495,0),0)),"",OFFSET('HARGA SATUAN'!$I$6,MATCH(C338,'HARGA SATUAN'!$C$7:$C$1495,0),0))</f>
        <v>0</v>
      </c>
      <c r="H338" s="677" t="str">
        <f ca="1">IF(B338="","",#REF!)</f>
        <v/>
      </c>
      <c r="I338" s="677" t="str">
        <f ca="1">IF(B338="","",#REF!)</f>
        <v/>
      </c>
      <c r="J338" s="677" t="str">
        <f ca="1">IF(B338="","",#REF!)</f>
        <v/>
      </c>
      <c r="K338" s="677" t="str">
        <f ca="1">IF(B338="","",#REF!)</f>
        <v/>
      </c>
      <c r="L338" s="677" t="str">
        <f ca="1">IF(C338="","",#REF!)</f>
        <v/>
      </c>
    </row>
    <row r="339" spans="1:12">
      <c r="A339" s="650">
        <v>328</v>
      </c>
      <c r="B339" s="676" t="str">
        <f ca="1" t="shared" si="15"/>
        <v/>
      </c>
      <c r="C339" s="209" t="str">
        <f ca="1" t="shared" si="16"/>
        <v/>
      </c>
      <c r="D339" s="587" t="str">
        <f ca="1">IF(ISERROR(OFFSET('HARGA SATUAN'!$D$6,MATCH(C339,'HARGA SATUAN'!$C$7:$C$1495,0),0)),"",OFFSET('HARGA SATUAN'!$D$6,MATCH(C339,'HARGA SATUAN'!$C$7:$C$1495,0),0))</f>
        <v/>
      </c>
      <c r="E339" s="587">
        <f ca="1">IF(B339="+","Unit",IF(ISERROR(OFFSET('HARGA SATUAN'!$E$6,MATCH(C339,'HARGA SATUAN'!$C$7:$C$1495,0),0)),"",OFFSET('HARGA SATUAN'!$E$6,MATCH(C339,'HARGA SATUAN'!$C$7:$C$1495,0),0)))</f>
        <v>0</v>
      </c>
      <c r="F339" s="678" t="str">
        <f ca="1" t="shared" si="17"/>
        <v/>
      </c>
      <c r="G339" s="583">
        <f ca="1">IF(ISERROR(OFFSET('HARGA SATUAN'!$I$6,MATCH(C339,'HARGA SATUAN'!$C$7:$C$1495,0),0)),"",OFFSET('HARGA SATUAN'!$I$6,MATCH(C339,'HARGA SATUAN'!$C$7:$C$1495,0),0))</f>
        <v>0</v>
      </c>
      <c r="H339" s="677" t="str">
        <f ca="1">IF(B339="","",#REF!)</f>
        <v/>
      </c>
      <c r="I339" s="677" t="str">
        <f ca="1">IF(B339="","",#REF!)</f>
        <v/>
      </c>
      <c r="J339" s="677" t="str">
        <f ca="1">IF(B339="","",#REF!)</f>
        <v/>
      </c>
      <c r="K339" s="677" t="str">
        <f ca="1">IF(B339="","",#REF!)</f>
        <v/>
      </c>
      <c r="L339" s="677" t="str">
        <f ca="1">IF(C339="","",#REF!)</f>
        <v/>
      </c>
    </row>
    <row r="340" spans="1:12">
      <c r="A340" s="650">
        <v>329</v>
      </c>
      <c r="B340" s="676" t="str">
        <f ca="1" t="shared" si="15"/>
        <v/>
      </c>
      <c r="C340" s="209" t="str">
        <f ca="1" t="shared" si="16"/>
        <v/>
      </c>
      <c r="D340" s="587" t="str">
        <f ca="1">IF(ISERROR(OFFSET('HARGA SATUAN'!$D$6,MATCH(C340,'HARGA SATUAN'!$C$7:$C$1495,0),0)),"",OFFSET('HARGA SATUAN'!$D$6,MATCH(C340,'HARGA SATUAN'!$C$7:$C$1495,0),0))</f>
        <v/>
      </c>
      <c r="E340" s="587">
        <f ca="1">IF(B340="+","Unit",IF(ISERROR(OFFSET('HARGA SATUAN'!$E$6,MATCH(C340,'HARGA SATUAN'!$C$7:$C$1495,0),0)),"",OFFSET('HARGA SATUAN'!$E$6,MATCH(C340,'HARGA SATUAN'!$C$7:$C$1495,0),0)))</f>
        <v>0</v>
      </c>
      <c r="F340" s="678" t="str">
        <f ca="1" t="shared" si="17"/>
        <v/>
      </c>
      <c r="G340" s="583">
        <f ca="1">IF(ISERROR(OFFSET('HARGA SATUAN'!$I$6,MATCH(C340,'HARGA SATUAN'!$C$7:$C$1495,0),0)),"",OFFSET('HARGA SATUAN'!$I$6,MATCH(C340,'HARGA SATUAN'!$C$7:$C$1495,0),0))</f>
        <v>0</v>
      </c>
      <c r="H340" s="677" t="str">
        <f ca="1">IF(B340="","",#REF!)</f>
        <v/>
      </c>
      <c r="I340" s="677" t="str">
        <f ca="1">IF(B340="","",#REF!)</f>
        <v/>
      </c>
      <c r="J340" s="677" t="str">
        <f ca="1">IF(B340="","",#REF!)</f>
        <v/>
      </c>
      <c r="K340" s="677" t="str">
        <f ca="1">IF(B340="","",#REF!)</f>
        <v/>
      </c>
      <c r="L340" s="677" t="str">
        <f ca="1">IF(C340="","",#REF!)</f>
        <v/>
      </c>
    </row>
    <row r="341" spans="1:12">
      <c r="A341" s="650">
        <v>330</v>
      </c>
      <c r="B341" s="676" t="str">
        <f ca="1" t="shared" si="15"/>
        <v/>
      </c>
      <c r="C341" s="209" t="str">
        <f ca="1" t="shared" si="16"/>
        <v/>
      </c>
      <c r="D341" s="587" t="str">
        <f ca="1">IF(ISERROR(OFFSET('HARGA SATUAN'!$D$6,MATCH(C341,'HARGA SATUAN'!$C$7:$C$1495,0),0)),"",OFFSET('HARGA SATUAN'!$D$6,MATCH(C341,'HARGA SATUAN'!$C$7:$C$1495,0),0))</f>
        <v/>
      </c>
      <c r="E341" s="587">
        <f ca="1">IF(B341="+","Unit",IF(ISERROR(OFFSET('HARGA SATUAN'!$E$6,MATCH(C341,'HARGA SATUAN'!$C$7:$C$1495,0),0)),"",OFFSET('HARGA SATUAN'!$E$6,MATCH(C341,'HARGA SATUAN'!$C$7:$C$1495,0),0)))</f>
        <v>0</v>
      </c>
      <c r="F341" s="678" t="str">
        <f ca="1" t="shared" si="17"/>
        <v/>
      </c>
      <c r="G341" s="583">
        <f ca="1">IF(ISERROR(OFFSET('HARGA SATUAN'!$I$6,MATCH(C341,'HARGA SATUAN'!$C$7:$C$1495,0),0)),"",OFFSET('HARGA SATUAN'!$I$6,MATCH(C341,'HARGA SATUAN'!$C$7:$C$1495,0),0))</f>
        <v>0</v>
      </c>
      <c r="H341" s="677" t="str">
        <f ca="1">IF(B341="","",#REF!)</f>
        <v/>
      </c>
      <c r="I341" s="677" t="str">
        <f ca="1">IF(B341="","",#REF!)</f>
        <v/>
      </c>
      <c r="J341" s="677" t="str">
        <f ca="1">IF(B341="","",#REF!)</f>
        <v/>
      </c>
      <c r="K341" s="677" t="str">
        <f ca="1">IF(B341="","",#REF!)</f>
        <v/>
      </c>
      <c r="L341" s="677" t="str">
        <f ca="1">IF(C341="","",#REF!)</f>
        <v/>
      </c>
    </row>
    <row r="342" spans="1:12">
      <c r="A342" s="650">
        <v>331</v>
      </c>
      <c r="B342" s="676" t="str">
        <f ca="1" t="shared" si="15"/>
        <v/>
      </c>
      <c r="C342" s="209" t="str">
        <f ca="1" t="shared" si="16"/>
        <v/>
      </c>
      <c r="D342" s="587" t="str">
        <f ca="1">IF(ISERROR(OFFSET('HARGA SATUAN'!$D$6,MATCH(C342,'HARGA SATUAN'!$C$7:$C$1495,0),0)),"",OFFSET('HARGA SATUAN'!$D$6,MATCH(C342,'HARGA SATUAN'!$C$7:$C$1495,0),0))</f>
        <v/>
      </c>
      <c r="E342" s="587">
        <f ca="1">IF(B342="+","Unit",IF(ISERROR(OFFSET('HARGA SATUAN'!$E$6,MATCH(C342,'HARGA SATUAN'!$C$7:$C$1495,0),0)),"",OFFSET('HARGA SATUAN'!$E$6,MATCH(C342,'HARGA SATUAN'!$C$7:$C$1495,0),0)))</f>
        <v>0</v>
      </c>
      <c r="F342" s="678" t="str">
        <f ca="1" t="shared" si="17"/>
        <v/>
      </c>
      <c r="G342" s="583">
        <f ca="1">IF(ISERROR(OFFSET('HARGA SATUAN'!$I$6,MATCH(C342,'HARGA SATUAN'!$C$7:$C$1495,0),0)),"",OFFSET('HARGA SATUAN'!$I$6,MATCH(C342,'HARGA SATUAN'!$C$7:$C$1495,0),0))</f>
        <v>0</v>
      </c>
      <c r="H342" s="677" t="str">
        <f ca="1">IF(B342="","",#REF!)</f>
        <v/>
      </c>
      <c r="I342" s="677" t="str">
        <f ca="1">IF(B342="","",#REF!)</f>
        <v/>
      </c>
      <c r="J342" s="677" t="str">
        <f ca="1">IF(B342="","",#REF!)</f>
        <v/>
      </c>
      <c r="K342" s="677" t="str">
        <f ca="1">IF(B342="","",#REF!)</f>
        <v/>
      </c>
      <c r="L342" s="677" t="str">
        <f ca="1">IF(C342="","",#REF!)</f>
        <v/>
      </c>
    </row>
    <row r="343" spans="1:12">
      <c r="A343" s="650">
        <v>332</v>
      </c>
      <c r="B343" s="676" t="str">
        <f ca="1" t="shared" si="15"/>
        <v/>
      </c>
      <c r="C343" s="209" t="str">
        <f ca="1" t="shared" si="16"/>
        <v/>
      </c>
      <c r="D343" s="587" t="str">
        <f ca="1">IF(ISERROR(OFFSET('HARGA SATUAN'!$D$6,MATCH(C343,'HARGA SATUAN'!$C$7:$C$1495,0),0)),"",OFFSET('HARGA SATUAN'!$D$6,MATCH(C343,'HARGA SATUAN'!$C$7:$C$1495,0),0))</f>
        <v/>
      </c>
      <c r="E343" s="587">
        <f ca="1">IF(B343="+","Unit",IF(ISERROR(OFFSET('HARGA SATUAN'!$E$6,MATCH(C343,'HARGA SATUAN'!$C$7:$C$1495,0),0)),"",OFFSET('HARGA SATUAN'!$E$6,MATCH(C343,'HARGA SATUAN'!$C$7:$C$1495,0),0)))</f>
        <v>0</v>
      </c>
      <c r="F343" s="678" t="str">
        <f ca="1" t="shared" si="17"/>
        <v/>
      </c>
      <c r="G343" s="583">
        <f ca="1">IF(ISERROR(OFFSET('HARGA SATUAN'!$I$6,MATCH(C343,'HARGA SATUAN'!$C$7:$C$1495,0),0)),"",OFFSET('HARGA SATUAN'!$I$6,MATCH(C343,'HARGA SATUAN'!$C$7:$C$1495,0),0))</f>
        <v>0</v>
      </c>
      <c r="H343" s="677" t="str">
        <f ca="1">IF(B343="","",#REF!)</f>
        <v/>
      </c>
      <c r="I343" s="677" t="str">
        <f ca="1">IF(B343="","",#REF!)</f>
        <v/>
      </c>
      <c r="J343" s="677" t="str">
        <f ca="1">IF(B343="","",#REF!)</f>
        <v/>
      </c>
      <c r="K343" s="677" t="str">
        <f ca="1">IF(B343="","",#REF!)</f>
        <v/>
      </c>
      <c r="L343" s="677" t="str">
        <f ca="1">IF(C343="","",#REF!)</f>
        <v/>
      </c>
    </row>
    <row r="344" spans="1:12">
      <c r="A344" s="650">
        <v>333</v>
      </c>
      <c r="B344" s="676" t="str">
        <f ca="1" t="shared" si="15"/>
        <v/>
      </c>
      <c r="C344" s="209" t="str">
        <f ca="1" t="shared" si="16"/>
        <v/>
      </c>
      <c r="D344" s="587" t="str">
        <f ca="1">IF(ISERROR(OFFSET('HARGA SATUAN'!$D$6,MATCH(C344,'HARGA SATUAN'!$C$7:$C$1495,0),0)),"",OFFSET('HARGA SATUAN'!$D$6,MATCH(C344,'HARGA SATUAN'!$C$7:$C$1495,0),0))</f>
        <v/>
      </c>
      <c r="E344" s="587">
        <f ca="1">IF(B344="+","Unit",IF(ISERROR(OFFSET('HARGA SATUAN'!$E$6,MATCH(C344,'HARGA SATUAN'!$C$7:$C$1495,0),0)),"",OFFSET('HARGA SATUAN'!$E$6,MATCH(C344,'HARGA SATUAN'!$C$7:$C$1495,0),0)))</f>
        <v>0</v>
      </c>
      <c r="F344" s="678" t="str">
        <f ca="1" t="shared" si="17"/>
        <v/>
      </c>
      <c r="G344" s="583">
        <f ca="1">IF(ISERROR(OFFSET('HARGA SATUAN'!$I$6,MATCH(C344,'HARGA SATUAN'!$C$7:$C$1495,0),0)),"",OFFSET('HARGA SATUAN'!$I$6,MATCH(C344,'HARGA SATUAN'!$C$7:$C$1495,0),0))</f>
        <v>0</v>
      </c>
      <c r="H344" s="677" t="str">
        <f ca="1">IF(B344="","",#REF!)</f>
        <v/>
      </c>
      <c r="I344" s="677" t="str">
        <f ca="1">IF(B344="","",#REF!)</f>
        <v/>
      </c>
      <c r="J344" s="677" t="str">
        <f ca="1">IF(B344="","",#REF!)</f>
        <v/>
      </c>
      <c r="K344" s="677" t="str">
        <f ca="1">IF(B344="","",#REF!)</f>
        <v/>
      </c>
      <c r="L344" s="677" t="str">
        <f ca="1">IF(C344="","",#REF!)</f>
        <v/>
      </c>
    </row>
    <row r="345" spans="1:12">
      <c r="A345" s="650">
        <v>334</v>
      </c>
      <c r="B345" s="676" t="str">
        <f ca="1" t="shared" si="15"/>
        <v/>
      </c>
      <c r="C345" s="209" t="str">
        <f ca="1" t="shared" si="16"/>
        <v/>
      </c>
      <c r="D345" s="587" t="str">
        <f ca="1">IF(ISERROR(OFFSET('HARGA SATUAN'!$D$6,MATCH(C345,'HARGA SATUAN'!$C$7:$C$1495,0),0)),"",OFFSET('HARGA SATUAN'!$D$6,MATCH(C345,'HARGA SATUAN'!$C$7:$C$1495,0),0))</f>
        <v/>
      </c>
      <c r="E345" s="587">
        <f ca="1">IF(B345="+","Unit",IF(ISERROR(OFFSET('HARGA SATUAN'!$E$6,MATCH(C345,'HARGA SATUAN'!$C$7:$C$1495,0),0)),"",OFFSET('HARGA SATUAN'!$E$6,MATCH(C345,'HARGA SATUAN'!$C$7:$C$1495,0),0)))</f>
        <v>0</v>
      </c>
      <c r="F345" s="678" t="str">
        <f ca="1" t="shared" si="17"/>
        <v/>
      </c>
      <c r="G345" s="583">
        <f ca="1">IF(ISERROR(OFFSET('HARGA SATUAN'!$I$6,MATCH(C345,'HARGA SATUAN'!$C$7:$C$1495,0),0)),"",OFFSET('HARGA SATUAN'!$I$6,MATCH(C345,'HARGA SATUAN'!$C$7:$C$1495,0),0))</f>
        <v>0</v>
      </c>
      <c r="H345" s="677" t="str">
        <f ca="1">IF(B345="","",#REF!)</f>
        <v/>
      </c>
      <c r="I345" s="677" t="str">
        <f ca="1">IF(B345="","",#REF!)</f>
        <v/>
      </c>
      <c r="J345" s="677" t="str">
        <f ca="1">IF(B345="","",#REF!)</f>
        <v/>
      </c>
      <c r="K345" s="677" t="str">
        <f ca="1">IF(B345="","",#REF!)</f>
        <v/>
      </c>
      <c r="L345" s="677" t="str">
        <f ca="1">IF(C345="","",#REF!)</f>
        <v/>
      </c>
    </row>
    <row r="346" spans="1:12">
      <c r="A346" s="650">
        <v>335</v>
      </c>
      <c r="B346" s="676" t="str">
        <f ca="1" t="shared" si="15"/>
        <v/>
      </c>
      <c r="C346" s="209" t="str">
        <f ca="1" t="shared" si="16"/>
        <v/>
      </c>
      <c r="D346" s="587" t="str">
        <f ca="1">IF(ISERROR(OFFSET('HARGA SATUAN'!$D$6,MATCH(C346,'HARGA SATUAN'!$C$7:$C$1495,0),0)),"",OFFSET('HARGA SATUAN'!$D$6,MATCH(C346,'HARGA SATUAN'!$C$7:$C$1495,0),0))</f>
        <v/>
      </c>
      <c r="E346" s="587">
        <f ca="1">IF(B346="+","Unit",IF(ISERROR(OFFSET('HARGA SATUAN'!$E$6,MATCH(C346,'HARGA SATUAN'!$C$7:$C$1495,0),0)),"",OFFSET('HARGA SATUAN'!$E$6,MATCH(C346,'HARGA SATUAN'!$C$7:$C$1495,0),0)))</f>
        <v>0</v>
      </c>
      <c r="F346" s="678" t="str">
        <f ca="1" t="shared" si="17"/>
        <v/>
      </c>
      <c r="G346" s="583">
        <f ca="1">IF(ISERROR(OFFSET('HARGA SATUAN'!$I$6,MATCH(C346,'HARGA SATUAN'!$C$7:$C$1495,0),0)),"",OFFSET('HARGA SATUAN'!$I$6,MATCH(C346,'HARGA SATUAN'!$C$7:$C$1495,0),0))</f>
        <v>0</v>
      </c>
      <c r="H346" s="677" t="str">
        <f ca="1">IF(B346="","",#REF!)</f>
        <v/>
      </c>
      <c r="I346" s="677" t="str">
        <f ca="1">IF(B346="","",#REF!)</f>
        <v/>
      </c>
      <c r="J346" s="677" t="str">
        <f ca="1">IF(B346="","",#REF!)</f>
        <v/>
      </c>
      <c r="K346" s="677" t="str">
        <f ca="1">IF(B346="","",#REF!)</f>
        <v/>
      </c>
      <c r="L346" s="677" t="str">
        <f ca="1">IF(C346="","",#REF!)</f>
        <v/>
      </c>
    </row>
    <row r="347" spans="1:12">
      <c r="A347" s="650">
        <v>336</v>
      </c>
      <c r="B347" s="676" t="str">
        <f ca="1" t="shared" si="15"/>
        <v/>
      </c>
      <c r="C347" s="209" t="str">
        <f ca="1" t="shared" si="16"/>
        <v/>
      </c>
      <c r="D347" s="587" t="str">
        <f ca="1">IF(ISERROR(OFFSET('HARGA SATUAN'!$D$6,MATCH(C347,'HARGA SATUAN'!$C$7:$C$1495,0),0)),"",OFFSET('HARGA SATUAN'!$D$6,MATCH(C347,'HARGA SATUAN'!$C$7:$C$1495,0),0))</f>
        <v/>
      </c>
      <c r="E347" s="587">
        <f ca="1">IF(B347="+","Unit",IF(ISERROR(OFFSET('HARGA SATUAN'!$E$6,MATCH(C347,'HARGA SATUAN'!$C$7:$C$1495,0),0)),"",OFFSET('HARGA SATUAN'!$E$6,MATCH(C347,'HARGA SATUAN'!$C$7:$C$1495,0),0)))</f>
        <v>0</v>
      </c>
      <c r="F347" s="678" t="str">
        <f ca="1" t="shared" si="17"/>
        <v/>
      </c>
      <c r="G347" s="583">
        <f ca="1">IF(ISERROR(OFFSET('HARGA SATUAN'!$I$6,MATCH(C347,'HARGA SATUAN'!$C$7:$C$1495,0),0)),"",OFFSET('HARGA SATUAN'!$I$6,MATCH(C347,'HARGA SATUAN'!$C$7:$C$1495,0),0))</f>
        <v>0</v>
      </c>
      <c r="H347" s="677" t="str">
        <f ca="1">IF(B347="","",#REF!)</f>
        <v/>
      </c>
      <c r="I347" s="677" t="str">
        <f ca="1">IF(B347="","",#REF!)</f>
        <v/>
      </c>
      <c r="J347" s="677" t="str">
        <f ca="1">IF(B347="","",#REF!)</f>
        <v/>
      </c>
      <c r="K347" s="677" t="str">
        <f ca="1">IF(B347="","",#REF!)</f>
        <v/>
      </c>
      <c r="L347" s="677" t="str">
        <f ca="1">IF(C347="","",#REF!)</f>
        <v/>
      </c>
    </row>
    <row r="348" spans="1:12">
      <c r="A348" s="650">
        <v>337</v>
      </c>
      <c r="B348" s="676" t="str">
        <f ca="1" t="shared" si="15"/>
        <v/>
      </c>
      <c r="C348" s="209" t="str">
        <f ca="1" t="shared" si="16"/>
        <v/>
      </c>
      <c r="D348" s="587" t="str">
        <f ca="1">IF(ISERROR(OFFSET('HARGA SATUAN'!$D$6,MATCH(C348,'HARGA SATUAN'!$C$7:$C$1495,0),0)),"",OFFSET('HARGA SATUAN'!$D$6,MATCH(C348,'HARGA SATUAN'!$C$7:$C$1495,0),0))</f>
        <v/>
      </c>
      <c r="E348" s="587">
        <f ca="1">IF(B348="+","Unit",IF(ISERROR(OFFSET('HARGA SATUAN'!$E$6,MATCH(C348,'HARGA SATUAN'!$C$7:$C$1495,0),0)),"",OFFSET('HARGA SATUAN'!$E$6,MATCH(C348,'HARGA SATUAN'!$C$7:$C$1495,0),0)))</f>
        <v>0</v>
      </c>
      <c r="F348" s="678" t="str">
        <f ca="1" t="shared" si="17"/>
        <v/>
      </c>
      <c r="G348" s="583">
        <f ca="1">IF(ISERROR(OFFSET('HARGA SATUAN'!$I$6,MATCH(C348,'HARGA SATUAN'!$C$7:$C$1495,0),0)),"",OFFSET('HARGA SATUAN'!$I$6,MATCH(C348,'HARGA SATUAN'!$C$7:$C$1495,0),0))</f>
        <v>0</v>
      </c>
      <c r="H348" s="677" t="str">
        <f ca="1">IF(B348="","",#REF!)</f>
        <v/>
      </c>
      <c r="I348" s="677" t="str">
        <f ca="1">IF(B348="","",#REF!)</f>
        <v/>
      </c>
      <c r="J348" s="677" t="str">
        <f ca="1">IF(B348="","",#REF!)</f>
        <v/>
      </c>
      <c r="K348" s="677" t="str">
        <f ca="1">IF(B348="","",#REF!)</f>
        <v/>
      </c>
      <c r="L348" s="677" t="str">
        <f ca="1">IF(C348="","",#REF!)</f>
        <v/>
      </c>
    </row>
    <row r="349" spans="1:12">
      <c r="A349" s="650">
        <v>338</v>
      </c>
      <c r="B349" s="676" t="str">
        <f ca="1" t="shared" si="15"/>
        <v/>
      </c>
      <c r="C349" s="209" t="str">
        <f ca="1" t="shared" si="16"/>
        <v/>
      </c>
      <c r="D349" s="587" t="str">
        <f ca="1">IF(ISERROR(OFFSET('HARGA SATUAN'!$D$6,MATCH(C349,'HARGA SATUAN'!$C$7:$C$1495,0),0)),"",OFFSET('HARGA SATUAN'!$D$6,MATCH(C349,'HARGA SATUAN'!$C$7:$C$1495,0),0))</f>
        <v/>
      </c>
      <c r="E349" s="587">
        <f ca="1">IF(B349="+","Unit",IF(ISERROR(OFFSET('HARGA SATUAN'!$E$6,MATCH(C349,'HARGA SATUAN'!$C$7:$C$1495,0),0)),"",OFFSET('HARGA SATUAN'!$E$6,MATCH(C349,'HARGA SATUAN'!$C$7:$C$1495,0),0)))</f>
        <v>0</v>
      </c>
      <c r="F349" s="678" t="str">
        <f ca="1" t="shared" si="17"/>
        <v/>
      </c>
      <c r="G349" s="583">
        <f ca="1">IF(ISERROR(OFFSET('HARGA SATUAN'!$I$6,MATCH(C349,'HARGA SATUAN'!$C$7:$C$1495,0),0)),"",OFFSET('HARGA SATUAN'!$I$6,MATCH(C349,'HARGA SATUAN'!$C$7:$C$1495,0),0))</f>
        <v>0</v>
      </c>
      <c r="H349" s="677" t="str">
        <f ca="1">IF(B349="","",#REF!)</f>
        <v/>
      </c>
      <c r="I349" s="677" t="str">
        <f ca="1">IF(B349="","",#REF!)</f>
        <v/>
      </c>
      <c r="J349" s="677" t="str">
        <f ca="1">IF(B349="","",#REF!)</f>
        <v/>
      </c>
      <c r="K349" s="677" t="str">
        <f ca="1">IF(B349="","",#REF!)</f>
        <v/>
      </c>
      <c r="L349" s="677" t="str">
        <f ca="1">IF(C349="","",#REF!)</f>
        <v/>
      </c>
    </row>
    <row r="350" spans="1:12">
      <c r="A350" s="650">
        <v>339</v>
      </c>
      <c r="B350" s="676" t="str">
        <f ca="1" t="shared" si="15"/>
        <v/>
      </c>
      <c r="C350" s="209" t="str">
        <f ca="1" t="shared" si="16"/>
        <v/>
      </c>
      <c r="D350" s="587" t="str">
        <f ca="1">IF(ISERROR(OFFSET('HARGA SATUAN'!$D$6,MATCH(C350,'HARGA SATUAN'!$C$7:$C$1495,0),0)),"",OFFSET('HARGA SATUAN'!$D$6,MATCH(C350,'HARGA SATUAN'!$C$7:$C$1495,0),0))</f>
        <v/>
      </c>
      <c r="E350" s="587">
        <f ca="1">IF(B350="+","Unit",IF(ISERROR(OFFSET('HARGA SATUAN'!$E$6,MATCH(C350,'HARGA SATUAN'!$C$7:$C$1495,0),0)),"",OFFSET('HARGA SATUAN'!$E$6,MATCH(C350,'HARGA SATUAN'!$C$7:$C$1495,0),0)))</f>
        <v>0</v>
      </c>
      <c r="F350" s="678" t="str">
        <f ca="1" t="shared" si="17"/>
        <v/>
      </c>
      <c r="G350" s="583">
        <f ca="1">IF(ISERROR(OFFSET('HARGA SATUAN'!$I$6,MATCH(C350,'HARGA SATUAN'!$C$7:$C$1495,0),0)),"",OFFSET('HARGA SATUAN'!$I$6,MATCH(C350,'HARGA SATUAN'!$C$7:$C$1495,0),0))</f>
        <v>0</v>
      </c>
      <c r="H350" s="677" t="str">
        <f ca="1">IF(B350="","",#REF!)</f>
        <v/>
      </c>
      <c r="I350" s="677" t="str">
        <f ca="1">IF(B350="","",#REF!)</f>
        <v/>
      </c>
      <c r="J350" s="677" t="str">
        <f ca="1">IF(B350="","",#REF!)</f>
        <v/>
      </c>
      <c r="K350" s="677" t="str">
        <f ca="1">IF(B350="","",#REF!)</f>
        <v/>
      </c>
      <c r="L350" s="677" t="str">
        <f ca="1">IF(C350="","",#REF!)</f>
        <v/>
      </c>
    </row>
    <row r="351" spans="1:12">
      <c r="A351" s="650">
        <v>340</v>
      </c>
      <c r="B351" s="676" t="str">
        <f ca="1" t="shared" si="15"/>
        <v/>
      </c>
      <c r="C351" s="209" t="str">
        <f ca="1" t="shared" si="16"/>
        <v/>
      </c>
      <c r="D351" s="587" t="str">
        <f ca="1">IF(ISERROR(OFFSET('HARGA SATUAN'!$D$6,MATCH(C351,'HARGA SATUAN'!$C$7:$C$1495,0),0)),"",OFFSET('HARGA SATUAN'!$D$6,MATCH(C351,'HARGA SATUAN'!$C$7:$C$1495,0),0))</f>
        <v/>
      </c>
      <c r="E351" s="587">
        <f ca="1">IF(B351="+","Unit",IF(ISERROR(OFFSET('HARGA SATUAN'!$E$6,MATCH(C351,'HARGA SATUAN'!$C$7:$C$1495,0),0)),"",OFFSET('HARGA SATUAN'!$E$6,MATCH(C351,'HARGA SATUAN'!$C$7:$C$1495,0),0)))</f>
        <v>0</v>
      </c>
      <c r="F351" s="678" t="str">
        <f ca="1" t="shared" si="17"/>
        <v/>
      </c>
      <c r="G351" s="583">
        <f ca="1">IF(ISERROR(OFFSET('HARGA SATUAN'!$I$6,MATCH(C351,'HARGA SATUAN'!$C$7:$C$1495,0),0)),"",OFFSET('HARGA SATUAN'!$I$6,MATCH(C351,'HARGA SATUAN'!$C$7:$C$1495,0),0))</f>
        <v>0</v>
      </c>
      <c r="H351" s="677" t="str">
        <f ca="1">IF(B351="","",#REF!)</f>
        <v/>
      </c>
      <c r="I351" s="677" t="str">
        <f ca="1">IF(B351="","",#REF!)</f>
        <v/>
      </c>
      <c r="J351" s="677" t="str">
        <f ca="1">IF(B351="","",#REF!)</f>
        <v/>
      </c>
      <c r="K351" s="677" t="str">
        <f ca="1">IF(B351="","",#REF!)</f>
        <v/>
      </c>
      <c r="L351" s="677" t="str">
        <f ca="1">IF(C351="","",#REF!)</f>
        <v/>
      </c>
    </row>
    <row r="352" spans="1:12">
      <c r="A352" s="650">
        <v>341</v>
      </c>
      <c r="B352" s="676" t="str">
        <f ca="1" t="shared" si="15"/>
        <v/>
      </c>
      <c r="C352" s="209" t="str">
        <f ca="1" t="shared" si="16"/>
        <v/>
      </c>
      <c r="D352" s="587" t="str">
        <f ca="1">IF(ISERROR(OFFSET('HARGA SATUAN'!$D$6,MATCH(C352,'HARGA SATUAN'!$C$7:$C$1495,0),0)),"",OFFSET('HARGA SATUAN'!$D$6,MATCH(C352,'HARGA SATUAN'!$C$7:$C$1495,0),0))</f>
        <v/>
      </c>
      <c r="E352" s="587">
        <f ca="1">IF(B352="+","Unit",IF(ISERROR(OFFSET('HARGA SATUAN'!$E$6,MATCH(C352,'HARGA SATUAN'!$C$7:$C$1495,0),0)),"",OFFSET('HARGA SATUAN'!$E$6,MATCH(C352,'HARGA SATUAN'!$C$7:$C$1495,0),0)))</f>
        <v>0</v>
      </c>
      <c r="F352" s="678" t="str">
        <f ca="1" t="shared" si="17"/>
        <v/>
      </c>
      <c r="G352" s="583">
        <f ca="1">IF(ISERROR(OFFSET('HARGA SATUAN'!$I$6,MATCH(C352,'HARGA SATUAN'!$C$7:$C$1495,0),0)),"",OFFSET('HARGA SATUAN'!$I$6,MATCH(C352,'HARGA SATUAN'!$C$7:$C$1495,0),0))</f>
        <v>0</v>
      </c>
      <c r="H352" s="677" t="str">
        <f ca="1">IF(B352="","",#REF!)</f>
        <v/>
      </c>
      <c r="I352" s="677" t="str">
        <f ca="1">IF(B352="","",#REF!)</f>
        <v/>
      </c>
      <c r="J352" s="677" t="str">
        <f ca="1">IF(B352="","",#REF!)</f>
        <v/>
      </c>
      <c r="K352" s="677" t="str">
        <f ca="1">IF(B352="","",#REF!)</f>
        <v/>
      </c>
      <c r="L352" s="677" t="str">
        <f ca="1">IF(C352="","",#REF!)</f>
        <v/>
      </c>
    </row>
    <row r="353" spans="1:12">
      <c r="A353" s="650">
        <v>342</v>
      </c>
      <c r="B353" s="676" t="str">
        <f ca="1" t="shared" si="15"/>
        <v/>
      </c>
      <c r="C353" s="209" t="str">
        <f ca="1" t="shared" si="16"/>
        <v/>
      </c>
      <c r="D353" s="587" t="str">
        <f ca="1">IF(ISERROR(OFFSET('HARGA SATUAN'!$D$6,MATCH(C353,'HARGA SATUAN'!$C$7:$C$1495,0),0)),"",OFFSET('HARGA SATUAN'!$D$6,MATCH(C353,'HARGA SATUAN'!$C$7:$C$1495,0),0))</f>
        <v/>
      </c>
      <c r="E353" s="587">
        <f ca="1">IF(B353="+","Unit",IF(ISERROR(OFFSET('HARGA SATUAN'!$E$6,MATCH(C353,'HARGA SATUAN'!$C$7:$C$1495,0),0)),"",OFFSET('HARGA SATUAN'!$E$6,MATCH(C353,'HARGA SATUAN'!$C$7:$C$1495,0),0)))</f>
        <v>0</v>
      </c>
      <c r="F353" s="678" t="str">
        <f ca="1" t="shared" si="17"/>
        <v/>
      </c>
      <c r="G353" s="583">
        <f ca="1">IF(ISERROR(OFFSET('HARGA SATUAN'!$I$6,MATCH(C353,'HARGA SATUAN'!$C$7:$C$1495,0),0)),"",OFFSET('HARGA SATUAN'!$I$6,MATCH(C353,'HARGA SATUAN'!$C$7:$C$1495,0),0))</f>
        <v>0</v>
      </c>
      <c r="H353" s="677" t="str">
        <f ca="1">IF(B353="","",#REF!)</f>
        <v/>
      </c>
      <c r="I353" s="677" t="str">
        <f ca="1">IF(B353="","",#REF!)</f>
        <v/>
      </c>
      <c r="J353" s="677" t="str">
        <f ca="1">IF(B353="","",#REF!)</f>
        <v/>
      </c>
      <c r="K353" s="677" t="str">
        <f ca="1">IF(B353="","",#REF!)</f>
        <v/>
      </c>
      <c r="L353" s="677" t="str">
        <f ca="1">IF(C353="","",#REF!)</f>
        <v/>
      </c>
    </row>
    <row r="354" spans="1:12">
      <c r="A354" s="650">
        <v>343</v>
      </c>
      <c r="B354" s="676" t="str">
        <f ca="1" t="shared" si="15"/>
        <v/>
      </c>
      <c r="C354" s="209" t="str">
        <f ca="1" t="shared" si="16"/>
        <v/>
      </c>
      <c r="D354" s="587" t="str">
        <f ca="1">IF(ISERROR(OFFSET('HARGA SATUAN'!$D$6,MATCH(C354,'HARGA SATUAN'!$C$7:$C$1495,0),0)),"",OFFSET('HARGA SATUAN'!$D$6,MATCH(C354,'HARGA SATUAN'!$C$7:$C$1495,0),0))</f>
        <v/>
      </c>
      <c r="E354" s="587">
        <f ca="1">IF(B354="+","Unit",IF(ISERROR(OFFSET('HARGA SATUAN'!$E$6,MATCH(C354,'HARGA SATUAN'!$C$7:$C$1495,0),0)),"",OFFSET('HARGA SATUAN'!$E$6,MATCH(C354,'HARGA SATUAN'!$C$7:$C$1495,0),0)))</f>
        <v>0</v>
      </c>
      <c r="F354" s="678" t="str">
        <f ca="1" t="shared" si="17"/>
        <v/>
      </c>
      <c r="G354" s="583">
        <f ca="1">IF(ISERROR(OFFSET('HARGA SATUAN'!$I$6,MATCH(C354,'HARGA SATUAN'!$C$7:$C$1495,0),0)),"",OFFSET('HARGA SATUAN'!$I$6,MATCH(C354,'HARGA SATUAN'!$C$7:$C$1495,0),0))</f>
        <v>0</v>
      </c>
      <c r="H354" s="677" t="str">
        <f ca="1">IF(B354="","",#REF!)</f>
        <v/>
      </c>
      <c r="I354" s="677" t="str">
        <f ca="1">IF(B354="","",#REF!)</f>
        <v/>
      </c>
      <c r="J354" s="677" t="str">
        <f ca="1">IF(B354="","",#REF!)</f>
        <v/>
      </c>
      <c r="K354" s="677" t="str">
        <f ca="1">IF(B354="","",#REF!)</f>
        <v/>
      </c>
      <c r="L354" s="677" t="str">
        <f ca="1">IF(C354="","",#REF!)</f>
        <v/>
      </c>
    </row>
    <row r="355" spans="1:12">
      <c r="A355" s="650">
        <v>344</v>
      </c>
      <c r="B355" s="676" t="str">
        <f ca="1" t="shared" si="15"/>
        <v/>
      </c>
      <c r="C355" s="209" t="str">
        <f ca="1" t="shared" si="16"/>
        <v/>
      </c>
      <c r="D355" s="587" t="str">
        <f ca="1">IF(ISERROR(OFFSET('HARGA SATUAN'!$D$6,MATCH(C355,'HARGA SATUAN'!$C$7:$C$1495,0),0)),"",OFFSET('HARGA SATUAN'!$D$6,MATCH(C355,'HARGA SATUAN'!$C$7:$C$1495,0),0))</f>
        <v/>
      </c>
      <c r="E355" s="587">
        <f ca="1">IF(B355="+","Unit",IF(ISERROR(OFFSET('HARGA SATUAN'!$E$6,MATCH(C355,'HARGA SATUAN'!$C$7:$C$1495,0),0)),"",OFFSET('HARGA SATUAN'!$E$6,MATCH(C355,'HARGA SATUAN'!$C$7:$C$1495,0),0)))</f>
        <v>0</v>
      </c>
      <c r="F355" s="678" t="str">
        <f ca="1" t="shared" si="17"/>
        <v/>
      </c>
      <c r="G355" s="583">
        <f ca="1">IF(ISERROR(OFFSET('HARGA SATUAN'!$I$6,MATCH(C355,'HARGA SATUAN'!$C$7:$C$1495,0),0)),"",OFFSET('HARGA SATUAN'!$I$6,MATCH(C355,'HARGA SATUAN'!$C$7:$C$1495,0),0))</f>
        <v>0</v>
      </c>
      <c r="H355" s="677" t="str">
        <f ca="1">IF(B355="","",#REF!)</f>
        <v/>
      </c>
      <c r="I355" s="677" t="str">
        <f ca="1">IF(B355="","",#REF!)</f>
        <v/>
      </c>
      <c r="J355" s="677" t="str">
        <f ca="1">IF(B355="","",#REF!)</f>
        <v/>
      </c>
      <c r="K355" s="677" t="str">
        <f ca="1">IF(B355="","",#REF!)</f>
        <v/>
      </c>
      <c r="L355" s="677" t="str">
        <f ca="1">IF(C355="","",#REF!)</f>
        <v/>
      </c>
    </row>
    <row r="356" spans="1:12">
      <c r="A356" s="650">
        <v>345</v>
      </c>
      <c r="B356" s="676" t="str">
        <f ca="1" t="shared" si="15"/>
        <v/>
      </c>
      <c r="C356" s="209" t="str">
        <f ca="1" t="shared" si="16"/>
        <v/>
      </c>
      <c r="D356" s="587" t="str">
        <f ca="1">IF(ISERROR(OFFSET('HARGA SATUAN'!$D$6,MATCH(C356,'HARGA SATUAN'!$C$7:$C$1495,0),0)),"",OFFSET('HARGA SATUAN'!$D$6,MATCH(C356,'HARGA SATUAN'!$C$7:$C$1495,0),0))</f>
        <v/>
      </c>
      <c r="E356" s="587">
        <f ca="1">IF(B356="+","Unit",IF(ISERROR(OFFSET('HARGA SATUAN'!$E$6,MATCH(C356,'HARGA SATUAN'!$C$7:$C$1495,0),0)),"",OFFSET('HARGA SATUAN'!$E$6,MATCH(C356,'HARGA SATUAN'!$C$7:$C$1495,0),0)))</f>
        <v>0</v>
      </c>
      <c r="F356" s="678" t="str">
        <f ca="1" t="shared" si="17"/>
        <v/>
      </c>
      <c r="G356" s="583">
        <f ca="1">IF(ISERROR(OFFSET('HARGA SATUAN'!$I$6,MATCH(C356,'HARGA SATUAN'!$C$7:$C$1495,0),0)),"",OFFSET('HARGA SATUAN'!$I$6,MATCH(C356,'HARGA SATUAN'!$C$7:$C$1495,0),0))</f>
        <v>0</v>
      </c>
      <c r="H356" s="677" t="str">
        <f ca="1">IF(B356="","",#REF!)</f>
        <v/>
      </c>
      <c r="I356" s="677" t="str">
        <f ca="1">IF(B356="","",#REF!)</f>
        <v/>
      </c>
      <c r="J356" s="677" t="str">
        <f ca="1">IF(B356="","",#REF!)</f>
        <v/>
      </c>
      <c r="K356" s="677" t="str">
        <f ca="1">IF(B356="","",#REF!)</f>
        <v/>
      </c>
      <c r="L356" s="677" t="str">
        <f ca="1">IF(C356="","",#REF!)</f>
        <v/>
      </c>
    </row>
    <row r="357" spans="1:12">
      <c r="A357" s="650">
        <v>346</v>
      </c>
      <c r="B357" s="676" t="str">
        <f ca="1" t="shared" si="15"/>
        <v/>
      </c>
      <c r="C357" s="209" t="str">
        <f ca="1" t="shared" si="16"/>
        <v/>
      </c>
      <c r="D357" s="587" t="str">
        <f ca="1">IF(ISERROR(OFFSET('HARGA SATUAN'!$D$6,MATCH(C357,'HARGA SATUAN'!$C$7:$C$1495,0),0)),"",OFFSET('HARGA SATUAN'!$D$6,MATCH(C357,'HARGA SATUAN'!$C$7:$C$1495,0),0))</f>
        <v/>
      </c>
      <c r="E357" s="587">
        <f ca="1">IF(B357="+","Unit",IF(ISERROR(OFFSET('HARGA SATUAN'!$E$6,MATCH(C357,'HARGA SATUAN'!$C$7:$C$1495,0),0)),"",OFFSET('HARGA SATUAN'!$E$6,MATCH(C357,'HARGA SATUAN'!$C$7:$C$1495,0),0)))</f>
        <v>0</v>
      </c>
      <c r="F357" s="678" t="str">
        <f ca="1" t="shared" si="17"/>
        <v/>
      </c>
      <c r="G357" s="583">
        <f ca="1">IF(ISERROR(OFFSET('HARGA SATUAN'!$I$6,MATCH(C357,'HARGA SATUAN'!$C$7:$C$1495,0),0)),"",OFFSET('HARGA SATUAN'!$I$6,MATCH(C357,'HARGA SATUAN'!$C$7:$C$1495,0),0))</f>
        <v>0</v>
      </c>
      <c r="H357" s="677" t="str">
        <f ca="1">IF(B357="","",#REF!)</f>
        <v/>
      </c>
      <c r="I357" s="677" t="str">
        <f ca="1">IF(B357="","",#REF!)</f>
        <v/>
      </c>
      <c r="J357" s="677" t="str">
        <f ca="1">IF(B357="","",#REF!)</f>
        <v/>
      </c>
      <c r="K357" s="677" t="str">
        <f ca="1">IF(B357="","",#REF!)</f>
        <v/>
      </c>
      <c r="L357" s="677" t="str">
        <f ca="1">IF(C357="","",#REF!)</f>
        <v/>
      </c>
    </row>
    <row r="358" spans="1:12">
      <c r="A358" s="650">
        <v>347</v>
      </c>
      <c r="B358" s="676" t="str">
        <f ca="1" t="shared" si="15"/>
        <v/>
      </c>
      <c r="C358" s="209" t="str">
        <f ca="1" t="shared" si="16"/>
        <v/>
      </c>
      <c r="D358" s="587" t="str">
        <f ca="1">IF(ISERROR(OFFSET('HARGA SATUAN'!$D$6,MATCH(C358,'HARGA SATUAN'!$C$7:$C$1495,0),0)),"",OFFSET('HARGA SATUAN'!$D$6,MATCH(C358,'HARGA SATUAN'!$C$7:$C$1495,0),0))</f>
        <v/>
      </c>
      <c r="E358" s="587">
        <f ca="1">IF(B358="+","Unit",IF(ISERROR(OFFSET('HARGA SATUAN'!$E$6,MATCH(C358,'HARGA SATUAN'!$C$7:$C$1495,0),0)),"",OFFSET('HARGA SATUAN'!$E$6,MATCH(C358,'HARGA SATUAN'!$C$7:$C$1495,0),0)))</f>
        <v>0</v>
      </c>
      <c r="F358" s="678" t="str">
        <f ca="1" t="shared" si="17"/>
        <v/>
      </c>
      <c r="G358" s="583">
        <f ca="1">IF(ISERROR(OFFSET('HARGA SATUAN'!$I$6,MATCH(C358,'HARGA SATUAN'!$C$7:$C$1495,0),0)),"",OFFSET('HARGA SATUAN'!$I$6,MATCH(C358,'HARGA SATUAN'!$C$7:$C$1495,0),0))</f>
        <v>0</v>
      </c>
      <c r="H358" s="677" t="str">
        <f ca="1">IF(B358="","",#REF!)</f>
        <v/>
      </c>
      <c r="I358" s="677" t="str">
        <f ca="1">IF(B358="","",#REF!)</f>
        <v/>
      </c>
      <c r="J358" s="677" t="str">
        <f ca="1">IF(B358="","",#REF!)</f>
        <v/>
      </c>
      <c r="K358" s="677" t="str">
        <f ca="1">IF(B358="","",#REF!)</f>
        <v/>
      </c>
      <c r="L358" s="677" t="str">
        <f ca="1">IF(C358="","",#REF!)</f>
        <v/>
      </c>
    </row>
    <row r="359" spans="1:12">
      <c r="A359" s="650">
        <v>348</v>
      </c>
      <c r="B359" s="676" t="str">
        <f ca="1" t="shared" si="15"/>
        <v/>
      </c>
      <c r="C359" s="209" t="str">
        <f ca="1" t="shared" si="16"/>
        <v/>
      </c>
      <c r="D359" s="587" t="str">
        <f ca="1">IF(ISERROR(OFFSET('HARGA SATUAN'!$D$6,MATCH(C359,'HARGA SATUAN'!$C$7:$C$1495,0),0)),"",OFFSET('HARGA SATUAN'!$D$6,MATCH(C359,'HARGA SATUAN'!$C$7:$C$1495,0),0))</f>
        <v/>
      </c>
      <c r="E359" s="587">
        <f ca="1">IF(B359="+","Unit",IF(ISERROR(OFFSET('HARGA SATUAN'!$E$6,MATCH(C359,'HARGA SATUAN'!$C$7:$C$1495,0),0)),"",OFFSET('HARGA SATUAN'!$E$6,MATCH(C359,'HARGA SATUAN'!$C$7:$C$1495,0),0)))</f>
        <v>0</v>
      </c>
      <c r="F359" s="678" t="str">
        <f ca="1" t="shared" si="17"/>
        <v/>
      </c>
      <c r="G359" s="583">
        <f ca="1">IF(ISERROR(OFFSET('HARGA SATUAN'!$I$6,MATCH(C359,'HARGA SATUAN'!$C$7:$C$1495,0),0)),"",OFFSET('HARGA SATUAN'!$I$6,MATCH(C359,'HARGA SATUAN'!$C$7:$C$1495,0),0))</f>
        <v>0</v>
      </c>
      <c r="H359" s="677" t="str">
        <f ca="1">IF(B359="","",#REF!)</f>
        <v/>
      </c>
      <c r="I359" s="677" t="str">
        <f ca="1">IF(B359="","",#REF!)</f>
        <v/>
      </c>
      <c r="J359" s="677" t="str">
        <f ca="1">IF(B359="","",#REF!)</f>
        <v/>
      </c>
      <c r="K359" s="677" t="str">
        <f ca="1">IF(B359="","",#REF!)</f>
        <v/>
      </c>
      <c r="L359" s="677" t="str">
        <f ca="1">IF(C359="","",#REF!)</f>
        <v/>
      </c>
    </row>
    <row r="360" spans="1:12">
      <c r="A360" s="650">
        <v>349</v>
      </c>
      <c r="B360" s="676" t="str">
        <f ca="1" t="shared" si="15"/>
        <v/>
      </c>
      <c r="C360" s="209" t="str">
        <f ca="1" t="shared" si="16"/>
        <v/>
      </c>
      <c r="D360" s="587" t="str">
        <f ca="1">IF(ISERROR(OFFSET('HARGA SATUAN'!$D$6,MATCH(C360,'HARGA SATUAN'!$C$7:$C$1495,0),0)),"",OFFSET('HARGA SATUAN'!$D$6,MATCH(C360,'HARGA SATUAN'!$C$7:$C$1495,0),0))</f>
        <v/>
      </c>
      <c r="E360" s="587">
        <f ca="1">IF(B360="+","Unit",IF(ISERROR(OFFSET('HARGA SATUAN'!$E$6,MATCH(C360,'HARGA SATUAN'!$C$7:$C$1495,0),0)),"",OFFSET('HARGA SATUAN'!$E$6,MATCH(C360,'HARGA SATUAN'!$C$7:$C$1495,0),0)))</f>
        <v>0</v>
      </c>
      <c r="F360" s="678" t="str">
        <f ca="1" t="shared" si="17"/>
        <v/>
      </c>
      <c r="G360" s="583">
        <f ca="1">IF(ISERROR(OFFSET('HARGA SATUAN'!$I$6,MATCH(C360,'HARGA SATUAN'!$C$7:$C$1495,0),0)),"",OFFSET('HARGA SATUAN'!$I$6,MATCH(C360,'HARGA SATUAN'!$C$7:$C$1495,0),0))</f>
        <v>0</v>
      </c>
      <c r="H360" s="677" t="str">
        <f ca="1">IF(B360="","",#REF!)</f>
        <v/>
      </c>
      <c r="I360" s="677" t="str">
        <f ca="1">IF(B360="","",#REF!)</f>
        <v/>
      </c>
      <c r="J360" s="677" t="str">
        <f ca="1">IF(B360="","",#REF!)</f>
        <v/>
      </c>
      <c r="K360" s="677" t="str">
        <f ca="1">IF(B360="","",#REF!)</f>
        <v/>
      </c>
      <c r="L360" s="677" t="str">
        <f ca="1">IF(C360="","",#REF!)</f>
        <v/>
      </c>
    </row>
    <row r="361" spans="1:12">
      <c r="A361" s="650">
        <v>350</v>
      </c>
      <c r="B361" s="676" t="str">
        <f ca="1" t="shared" si="15"/>
        <v/>
      </c>
      <c r="C361" s="209" t="str">
        <f ca="1" t="shared" si="16"/>
        <v/>
      </c>
      <c r="D361" s="587" t="str">
        <f ca="1">IF(ISERROR(OFFSET('HARGA SATUAN'!$D$6,MATCH(C361,'HARGA SATUAN'!$C$7:$C$1495,0),0)),"",OFFSET('HARGA SATUAN'!$D$6,MATCH(C361,'HARGA SATUAN'!$C$7:$C$1495,0),0))</f>
        <v/>
      </c>
      <c r="E361" s="587">
        <f ca="1">IF(B361="+","Unit",IF(ISERROR(OFFSET('HARGA SATUAN'!$E$6,MATCH(C361,'HARGA SATUAN'!$C$7:$C$1495,0),0)),"",OFFSET('HARGA SATUAN'!$E$6,MATCH(C361,'HARGA SATUAN'!$C$7:$C$1495,0),0)))</f>
        <v>0</v>
      </c>
      <c r="F361" s="678" t="str">
        <f ca="1" t="shared" si="17"/>
        <v/>
      </c>
      <c r="G361" s="583">
        <f ca="1">IF(ISERROR(OFFSET('HARGA SATUAN'!$I$6,MATCH(C361,'HARGA SATUAN'!$C$7:$C$1495,0),0)),"",OFFSET('HARGA SATUAN'!$I$6,MATCH(C361,'HARGA SATUAN'!$C$7:$C$1495,0),0))</f>
        <v>0</v>
      </c>
      <c r="H361" s="677" t="str">
        <f ca="1">IF(B361="","",#REF!)</f>
        <v/>
      </c>
      <c r="I361" s="677" t="str">
        <f ca="1">IF(B361="","",#REF!)</f>
        <v/>
      </c>
      <c r="J361" s="677" t="str">
        <f ca="1">IF(B361="","",#REF!)</f>
        <v/>
      </c>
      <c r="K361" s="677" t="str">
        <f ca="1">IF(B361="","",#REF!)</f>
        <v/>
      </c>
      <c r="L361" s="677" t="str">
        <f ca="1">IF(C361="","",#REF!)</f>
        <v/>
      </c>
    </row>
    <row r="362" spans="1:12">
      <c r="A362" s="650">
        <v>351</v>
      </c>
      <c r="B362" s="676" t="str">
        <f ca="1" t="shared" si="15"/>
        <v/>
      </c>
      <c r="C362" s="209" t="str">
        <f ca="1" t="shared" si="16"/>
        <v/>
      </c>
      <c r="D362" s="587" t="str">
        <f ca="1">IF(ISERROR(OFFSET('HARGA SATUAN'!$D$6,MATCH(C362,'HARGA SATUAN'!$C$7:$C$1495,0),0)),"",OFFSET('HARGA SATUAN'!$D$6,MATCH(C362,'HARGA SATUAN'!$C$7:$C$1495,0),0))</f>
        <v/>
      </c>
      <c r="E362" s="587">
        <f ca="1">IF(B362="+","Unit",IF(ISERROR(OFFSET('HARGA SATUAN'!$E$6,MATCH(C362,'HARGA SATUAN'!$C$7:$C$1495,0),0)),"",OFFSET('HARGA SATUAN'!$E$6,MATCH(C362,'HARGA SATUAN'!$C$7:$C$1495,0),0)))</f>
        <v>0</v>
      </c>
      <c r="F362" s="678" t="str">
        <f ca="1" t="shared" si="17"/>
        <v/>
      </c>
      <c r="G362" s="583">
        <f ca="1">IF(ISERROR(OFFSET('HARGA SATUAN'!$I$6,MATCH(C362,'HARGA SATUAN'!$C$7:$C$1495,0),0)),"",OFFSET('HARGA SATUAN'!$I$6,MATCH(C362,'HARGA SATUAN'!$C$7:$C$1495,0),0))</f>
        <v>0</v>
      </c>
      <c r="H362" s="677" t="str">
        <f ca="1">IF(B362="","",#REF!)</f>
        <v/>
      </c>
      <c r="I362" s="677" t="str">
        <f ca="1">IF(B362="","",#REF!)</f>
        <v/>
      </c>
      <c r="J362" s="677" t="str">
        <f ca="1">IF(B362="","",#REF!)</f>
        <v/>
      </c>
      <c r="K362" s="677" t="str">
        <f ca="1">IF(B362="","",#REF!)</f>
        <v/>
      </c>
      <c r="L362" s="677" t="str">
        <f ca="1">IF(C362="","",#REF!)</f>
        <v/>
      </c>
    </row>
    <row r="363" spans="1:12">
      <c r="A363" s="650">
        <v>352</v>
      </c>
      <c r="B363" s="676" t="str">
        <f ca="1" t="shared" si="15"/>
        <v/>
      </c>
      <c r="C363" s="209" t="str">
        <f ca="1" t="shared" si="16"/>
        <v/>
      </c>
      <c r="D363" s="587" t="str">
        <f ca="1">IF(ISERROR(OFFSET('HARGA SATUAN'!$D$6,MATCH(C363,'HARGA SATUAN'!$C$7:$C$1495,0),0)),"",OFFSET('HARGA SATUAN'!$D$6,MATCH(C363,'HARGA SATUAN'!$C$7:$C$1495,0),0))</f>
        <v/>
      </c>
      <c r="E363" s="587">
        <f ca="1">IF(B363="+","Unit",IF(ISERROR(OFFSET('HARGA SATUAN'!$E$6,MATCH(C363,'HARGA SATUAN'!$C$7:$C$1495,0),0)),"",OFFSET('HARGA SATUAN'!$E$6,MATCH(C363,'HARGA SATUAN'!$C$7:$C$1495,0),0)))</f>
        <v>0</v>
      </c>
      <c r="F363" s="678" t="str">
        <f ca="1" t="shared" si="17"/>
        <v/>
      </c>
      <c r="G363" s="583">
        <f ca="1">IF(ISERROR(OFFSET('HARGA SATUAN'!$I$6,MATCH(C363,'HARGA SATUAN'!$C$7:$C$1495,0),0)),"",OFFSET('HARGA SATUAN'!$I$6,MATCH(C363,'HARGA SATUAN'!$C$7:$C$1495,0),0))</f>
        <v>0</v>
      </c>
      <c r="H363" s="677" t="str">
        <f ca="1">IF(B363="","",#REF!)</f>
        <v/>
      </c>
      <c r="I363" s="677" t="str">
        <f ca="1">IF(B363="","",#REF!)</f>
        <v/>
      </c>
      <c r="J363" s="677" t="str">
        <f ca="1">IF(B363="","",#REF!)</f>
        <v/>
      </c>
      <c r="K363" s="677" t="str">
        <f ca="1">IF(B363="","",#REF!)</f>
        <v/>
      </c>
      <c r="L363" s="677" t="str">
        <f ca="1">IF(C363="","",#REF!)</f>
        <v/>
      </c>
    </row>
    <row r="364" spans="1:12">
      <c r="A364" s="650">
        <v>353</v>
      </c>
      <c r="B364" s="676" t="str">
        <f ca="1" t="shared" si="15"/>
        <v/>
      </c>
      <c r="C364" s="209" t="str">
        <f ca="1" t="shared" si="16"/>
        <v/>
      </c>
      <c r="D364" s="587" t="str">
        <f ca="1">IF(ISERROR(OFFSET('HARGA SATUAN'!$D$6,MATCH(C364,'HARGA SATUAN'!$C$7:$C$1495,0),0)),"",OFFSET('HARGA SATUAN'!$D$6,MATCH(C364,'HARGA SATUAN'!$C$7:$C$1495,0),0))</f>
        <v/>
      </c>
      <c r="E364" s="587">
        <f ca="1">IF(B364="+","Unit",IF(ISERROR(OFFSET('HARGA SATUAN'!$E$6,MATCH(C364,'HARGA SATUAN'!$C$7:$C$1495,0),0)),"",OFFSET('HARGA SATUAN'!$E$6,MATCH(C364,'HARGA SATUAN'!$C$7:$C$1495,0),0)))</f>
        <v>0</v>
      </c>
      <c r="F364" s="678" t="str">
        <f ca="1" t="shared" si="17"/>
        <v/>
      </c>
      <c r="G364" s="583">
        <f ca="1">IF(ISERROR(OFFSET('HARGA SATUAN'!$I$6,MATCH(C364,'HARGA SATUAN'!$C$7:$C$1495,0),0)),"",OFFSET('HARGA SATUAN'!$I$6,MATCH(C364,'HARGA SATUAN'!$C$7:$C$1495,0),0))</f>
        <v>0</v>
      </c>
      <c r="H364" s="677" t="str">
        <f ca="1">IF(B364="","",#REF!)</f>
        <v/>
      </c>
      <c r="I364" s="677" t="str">
        <f ca="1">IF(B364="","",#REF!)</f>
        <v/>
      </c>
      <c r="J364" s="677" t="str">
        <f ca="1">IF(B364="","",#REF!)</f>
        <v/>
      </c>
      <c r="K364" s="677" t="str">
        <f ca="1">IF(B364="","",#REF!)</f>
        <v/>
      </c>
      <c r="L364" s="677" t="str">
        <f ca="1">IF(C364="","",#REF!)</f>
        <v/>
      </c>
    </row>
    <row r="365" spans="1:12">
      <c r="A365" s="650">
        <v>354</v>
      </c>
      <c r="B365" s="676" t="str">
        <f ca="1" t="shared" si="15"/>
        <v/>
      </c>
      <c r="C365" s="209" t="str">
        <f ca="1" t="shared" si="16"/>
        <v/>
      </c>
      <c r="D365" s="587" t="str">
        <f ca="1">IF(ISERROR(OFFSET('HARGA SATUAN'!$D$6,MATCH(C365,'HARGA SATUAN'!$C$7:$C$1495,0),0)),"",OFFSET('HARGA SATUAN'!$D$6,MATCH(C365,'HARGA SATUAN'!$C$7:$C$1495,0),0))</f>
        <v/>
      </c>
      <c r="E365" s="587">
        <f ca="1">IF(B365="+","Unit",IF(ISERROR(OFFSET('HARGA SATUAN'!$E$6,MATCH(C365,'HARGA SATUAN'!$C$7:$C$1495,0),0)),"",OFFSET('HARGA SATUAN'!$E$6,MATCH(C365,'HARGA SATUAN'!$C$7:$C$1495,0),0)))</f>
        <v>0</v>
      </c>
      <c r="F365" s="678" t="str">
        <f ca="1" t="shared" si="17"/>
        <v/>
      </c>
      <c r="G365" s="583">
        <f ca="1">IF(ISERROR(OFFSET('HARGA SATUAN'!$I$6,MATCH(C365,'HARGA SATUAN'!$C$7:$C$1495,0),0)),"",OFFSET('HARGA SATUAN'!$I$6,MATCH(C365,'HARGA SATUAN'!$C$7:$C$1495,0),0))</f>
        <v>0</v>
      </c>
      <c r="H365" s="677" t="str">
        <f ca="1">IF(B365="","",#REF!)</f>
        <v/>
      </c>
      <c r="I365" s="677" t="str">
        <f ca="1">IF(B365="","",#REF!)</f>
        <v/>
      </c>
      <c r="J365" s="677" t="str">
        <f ca="1">IF(B365="","",#REF!)</f>
        <v/>
      </c>
      <c r="K365" s="677" t="str">
        <f ca="1">IF(B365="","",#REF!)</f>
        <v/>
      </c>
      <c r="L365" s="677" t="str">
        <f ca="1">IF(C365="","",#REF!)</f>
        <v/>
      </c>
    </row>
    <row r="366" spans="1:12">
      <c r="A366" s="650">
        <v>355</v>
      </c>
      <c r="B366" s="676" t="str">
        <f ca="1" t="shared" si="15"/>
        <v/>
      </c>
      <c r="C366" s="209" t="str">
        <f ca="1" t="shared" si="16"/>
        <v/>
      </c>
      <c r="D366" s="587" t="str">
        <f ca="1">IF(ISERROR(OFFSET('HARGA SATUAN'!$D$6,MATCH(C366,'HARGA SATUAN'!$C$7:$C$1495,0),0)),"",OFFSET('HARGA SATUAN'!$D$6,MATCH(C366,'HARGA SATUAN'!$C$7:$C$1495,0),0))</f>
        <v/>
      </c>
      <c r="E366" s="587">
        <f ca="1">IF(B366="+","Unit",IF(ISERROR(OFFSET('HARGA SATUAN'!$E$6,MATCH(C366,'HARGA SATUAN'!$C$7:$C$1495,0),0)),"",OFFSET('HARGA SATUAN'!$E$6,MATCH(C366,'HARGA SATUAN'!$C$7:$C$1495,0),0)))</f>
        <v>0</v>
      </c>
      <c r="F366" s="678" t="str">
        <f ca="1" t="shared" si="17"/>
        <v/>
      </c>
      <c r="G366" s="583">
        <f ca="1">IF(ISERROR(OFFSET('HARGA SATUAN'!$I$6,MATCH(C366,'HARGA SATUAN'!$C$7:$C$1495,0),0)),"",OFFSET('HARGA SATUAN'!$I$6,MATCH(C366,'HARGA SATUAN'!$C$7:$C$1495,0),0))</f>
        <v>0</v>
      </c>
      <c r="H366" s="677" t="str">
        <f ca="1">IF(B366="","",#REF!)</f>
        <v/>
      </c>
      <c r="I366" s="677" t="str">
        <f ca="1">IF(B366="","",#REF!)</f>
        <v/>
      </c>
      <c r="J366" s="677" t="str">
        <f ca="1">IF(B366="","",#REF!)</f>
        <v/>
      </c>
      <c r="K366" s="677" t="str">
        <f ca="1">IF(B366="","",#REF!)</f>
        <v/>
      </c>
      <c r="L366" s="677" t="str">
        <f ca="1">IF(C366="","",#REF!)</f>
        <v/>
      </c>
    </row>
    <row r="367" spans="1:12">
      <c r="A367" s="650">
        <v>356</v>
      </c>
      <c r="B367" s="676" t="str">
        <f ca="1" t="shared" si="15"/>
        <v/>
      </c>
      <c r="C367" s="209" t="str">
        <f ca="1" t="shared" si="16"/>
        <v/>
      </c>
      <c r="D367" s="587" t="str">
        <f ca="1">IF(ISERROR(OFFSET('HARGA SATUAN'!$D$6,MATCH(C367,'HARGA SATUAN'!$C$7:$C$1495,0),0)),"",OFFSET('HARGA SATUAN'!$D$6,MATCH(C367,'HARGA SATUAN'!$C$7:$C$1495,0),0))</f>
        <v/>
      </c>
      <c r="E367" s="587">
        <f ca="1">IF(B367="+","Unit",IF(ISERROR(OFFSET('HARGA SATUAN'!$E$6,MATCH(C367,'HARGA SATUAN'!$C$7:$C$1495,0),0)),"",OFFSET('HARGA SATUAN'!$E$6,MATCH(C367,'HARGA SATUAN'!$C$7:$C$1495,0),0)))</f>
        <v>0</v>
      </c>
      <c r="F367" s="678" t="str">
        <f ca="1" t="shared" si="17"/>
        <v/>
      </c>
      <c r="G367" s="583">
        <f ca="1">IF(ISERROR(OFFSET('HARGA SATUAN'!$I$6,MATCH(C367,'HARGA SATUAN'!$C$7:$C$1495,0),0)),"",OFFSET('HARGA SATUAN'!$I$6,MATCH(C367,'HARGA SATUAN'!$C$7:$C$1495,0),0))</f>
        <v>0</v>
      </c>
      <c r="H367" s="677" t="str">
        <f ca="1">IF(B367="","",#REF!)</f>
        <v/>
      </c>
      <c r="I367" s="677" t="str">
        <f ca="1">IF(B367="","",#REF!)</f>
        <v/>
      </c>
      <c r="J367" s="677" t="str">
        <f ca="1">IF(B367="","",#REF!)</f>
        <v/>
      </c>
      <c r="K367" s="677" t="str">
        <f ca="1">IF(B367="","",#REF!)</f>
        <v/>
      </c>
      <c r="L367" s="677" t="str">
        <f ca="1">IF(C367="","",#REF!)</f>
        <v/>
      </c>
    </row>
    <row r="368" spans="1:12">
      <c r="A368" s="650">
        <v>357</v>
      </c>
      <c r="B368" s="676" t="str">
        <f ca="1" t="shared" si="15"/>
        <v/>
      </c>
      <c r="C368" s="209" t="str">
        <f ca="1" t="shared" si="16"/>
        <v/>
      </c>
      <c r="D368" s="587" t="str">
        <f ca="1">IF(ISERROR(OFFSET('HARGA SATUAN'!$D$6,MATCH(C368,'HARGA SATUAN'!$C$7:$C$1495,0),0)),"",OFFSET('HARGA SATUAN'!$D$6,MATCH(C368,'HARGA SATUAN'!$C$7:$C$1495,0),0))</f>
        <v/>
      </c>
      <c r="E368" s="587">
        <f ca="1">IF(B368="+","Unit",IF(ISERROR(OFFSET('HARGA SATUAN'!$E$6,MATCH(C368,'HARGA SATUAN'!$C$7:$C$1495,0),0)),"",OFFSET('HARGA SATUAN'!$E$6,MATCH(C368,'HARGA SATUAN'!$C$7:$C$1495,0),0)))</f>
        <v>0</v>
      </c>
      <c r="F368" s="678" t="str">
        <f ca="1" t="shared" si="17"/>
        <v/>
      </c>
      <c r="G368" s="583">
        <f ca="1">IF(ISERROR(OFFSET('HARGA SATUAN'!$I$6,MATCH(C368,'HARGA SATUAN'!$C$7:$C$1495,0),0)),"",OFFSET('HARGA SATUAN'!$I$6,MATCH(C368,'HARGA SATUAN'!$C$7:$C$1495,0),0))</f>
        <v>0</v>
      </c>
      <c r="H368" s="677" t="str">
        <f ca="1">IF(B368="","",#REF!)</f>
        <v/>
      </c>
      <c r="I368" s="677" t="str">
        <f ca="1">IF(B368="","",#REF!)</f>
        <v/>
      </c>
      <c r="J368" s="677" t="str">
        <f ca="1">IF(B368="","",#REF!)</f>
        <v/>
      </c>
      <c r="K368" s="677" t="str">
        <f ca="1">IF(B368="","",#REF!)</f>
        <v/>
      </c>
      <c r="L368" s="677" t="str">
        <f ca="1">IF(C368="","",#REF!)</f>
        <v/>
      </c>
    </row>
    <row r="369" spans="1:12">
      <c r="A369" s="650">
        <v>358</v>
      </c>
      <c r="B369" s="676" t="str">
        <f ca="1" t="shared" si="15"/>
        <v/>
      </c>
      <c r="C369" s="209" t="str">
        <f ca="1" t="shared" si="16"/>
        <v/>
      </c>
      <c r="D369" s="587" t="str">
        <f ca="1">IF(ISERROR(OFFSET('HARGA SATUAN'!$D$6,MATCH(C369,'HARGA SATUAN'!$C$7:$C$1495,0),0)),"",OFFSET('HARGA SATUAN'!$D$6,MATCH(C369,'HARGA SATUAN'!$C$7:$C$1495,0),0))</f>
        <v/>
      </c>
      <c r="E369" s="587">
        <f ca="1">IF(B369="+","Unit",IF(ISERROR(OFFSET('HARGA SATUAN'!$E$6,MATCH(C369,'HARGA SATUAN'!$C$7:$C$1495,0),0)),"",OFFSET('HARGA SATUAN'!$E$6,MATCH(C369,'HARGA SATUAN'!$C$7:$C$1495,0),0)))</f>
        <v>0</v>
      </c>
      <c r="F369" s="678" t="str">
        <f ca="1" t="shared" si="17"/>
        <v/>
      </c>
      <c r="G369" s="583">
        <f ca="1">IF(ISERROR(OFFSET('HARGA SATUAN'!$I$6,MATCH(C369,'HARGA SATUAN'!$C$7:$C$1495,0),0)),"",OFFSET('HARGA SATUAN'!$I$6,MATCH(C369,'HARGA SATUAN'!$C$7:$C$1495,0),0))</f>
        <v>0</v>
      </c>
      <c r="H369" s="677" t="str">
        <f ca="1">IF(B369="","",#REF!)</f>
        <v/>
      </c>
      <c r="I369" s="677" t="str">
        <f ca="1">IF(B369="","",#REF!)</f>
        <v/>
      </c>
      <c r="J369" s="677" t="str">
        <f ca="1">IF(B369="","",#REF!)</f>
        <v/>
      </c>
      <c r="K369" s="677" t="str">
        <f ca="1">IF(B369="","",#REF!)</f>
        <v/>
      </c>
      <c r="L369" s="677" t="str">
        <f ca="1">IF(C369="","",#REF!)</f>
        <v/>
      </c>
    </row>
    <row r="370" spans="1:12">
      <c r="A370" s="650">
        <v>359</v>
      </c>
      <c r="B370" s="676" t="str">
        <f ca="1" t="shared" si="15"/>
        <v/>
      </c>
      <c r="C370" s="209" t="str">
        <f ca="1" t="shared" si="16"/>
        <v/>
      </c>
      <c r="D370" s="587" t="str">
        <f ca="1">IF(ISERROR(OFFSET('HARGA SATUAN'!$D$6,MATCH(C370,'HARGA SATUAN'!$C$7:$C$1495,0),0)),"",OFFSET('HARGA SATUAN'!$D$6,MATCH(C370,'HARGA SATUAN'!$C$7:$C$1495,0),0))</f>
        <v/>
      </c>
      <c r="E370" s="587">
        <f ca="1">IF(B370="+","Unit",IF(ISERROR(OFFSET('HARGA SATUAN'!$E$6,MATCH(C370,'HARGA SATUAN'!$C$7:$C$1495,0),0)),"",OFFSET('HARGA SATUAN'!$E$6,MATCH(C370,'HARGA SATUAN'!$C$7:$C$1495,0),0)))</f>
        <v>0</v>
      </c>
      <c r="F370" s="678" t="str">
        <f ca="1" t="shared" si="17"/>
        <v/>
      </c>
      <c r="G370" s="583">
        <f ca="1">IF(ISERROR(OFFSET('HARGA SATUAN'!$I$6,MATCH(C370,'HARGA SATUAN'!$C$7:$C$1495,0),0)),"",OFFSET('HARGA SATUAN'!$I$6,MATCH(C370,'HARGA SATUAN'!$C$7:$C$1495,0),0))</f>
        <v>0</v>
      </c>
      <c r="H370" s="677" t="str">
        <f ca="1">IF(B370="","",#REF!)</f>
        <v/>
      </c>
      <c r="I370" s="677" t="str">
        <f ca="1">IF(B370="","",#REF!)</f>
        <v/>
      </c>
      <c r="J370" s="677" t="str">
        <f ca="1">IF(B370="","",#REF!)</f>
        <v/>
      </c>
      <c r="K370" s="677" t="str">
        <f ca="1">IF(B370="","",#REF!)</f>
        <v/>
      </c>
      <c r="L370" s="677" t="str">
        <f ca="1">IF(C370="","",#REF!)</f>
        <v/>
      </c>
    </row>
    <row r="371" spans="1:12">
      <c r="A371" s="650">
        <v>360</v>
      </c>
      <c r="B371" s="676" t="str">
        <f ca="1" t="shared" si="15"/>
        <v/>
      </c>
      <c r="C371" s="209" t="str">
        <f ca="1" t="shared" si="16"/>
        <v/>
      </c>
      <c r="D371" s="587" t="str">
        <f ca="1">IF(ISERROR(OFFSET('HARGA SATUAN'!$D$6,MATCH(C371,'HARGA SATUAN'!$C$7:$C$1495,0),0)),"",OFFSET('HARGA SATUAN'!$D$6,MATCH(C371,'HARGA SATUAN'!$C$7:$C$1495,0),0))</f>
        <v/>
      </c>
      <c r="E371" s="587">
        <f ca="1">IF(B371="+","Unit",IF(ISERROR(OFFSET('HARGA SATUAN'!$E$6,MATCH(C371,'HARGA SATUAN'!$C$7:$C$1495,0),0)),"",OFFSET('HARGA SATUAN'!$E$6,MATCH(C371,'HARGA SATUAN'!$C$7:$C$1495,0),0)))</f>
        <v>0</v>
      </c>
      <c r="F371" s="678" t="str">
        <f ca="1" t="shared" si="17"/>
        <v/>
      </c>
      <c r="G371" s="583">
        <f ca="1">IF(ISERROR(OFFSET('HARGA SATUAN'!$I$6,MATCH(C371,'HARGA SATUAN'!$C$7:$C$1495,0),0)),"",OFFSET('HARGA SATUAN'!$I$6,MATCH(C371,'HARGA SATUAN'!$C$7:$C$1495,0),0))</f>
        <v>0</v>
      </c>
      <c r="H371" s="677" t="str">
        <f ca="1">IF(B371="","",#REF!)</f>
        <v/>
      </c>
      <c r="I371" s="677" t="str">
        <f ca="1">IF(B371="","",#REF!)</f>
        <v/>
      </c>
      <c r="J371" s="677" t="str">
        <f ca="1">IF(B371="","",#REF!)</f>
        <v/>
      </c>
      <c r="K371" s="677" t="str">
        <f ca="1">IF(B371="","",#REF!)</f>
        <v/>
      </c>
      <c r="L371" s="677" t="str">
        <f ca="1">IF(C371="","",#REF!)</f>
        <v/>
      </c>
    </row>
    <row r="372" spans="1:12">
      <c r="A372" s="650">
        <v>361</v>
      </c>
      <c r="B372" s="676" t="str">
        <f ca="1" t="shared" si="15"/>
        <v/>
      </c>
      <c r="C372" s="209" t="str">
        <f ca="1" t="shared" si="16"/>
        <v/>
      </c>
      <c r="D372" s="587" t="str">
        <f ca="1">IF(ISERROR(OFFSET('HARGA SATUAN'!$D$6,MATCH(C372,'HARGA SATUAN'!$C$7:$C$1495,0),0)),"",OFFSET('HARGA SATUAN'!$D$6,MATCH(C372,'HARGA SATUAN'!$C$7:$C$1495,0),0))</f>
        <v/>
      </c>
      <c r="E372" s="587">
        <f ca="1">IF(B372="+","Unit",IF(ISERROR(OFFSET('HARGA SATUAN'!$E$6,MATCH(C372,'HARGA SATUAN'!$C$7:$C$1495,0),0)),"",OFFSET('HARGA SATUAN'!$E$6,MATCH(C372,'HARGA SATUAN'!$C$7:$C$1495,0),0)))</f>
        <v>0</v>
      </c>
      <c r="F372" s="678" t="str">
        <f ca="1" t="shared" si="17"/>
        <v/>
      </c>
      <c r="G372" s="583">
        <f ca="1">IF(ISERROR(OFFSET('HARGA SATUAN'!$I$6,MATCH(C372,'HARGA SATUAN'!$C$7:$C$1495,0),0)),"",OFFSET('HARGA SATUAN'!$I$6,MATCH(C372,'HARGA SATUAN'!$C$7:$C$1495,0),0))</f>
        <v>0</v>
      </c>
      <c r="H372" s="677" t="str">
        <f ca="1">IF(B372="","",#REF!)</f>
        <v/>
      </c>
      <c r="I372" s="677" t="str">
        <f ca="1">IF(B372="","",#REF!)</f>
        <v/>
      </c>
      <c r="J372" s="677" t="str">
        <f ca="1">IF(B372="","",#REF!)</f>
        <v/>
      </c>
      <c r="K372" s="677" t="str">
        <f ca="1">IF(B372="","",#REF!)</f>
        <v/>
      </c>
      <c r="L372" s="677" t="str">
        <f ca="1">IF(C372="","",#REF!)</f>
        <v/>
      </c>
    </row>
    <row r="373" spans="1:12">
      <c r="A373" s="650">
        <v>362</v>
      </c>
      <c r="B373" s="676" t="str">
        <f ca="1" t="shared" si="15"/>
        <v/>
      </c>
      <c r="C373" s="209" t="str">
        <f ca="1" t="shared" si="16"/>
        <v/>
      </c>
      <c r="D373" s="587" t="str">
        <f ca="1">IF(ISERROR(OFFSET('HARGA SATUAN'!$D$6,MATCH(C373,'HARGA SATUAN'!$C$7:$C$1495,0),0)),"",OFFSET('HARGA SATUAN'!$D$6,MATCH(C373,'HARGA SATUAN'!$C$7:$C$1495,0),0))</f>
        <v/>
      </c>
      <c r="E373" s="587">
        <f ca="1">IF(B373="+","Unit",IF(ISERROR(OFFSET('HARGA SATUAN'!$E$6,MATCH(C373,'HARGA SATUAN'!$C$7:$C$1495,0),0)),"",OFFSET('HARGA SATUAN'!$E$6,MATCH(C373,'HARGA SATUAN'!$C$7:$C$1495,0),0)))</f>
        <v>0</v>
      </c>
      <c r="F373" s="678" t="str">
        <f ca="1" t="shared" si="17"/>
        <v/>
      </c>
      <c r="G373" s="583">
        <f ca="1">IF(ISERROR(OFFSET('HARGA SATUAN'!$I$6,MATCH(C373,'HARGA SATUAN'!$C$7:$C$1495,0),0)),"",OFFSET('HARGA SATUAN'!$I$6,MATCH(C373,'HARGA SATUAN'!$C$7:$C$1495,0),0))</f>
        <v>0</v>
      </c>
      <c r="H373" s="677" t="str">
        <f ca="1">IF(B373="","",#REF!)</f>
        <v/>
      </c>
      <c r="I373" s="677" t="str">
        <f ca="1">IF(B373="","",#REF!)</f>
        <v/>
      </c>
      <c r="J373" s="677" t="str">
        <f ca="1">IF(B373="","",#REF!)</f>
        <v/>
      </c>
      <c r="K373" s="677" t="str">
        <f ca="1">IF(B373="","",#REF!)</f>
        <v/>
      </c>
      <c r="L373" s="677" t="str">
        <f ca="1">IF(C373="","",#REF!)</f>
        <v/>
      </c>
    </row>
    <row r="374" spans="1:12">
      <c r="A374" s="650">
        <v>363</v>
      </c>
      <c r="B374" s="676" t="str">
        <f ca="1" t="shared" si="15"/>
        <v/>
      </c>
      <c r="C374" s="209" t="str">
        <f ca="1" t="shared" si="16"/>
        <v/>
      </c>
      <c r="D374" s="587" t="str">
        <f ca="1">IF(ISERROR(OFFSET('HARGA SATUAN'!$D$6,MATCH(C374,'HARGA SATUAN'!$C$7:$C$1495,0),0)),"",OFFSET('HARGA SATUAN'!$D$6,MATCH(C374,'HARGA SATUAN'!$C$7:$C$1495,0),0))</f>
        <v/>
      </c>
      <c r="E374" s="587">
        <f ca="1">IF(B374="+","Unit",IF(ISERROR(OFFSET('HARGA SATUAN'!$E$6,MATCH(C374,'HARGA SATUAN'!$C$7:$C$1495,0),0)),"",OFFSET('HARGA SATUAN'!$E$6,MATCH(C374,'HARGA SATUAN'!$C$7:$C$1495,0),0)))</f>
        <v>0</v>
      </c>
      <c r="F374" s="678" t="str">
        <f ca="1" t="shared" si="17"/>
        <v/>
      </c>
      <c r="G374" s="583">
        <f ca="1">IF(ISERROR(OFFSET('HARGA SATUAN'!$I$6,MATCH(C374,'HARGA SATUAN'!$C$7:$C$1495,0),0)),"",OFFSET('HARGA SATUAN'!$I$6,MATCH(C374,'HARGA SATUAN'!$C$7:$C$1495,0),0))</f>
        <v>0</v>
      </c>
      <c r="H374" s="677" t="str">
        <f ca="1">IF(B374="","",#REF!)</f>
        <v/>
      </c>
      <c r="I374" s="677" t="str">
        <f ca="1">IF(B374="","",#REF!)</f>
        <v/>
      </c>
      <c r="J374" s="677" t="str">
        <f ca="1">IF(B374="","",#REF!)</f>
        <v/>
      </c>
      <c r="K374" s="677" t="str">
        <f ca="1">IF(B374="","",#REF!)</f>
        <v/>
      </c>
      <c r="L374" s="677" t="str">
        <f ca="1">IF(C374="","",#REF!)</f>
        <v/>
      </c>
    </row>
    <row r="375" spans="1:12">
      <c r="A375" s="650">
        <v>364</v>
      </c>
      <c r="B375" s="676" t="str">
        <f ca="1" t="shared" si="15"/>
        <v/>
      </c>
      <c r="C375" s="209" t="str">
        <f ca="1" t="shared" si="16"/>
        <v/>
      </c>
      <c r="D375" s="587" t="str">
        <f ca="1">IF(ISERROR(OFFSET('HARGA SATUAN'!$D$6,MATCH(C375,'HARGA SATUAN'!$C$7:$C$1495,0),0)),"",OFFSET('HARGA SATUAN'!$D$6,MATCH(C375,'HARGA SATUAN'!$C$7:$C$1495,0),0))</f>
        <v/>
      </c>
      <c r="E375" s="587">
        <f ca="1">IF(B375="+","Unit",IF(ISERROR(OFFSET('HARGA SATUAN'!$E$6,MATCH(C375,'HARGA SATUAN'!$C$7:$C$1495,0),0)),"",OFFSET('HARGA SATUAN'!$E$6,MATCH(C375,'HARGA SATUAN'!$C$7:$C$1495,0),0)))</f>
        <v>0</v>
      </c>
      <c r="F375" s="678" t="str">
        <f ca="1" t="shared" si="17"/>
        <v/>
      </c>
      <c r="G375" s="583">
        <f ca="1">IF(ISERROR(OFFSET('HARGA SATUAN'!$I$6,MATCH(C375,'HARGA SATUAN'!$C$7:$C$1495,0),0)),"",OFFSET('HARGA SATUAN'!$I$6,MATCH(C375,'HARGA SATUAN'!$C$7:$C$1495,0),0))</f>
        <v>0</v>
      </c>
      <c r="H375" s="677" t="str">
        <f ca="1">IF(B375="","",#REF!)</f>
        <v/>
      </c>
      <c r="I375" s="677" t="str">
        <f ca="1">IF(B375="","",#REF!)</f>
        <v/>
      </c>
      <c r="J375" s="677" t="str">
        <f ca="1">IF(B375="","",#REF!)</f>
        <v/>
      </c>
      <c r="K375" s="677" t="str">
        <f ca="1">IF(B375="","",#REF!)</f>
        <v/>
      </c>
      <c r="L375" s="677" t="str">
        <f ca="1">IF(C375="","",#REF!)</f>
        <v/>
      </c>
    </row>
    <row r="376" spans="1:12">
      <c r="A376" s="650">
        <v>365</v>
      </c>
      <c r="B376" s="676" t="str">
        <f ca="1" t="shared" si="15"/>
        <v/>
      </c>
      <c r="C376" s="209" t="str">
        <f ca="1" t="shared" si="16"/>
        <v/>
      </c>
      <c r="D376" s="587" t="str">
        <f ca="1">IF(ISERROR(OFFSET('HARGA SATUAN'!$D$6,MATCH(C376,'HARGA SATUAN'!$C$7:$C$1495,0),0)),"",OFFSET('HARGA SATUAN'!$D$6,MATCH(C376,'HARGA SATUAN'!$C$7:$C$1495,0),0))</f>
        <v/>
      </c>
      <c r="E376" s="587">
        <f ca="1">IF(B376="+","Unit",IF(ISERROR(OFFSET('HARGA SATUAN'!$E$6,MATCH(C376,'HARGA SATUAN'!$C$7:$C$1495,0),0)),"",OFFSET('HARGA SATUAN'!$E$6,MATCH(C376,'HARGA SATUAN'!$C$7:$C$1495,0),0)))</f>
        <v>0</v>
      </c>
      <c r="F376" s="678" t="str">
        <f ca="1" t="shared" si="17"/>
        <v/>
      </c>
      <c r="G376" s="583">
        <f ca="1">IF(ISERROR(OFFSET('HARGA SATUAN'!$I$6,MATCH(C376,'HARGA SATUAN'!$C$7:$C$1495,0),0)),"",OFFSET('HARGA SATUAN'!$I$6,MATCH(C376,'HARGA SATUAN'!$C$7:$C$1495,0),0))</f>
        <v>0</v>
      </c>
      <c r="H376" s="677" t="str">
        <f ca="1">IF(B376="","",#REF!)</f>
        <v/>
      </c>
      <c r="I376" s="677" t="str">
        <f ca="1">IF(B376="","",#REF!)</f>
        <v/>
      </c>
      <c r="J376" s="677" t="str">
        <f ca="1">IF(B376="","",#REF!)</f>
        <v/>
      </c>
      <c r="K376" s="677" t="str">
        <f ca="1">IF(B376="","",#REF!)</f>
        <v/>
      </c>
      <c r="L376" s="677" t="str">
        <f ca="1">IF(C376="","",#REF!)</f>
        <v/>
      </c>
    </row>
    <row r="377" spans="1:12">
      <c r="A377" s="650">
        <v>366</v>
      </c>
      <c r="B377" s="676" t="str">
        <f ca="1" t="shared" si="15"/>
        <v/>
      </c>
      <c r="C377" s="209" t="str">
        <f ca="1" t="shared" si="16"/>
        <v/>
      </c>
      <c r="D377" s="587" t="str">
        <f ca="1">IF(ISERROR(OFFSET('HARGA SATUAN'!$D$6,MATCH(C377,'HARGA SATUAN'!$C$7:$C$1495,0),0)),"",OFFSET('HARGA SATUAN'!$D$6,MATCH(C377,'HARGA SATUAN'!$C$7:$C$1495,0),0))</f>
        <v/>
      </c>
      <c r="E377" s="587">
        <f ca="1">IF(B377="+","Unit",IF(ISERROR(OFFSET('HARGA SATUAN'!$E$6,MATCH(C377,'HARGA SATUAN'!$C$7:$C$1495,0),0)),"",OFFSET('HARGA SATUAN'!$E$6,MATCH(C377,'HARGA SATUAN'!$C$7:$C$1495,0),0)))</f>
        <v>0</v>
      </c>
      <c r="F377" s="678" t="str">
        <f ca="1" t="shared" si="17"/>
        <v/>
      </c>
      <c r="G377" s="583">
        <f ca="1">IF(ISERROR(OFFSET('HARGA SATUAN'!$I$6,MATCH(C377,'HARGA SATUAN'!$C$7:$C$1495,0),0)),"",OFFSET('HARGA SATUAN'!$I$6,MATCH(C377,'HARGA SATUAN'!$C$7:$C$1495,0),0))</f>
        <v>0</v>
      </c>
      <c r="H377" s="677" t="str">
        <f ca="1">IF(B377="","",#REF!)</f>
        <v/>
      </c>
      <c r="I377" s="677" t="str">
        <f ca="1">IF(B377="","",#REF!)</f>
        <v/>
      </c>
      <c r="J377" s="677" t="str">
        <f ca="1">IF(B377="","",#REF!)</f>
        <v/>
      </c>
      <c r="K377" s="677" t="str">
        <f ca="1">IF(B377="","",#REF!)</f>
        <v/>
      </c>
      <c r="L377" s="677" t="str">
        <f ca="1">IF(C377="","",#REF!)</f>
        <v/>
      </c>
    </row>
    <row r="378" spans="1:12">
      <c r="A378" s="650">
        <v>367</v>
      </c>
      <c r="B378" s="676" t="str">
        <f ca="1" t="shared" si="15"/>
        <v/>
      </c>
      <c r="C378" s="209" t="str">
        <f ca="1" t="shared" si="16"/>
        <v/>
      </c>
      <c r="D378" s="587" t="str">
        <f ca="1">IF(ISERROR(OFFSET('HARGA SATUAN'!$D$6,MATCH(C378,'HARGA SATUAN'!$C$7:$C$1495,0),0)),"",OFFSET('HARGA SATUAN'!$D$6,MATCH(C378,'HARGA SATUAN'!$C$7:$C$1495,0),0))</f>
        <v/>
      </c>
      <c r="E378" s="587">
        <f ca="1">IF(B378="+","Unit",IF(ISERROR(OFFSET('HARGA SATUAN'!$E$6,MATCH(C378,'HARGA SATUAN'!$C$7:$C$1495,0),0)),"",OFFSET('HARGA SATUAN'!$E$6,MATCH(C378,'HARGA SATUAN'!$C$7:$C$1495,0),0)))</f>
        <v>0</v>
      </c>
      <c r="F378" s="678" t="str">
        <f ca="1" t="shared" si="17"/>
        <v/>
      </c>
      <c r="G378" s="583">
        <f ca="1">IF(ISERROR(OFFSET('HARGA SATUAN'!$I$6,MATCH(C378,'HARGA SATUAN'!$C$7:$C$1495,0),0)),"",OFFSET('HARGA SATUAN'!$I$6,MATCH(C378,'HARGA SATUAN'!$C$7:$C$1495,0),0))</f>
        <v>0</v>
      </c>
      <c r="H378" s="677" t="str">
        <f ca="1">IF(B378="","",#REF!)</f>
        <v/>
      </c>
      <c r="I378" s="677" t="str">
        <f ca="1">IF(B378="","",#REF!)</f>
        <v/>
      </c>
      <c r="J378" s="677" t="str">
        <f ca="1">IF(B378="","",#REF!)</f>
        <v/>
      </c>
      <c r="K378" s="677" t="str">
        <f ca="1">IF(B378="","",#REF!)</f>
        <v/>
      </c>
      <c r="L378" s="677" t="str">
        <f ca="1">IF(C378="","",#REF!)</f>
        <v/>
      </c>
    </row>
    <row r="379" spans="1:12">
      <c r="A379" s="650">
        <v>368</v>
      </c>
      <c r="B379" s="676" t="str">
        <f ca="1" t="shared" si="15"/>
        <v/>
      </c>
      <c r="C379" s="209" t="str">
        <f ca="1" t="shared" si="16"/>
        <v/>
      </c>
      <c r="D379" s="587" t="str">
        <f ca="1">IF(ISERROR(OFFSET('HARGA SATUAN'!$D$6,MATCH(C379,'HARGA SATUAN'!$C$7:$C$1495,0),0)),"",OFFSET('HARGA SATUAN'!$D$6,MATCH(C379,'HARGA SATUAN'!$C$7:$C$1495,0),0))</f>
        <v/>
      </c>
      <c r="E379" s="587">
        <f ca="1">IF(B379="+","Unit",IF(ISERROR(OFFSET('HARGA SATUAN'!$E$6,MATCH(C379,'HARGA SATUAN'!$C$7:$C$1495,0),0)),"",OFFSET('HARGA SATUAN'!$E$6,MATCH(C379,'HARGA SATUAN'!$C$7:$C$1495,0),0)))</f>
        <v>0</v>
      </c>
      <c r="F379" s="678" t="str">
        <f ca="1" t="shared" si="17"/>
        <v/>
      </c>
      <c r="G379" s="583">
        <f ca="1">IF(ISERROR(OFFSET('HARGA SATUAN'!$I$6,MATCH(C379,'HARGA SATUAN'!$C$7:$C$1495,0),0)),"",OFFSET('HARGA SATUAN'!$I$6,MATCH(C379,'HARGA SATUAN'!$C$7:$C$1495,0),0))</f>
        <v>0</v>
      </c>
      <c r="H379" s="677" t="str">
        <f ca="1">IF(B379="","",#REF!)</f>
        <v/>
      </c>
      <c r="I379" s="677" t="str">
        <f ca="1">IF(B379="","",#REF!)</f>
        <v/>
      </c>
      <c r="J379" s="677" t="str">
        <f ca="1">IF(B379="","",#REF!)</f>
        <v/>
      </c>
      <c r="K379" s="677" t="str">
        <f ca="1">IF(B379="","",#REF!)</f>
        <v/>
      </c>
      <c r="L379" s="677" t="str">
        <f ca="1">IF(C379="","",#REF!)</f>
        <v/>
      </c>
    </row>
    <row r="380" spans="1:12">
      <c r="A380" s="650">
        <v>369</v>
      </c>
      <c r="B380" s="676" t="str">
        <f ca="1" t="shared" si="15"/>
        <v/>
      </c>
      <c r="C380" s="209" t="str">
        <f ca="1" t="shared" si="16"/>
        <v/>
      </c>
      <c r="D380" s="587" t="str">
        <f ca="1">IF(ISERROR(OFFSET('HARGA SATUAN'!$D$6,MATCH(C380,'HARGA SATUAN'!$C$7:$C$1495,0),0)),"",OFFSET('HARGA SATUAN'!$D$6,MATCH(C380,'HARGA SATUAN'!$C$7:$C$1495,0),0))</f>
        <v/>
      </c>
      <c r="E380" s="587">
        <f ca="1">IF(B380="+","Unit",IF(ISERROR(OFFSET('HARGA SATUAN'!$E$6,MATCH(C380,'HARGA SATUAN'!$C$7:$C$1495,0),0)),"",OFFSET('HARGA SATUAN'!$E$6,MATCH(C380,'HARGA SATUAN'!$C$7:$C$1495,0),0)))</f>
        <v>0</v>
      </c>
      <c r="F380" s="678" t="str">
        <f ca="1" t="shared" si="17"/>
        <v/>
      </c>
      <c r="G380" s="583">
        <f ca="1">IF(ISERROR(OFFSET('HARGA SATUAN'!$I$6,MATCH(C380,'HARGA SATUAN'!$C$7:$C$1495,0),0)),"",OFFSET('HARGA SATUAN'!$I$6,MATCH(C380,'HARGA SATUAN'!$C$7:$C$1495,0),0))</f>
        <v>0</v>
      </c>
      <c r="H380" s="677" t="str">
        <f ca="1">IF(B380="","",#REF!)</f>
        <v/>
      </c>
      <c r="I380" s="677" t="str">
        <f ca="1">IF(B380="","",#REF!)</f>
        <v/>
      </c>
      <c r="J380" s="677" t="str">
        <f ca="1">IF(B380="","",#REF!)</f>
        <v/>
      </c>
      <c r="K380" s="677" t="str">
        <f ca="1">IF(B380="","",#REF!)</f>
        <v/>
      </c>
      <c r="L380" s="677" t="str">
        <f ca="1">IF(C380="","",#REF!)</f>
        <v/>
      </c>
    </row>
    <row r="381" spans="1:12">
      <c r="A381" s="650">
        <v>370</v>
      </c>
      <c r="B381" s="676" t="str">
        <f ca="1" t="shared" si="15"/>
        <v/>
      </c>
      <c r="C381" s="209" t="str">
        <f ca="1" t="shared" si="16"/>
        <v/>
      </c>
      <c r="D381" s="587" t="str">
        <f ca="1">IF(ISERROR(OFFSET('HARGA SATUAN'!$D$6,MATCH(C381,'HARGA SATUAN'!$C$7:$C$1495,0),0)),"",OFFSET('HARGA SATUAN'!$D$6,MATCH(C381,'HARGA SATUAN'!$C$7:$C$1495,0),0))</f>
        <v/>
      </c>
      <c r="E381" s="587">
        <f ca="1">IF(B381="+","Unit",IF(ISERROR(OFFSET('HARGA SATUAN'!$E$6,MATCH(C381,'HARGA SATUAN'!$C$7:$C$1495,0),0)),"",OFFSET('HARGA SATUAN'!$E$6,MATCH(C381,'HARGA SATUAN'!$C$7:$C$1495,0),0)))</f>
        <v>0</v>
      </c>
      <c r="F381" s="678" t="str">
        <f ca="1" t="shared" si="17"/>
        <v/>
      </c>
      <c r="G381" s="583">
        <f ca="1">IF(ISERROR(OFFSET('HARGA SATUAN'!$I$6,MATCH(C381,'HARGA SATUAN'!$C$7:$C$1495,0),0)),"",OFFSET('HARGA SATUAN'!$I$6,MATCH(C381,'HARGA SATUAN'!$C$7:$C$1495,0),0))</f>
        <v>0</v>
      </c>
      <c r="H381" s="677" t="str">
        <f ca="1">IF(B381="","",#REF!)</f>
        <v/>
      </c>
      <c r="I381" s="677" t="str">
        <f ca="1">IF(B381="","",#REF!)</f>
        <v/>
      </c>
      <c r="J381" s="677" t="str">
        <f ca="1">IF(B381="","",#REF!)</f>
        <v/>
      </c>
      <c r="K381" s="677" t="str">
        <f ca="1">IF(B381="","",#REF!)</f>
        <v/>
      </c>
      <c r="L381" s="677" t="str">
        <f ca="1">IF(C381="","",#REF!)</f>
        <v/>
      </c>
    </row>
    <row r="382" spans="1:12">
      <c r="A382" s="650">
        <v>371</v>
      </c>
      <c r="B382" s="676" t="str">
        <f ca="1" t="shared" si="15"/>
        <v/>
      </c>
      <c r="C382" s="209" t="str">
        <f ca="1" t="shared" si="16"/>
        <v/>
      </c>
      <c r="D382" s="587" t="str">
        <f ca="1">IF(ISERROR(OFFSET('HARGA SATUAN'!$D$6,MATCH(C382,'HARGA SATUAN'!$C$7:$C$1495,0),0)),"",OFFSET('HARGA SATUAN'!$D$6,MATCH(C382,'HARGA SATUAN'!$C$7:$C$1495,0),0))</f>
        <v/>
      </c>
      <c r="E382" s="587">
        <f ca="1">IF(B382="+","Unit",IF(ISERROR(OFFSET('HARGA SATUAN'!$E$6,MATCH(C382,'HARGA SATUAN'!$C$7:$C$1495,0),0)),"",OFFSET('HARGA SATUAN'!$E$6,MATCH(C382,'HARGA SATUAN'!$C$7:$C$1495,0),0)))</f>
        <v>0</v>
      </c>
      <c r="F382" s="678" t="str">
        <f ca="1" t="shared" si="17"/>
        <v/>
      </c>
      <c r="G382" s="583">
        <f ca="1">IF(ISERROR(OFFSET('HARGA SATUAN'!$I$6,MATCH(C382,'HARGA SATUAN'!$C$7:$C$1495,0),0)),"",OFFSET('HARGA SATUAN'!$I$6,MATCH(C382,'HARGA SATUAN'!$C$7:$C$1495,0),0))</f>
        <v>0</v>
      </c>
      <c r="H382" s="677" t="str">
        <f ca="1">IF(B382="","",#REF!)</f>
        <v/>
      </c>
      <c r="I382" s="677" t="str">
        <f ca="1">IF(B382="","",#REF!)</f>
        <v/>
      </c>
      <c r="J382" s="677" t="str">
        <f ca="1">IF(B382="","",#REF!)</f>
        <v/>
      </c>
      <c r="K382" s="677" t="str">
        <f ca="1">IF(B382="","",#REF!)</f>
        <v/>
      </c>
      <c r="L382" s="677" t="str">
        <f ca="1">IF(C382="","",#REF!)</f>
        <v/>
      </c>
    </row>
    <row r="383" spans="1:12">
      <c r="A383" s="650">
        <v>372</v>
      </c>
      <c r="B383" s="676" t="str">
        <f ca="1" t="shared" si="15"/>
        <v/>
      </c>
      <c r="C383" s="209" t="str">
        <f ca="1" t="shared" si="16"/>
        <v/>
      </c>
      <c r="D383" s="587" t="str">
        <f ca="1">IF(ISERROR(OFFSET('HARGA SATUAN'!$D$6,MATCH(C383,'HARGA SATUAN'!$C$7:$C$1495,0),0)),"",OFFSET('HARGA SATUAN'!$D$6,MATCH(C383,'HARGA SATUAN'!$C$7:$C$1495,0),0))</f>
        <v/>
      </c>
      <c r="E383" s="587">
        <f ca="1">IF(B383="+","Unit",IF(ISERROR(OFFSET('HARGA SATUAN'!$E$6,MATCH(C383,'HARGA SATUAN'!$C$7:$C$1495,0),0)),"",OFFSET('HARGA SATUAN'!$E$6,MATCH(C383,'HARGA SATUAN'!$C$7:$C$1495,0),0)))</f>
        <v>0</v>
      </c>
      <c r="F383" s="678" t="str">
        <f ca="1" t="shared" si="17"/>
        <v/>
      </c>
      <c r="G383" s="583">
        <f ca="1">IF(ISERROR(OFFSET('HARGA SATUAN'!$I$6,MATCH(C383,'HARGA SATUAN'!$C$7:$C$1495,0),0)),"",OFFSET('HARGA SATUAN'!$I$6,MATCH(C383,'HARGA SATUAN'!$C$7:$C$1495,0),0))</f>
        <v>0</v>
      </c>
      <c r="H383" s="677" t="str">
        <f ca="1">IF(B383="","",#REF!)</f>
        <v/>
      </c>
      <c r="I383" s="677" t="str">
        <f ca="1">IF(B383="","",#REF!)</f>
        <v/>
      </c>
      <c r="J383" s="677" t="str">
        <f ca="1">IF(B383="","",#REF!)</f>
        <v/>
      </c>
      <c r="K383" s="677" t="str">
        <f ca="1">IF(B383="","",#REF!)</f>
        <v/>
      </c>
      <c r="L383" s="677" t="str">
        <f ca="1">IF(C383="","",#REF!)</f>
        <v/>
      </c>
    </row>
    <row r="384" spans="1:12">
      <c r="A384" s="650">
        <v>373</v>
      </c>
      <c r="B384" s="676" t="str">
        <f ca="1" t="shared" si="15"/>
        <v/>
      </c>
      <c r="C384" s="209" t="str">
        <f ca="1" t="shared" si="16"/>
        <v/>
      </c>
      <c r="D384" s="587" t="str">
        <f ca="1">IF(ISERROR(OFFSET('HARGA SATUAN'!$D$6,MATCH(C384,'HARGA SATUAN'!$C$7:$C$1495,0),0)),"",OFFSET('HARGA SATUAN'!$D$6,MATCH(C384,'HARGA SATUAN'!$C$7:$C$1495,0),0))</f>
        <v/>
      </c>
      <c r="E384" s="587">
        <f ca="1">IF(B384="+","Unit",IF(ISERROR(OFFSET('HARGA SATUAN'!$E$6,MATCH(C384,'HARGA SATUAN'!$C$7:$C$1495,0),0)),"",OFFSET('HARGA SATUAN'!$E$6,MATCH(C384,'HARGA SATUAN'!$C$7:$C$1495,0),0)))</f>
        <v>0</v>
      </c>
      <c r="F384" s="678" t="str">
        <f ca="1" t="shared" si="17"/>
        <v/>
      </c>
      <c r="G384" s="583">
        <f ca="1">IF(ISERROR(OFFSET('HARGA SATUAN'!$I$6,MATCH(C384,'HARGA SATUAN'!$C$7:$C$1495,0),0)),"",OFFSET('HARGA SATUAN'!$I$6,MATCH(C384,'HARGA SATUAN'!$C$7:$C$1495,0),0))</f>
        <v>0</v>
      </c>
      <c r="H384" s="677" t="str">
        <f ca="1">IF(B384="","",#REF!)</f>
        <v/>
      </c>
      <c r="I384" s="677" t="str">
        <f ca="1">IF(B384="","",#REF!)</f>
        <v/>
      </c>
      <c r="J384" s="677" t="str">
        <f ca="1">IF(B384="","",#REF!)</f>
        <v/>
      </c>
      <c r="K384" s="677" t="str">
        <f ca="1">IF(B384="","",#REF!)</f>
        <v/>
      </c>
      <c r="L384" s="677" t="str">
        <f ca="1">IF(C384="","",#REF!)</f>
        <v/>
      </c>
    </row>
    <row r="385" spans="1:12">
      <c r="A385" s="650">
        <v>374</v>
      </c>
      <c r="B385" s="676" t="str">
        <f ca="1" t="shared" si="15"/>
        <v/>
      </c>
      <c r="C385" s="209" t="str">
        <f ca="1" t="shared" si="16"/>
        <v/>
      </c>
      <c r="D385" s="587" t="str">
        <f ca="1">IF(ISERROR(OFFSET('HARGA SATUAN'!$D$6,MATCH(C385,'HARGA SATUAN'!$C$7:$C$1495,0),0)),"",OFFSET('HARGA SATUAN'!$D$6,MATCH(C385,'HARGA SATUAN'!$C$7:$C$1495,0),0))</f>
        <v/>
      </c>
      <c r="E385" s="587">
        <f ca="1">IF(B385="+","Unit",IF(ISERROR(OFFSET('HARGA SATUAN'!$E$6,MATCH(C385,'HARGA SATUAN'!$C$7:$C$1495,0),0)),"",OFFSET('HARGA SATUAN'!$E$6,MATCH(C385,'HARGA SATUAN'!$C$7:$C$1495,0),0)))</f>
        <v>0</v>
      </c>
      <c r="F385" s="678" t="str">
        <f ca="1" t="shared" si="17"/>
        <v/>
      </c>
      <c r="G385" s="583">
        <f ca="1">IF(ISERROR(OFFSET('HARGA SATUAN'!$I$6,MATCH(C385,'HARGA SATUAN'!$C$7:$C$1495,0),0)),"",OFFSET('HARGA SATUAN'!$I$6,MATCH(C385,'HARGA SATUAN'!$C$7:$C$1495,0),0))</f>
        <v>0</v>
      </c>
      <c r="H385" s="677" t="str">
        <f ca="1">IF(B385="","",#REF!)</f>
        <v/>
      </c>
      <c r="I385" s="677" t="str">
        <f ca="1">IF(B385="","",#REF!)</f>
        <v/>
      </c>
      <c r="J385" s="677" t="str">
        <f ca="1">IF(B385="","",#REF!)</f>
        <v/>
      </c>
      <c r="K385" s="677" t="str">
        <f ca="1">IF(B385="","",#REF!)</f>
        <v/>
      </c>
      <c r="L385" s="677" t="str">
        <f ca="1">IF(C385="","",#REF!)</f>
        <v/>
      </c>
    </row>
    <row r="386" spans="1:12">
      <c r="A386" s="650">
        <v>375</v>
      </c>
      <c r="B386" s="676" t="str">
        <f ca="1" t="shared" si="15"/>
        <v/>
      </c>
      <c r="C386" s="209" t="str">
        <f ca="1" t="shared" si="16"/>
        <v/>
      </c>
      <c r="D386" s="587" t="str">
        <f ca="1">IF(ISERROR(OFFSET('HARGA SATUAN'!$D$6,MATCH(C386,'HARGA SATUAN'!$C$7:$C$1495,0),0)),"",OFFSET('HARGA SATUAN'!$D$6,MATCH(C386,'HARGA SATUAN'!$C$7:$C$1495,0),0))</f>
        <v/>
      </c>
      <c r="E386" s="587">
        <f ca="1">IF(B386="+","Unit",IF(ISERROR(OFFSET('HARGA SATUAN'!$E$6,MATCH(C386,'HARGA SATUAN'!$C$7:$C$1495,0),0)),"",OFFSET('HARGA SATUAN'!$E$6,MATCH(C386,'HARGA SATUAN'!$C$7:$C$1495,0),0)))</f>
        <v>0</v>
      </c>
      <c r="F386" s="678" t="str">
        <f ca="1" t="shared" si="17"/>
        <v/>
      </c>
      <c r="G386" s="583">
        <f ca="1">IF(ISERROR(OFFSET('HARGA SATUAN'!$I$6,MATCH(C386,'HARGA SATUAN'!$C$7:$C$1495,0),0)),"",OFFSET('HARGA SATUAN'!$I$6,MATCH(C386,'HARGA SATUAN'!$C$7:$C$1495,0),0))</f>
        <v>0</v>
      </c>
      <c r="H386" s="677" t="str">
        <f ca="1">IF(B386="","",#REF!)</f>
        <v/>
      </c>
      <c r="I386" s="677" t="str">
        <f ca="1">IF(B386="","",#REF!)</f>
        <v/>
      </c>
      <c r="J386" s="677" t="str">
        <f ca="1">IF(B386="","",#REF!)</f>
        <v/>
      </c>
      <c r="K386" s="677" t="str">
        <f ca="1">IF(B386="","",#REF!)</f>
        <v/>
      </c>
      <c r="L386" s="677" t="str">
        <f ca="1">IF(C386="","",#REF!)</f>
        <v/>
      </c>
    </row>
    <row r="387" spans="1:12">
      <c r="A387" s="650">
        <v>376</v>
      </c>
      <c r="B387" s="676" t="str">
        <f ca="1" t="shared" si="15"/>
        <v/>
      </c>
      <c r="C387" s="209" t="str">
        <f ca="1" t="shared" si="16"/>
        <v/>
      </c>
      <c r="D387" s="587" t="str">
        <f ca="1">IF(ISERROR(OFFSET('HARGA SATUAN'!$D$6,MATCH(C387,'HARGA SATUAN'!$C$7:$C$1495,0),0)),"",OFFSET('HARGA SATUAN'!$D$6,MATCH(C387,'HARGA SATUAN'!$C$7:$C$1495,0),0))</f>
        <v/>
      </c>
      <c r="E387" s="587">
        <f ca="1">IF(B387="+","Unit",IF(ISERROR(OFFSET('HARGA SATUAN'!$E$6,MATCH(C387,'HARGA SATUAN'!$C$7:$C$1495,0),0)),"",OFFSET('HARGA SATUAN'!$E$6,MATCH(C387,'HARGA SATUAN'!$C$7:$C$1495,0),0)))</f>
        <v>0</v>
      </c>
      <c r="F387" s="678" t="str">
        <f ca="1" t="shared" si="17"/>
        <v/>
      </c>
      <c r="G387" s="583">
        <f ca="1">IF(ISERROR(OFFSET('HARGA SATUAN'!$I$6,MATCH(C387,'HARGA SATUAN'!$C$7:$C$1495,0),0)),"",OFFSET('HARGA SATUAN'!$I$6,MATCH(C387,'HARGA SATUAN'!$C$7:$C$1495,0),0))</f>
        <v>0</v>
      </c>
      <c r="H387" s="677" t="str">
        <f ca="1">IF(B387="","",#REF!)</f>
        <v/>
      </c>
      <c r="I387" s="677" t="str">
        <f ca="1">IF(B387="","",#REF!)</f>
        <v/>
      </c>
      <c r="J387" s="677" t="str">
        <f ca="1">IF(B387="","",#REF!)</f>
        <v/>
      </c>
      <c r="K387" s="677" t="str">
        <f ca="1">IF(B387="","",#REF!)</f>
        <v/>
      </c>
      <c r="L387" s="677" t="str">
        <f ca="1">IF(C387="","",#REF!)</f>
        <v/>
      </c>
    </row>
    <row r="388" spans="1:12">
      <c r="A388" s="650">
        <v>377</v>
      </c>
      <c r="B388" s="676" t="str">
        <f ca="1" t="shared" si="15"/>
        <v/>
      </c>
      <c r="C388" s="209" t="str">
        <f ca="1" t="shared" si="16"/>
        <v/>
      </c>
      <c r="D388" s="587" t="str">
        <f ca="1">IF(ISERROR(OFFSET('HARGA SATUAN'!$D$6,MATCH(C388,'HARGA SATUAN'!$C$7:$C$1495,0),0)),"",OFFSET('HARGA SATUAN'!$D$6,MATCH(C388,'HARGA SATUAN'!$C$7:$C$1495,0),0))</f>
        <v/>
      </c>
      <c r="E388" s="587">
        <f ca="1">IF(B388="+","Unit",IF(ISERROR(OFFSET('HARGA SATUAN'!$E$6,MATCH(C388,'HARGA SATUAN'!$C$7:$C$1495,0),0)),"",OFFSET('HARGA SATUAN'!$E$6,MATCH(C388,'HARGA SATUAN'!$C$7:$C$1495,0),0)))</f>
        <v>0</v>
      </c>
      <c r="F388" s="678" t="str">
        <f ca="1" t="shared" si="17"/>
        <v/>
      </c>
      <c r="G388" s="583">
        <f ca="1">IF(ISERROR(OFFSET('HARGA SATUAN'!$I$6,MATCH(C388,'HARGA SATUAN'!$C$7:$C$1495,0),0)),"",OFFSET('HARGA SATUAN'!$I$6,MATCH(C388,'HARGA SATUAN'!$C$7:$C$1495,0),0))</f>
        <v>0</v>
      </c>
      <c r="H388" s="677" t="str">
        <f ca="1">IF(B388="","",#REF!)</f>
        <v/>
      </c>
      <c r="I388" s="677" t="str">
        <f ca="1">IF(B388="","",#REF!)</f>
        <v/>
      </c>
      <c r="J388" s="677" t="str">
        <f ca="1">IF(B388="","",#REF!)</f>
        <v/>
      </c>
      <c r="K388" s="677" t="str">
        <f ca="1">IF(B388="","",#REF!)</f>
        <v/>
      </c>
      <c r="L388" s="677" t="str">
        <f ca="1">IF(C388="","",#REF!)</f>
        <v/>
      </c>
    </row>
    <row r="389" spans="1:12">
      <c r="A389" s="650">
        <v>378</v>
      </c>
      <c r="B389" s="676" t="str">
        <f ca="1" t="shared" si="15"/>
        <v/>
      </c>
      <c r="C389" s="209" t="str">
        <f ca="1" t="shared" si="16"/>
        <v/>
      </c>
      <c r="D389" s="587" t="str">
        <f ca="1">IF(ISERROR(OFFSET('HARGA SATUAN'!$D$6,MATCH(C389,'HARGA SATUAN'!$C$7:$C$1495,0),0)),"",OFFSET('HARGA SATUAN'!$D$6,MATCH(C389,'HARGA SATUAN'!$C$7:$C$1495,0),0))</f>
        <v/>
      </c>
      <c r="E389" s="587">
        <f ca="1">IF(B389="+","Unit",IF(ISERROR(OFFSET('HARGA SATUAN'!$E$6,MATCH(C389,'HARGA SATUAN'!$C$7:$C$1495,0),0)),"",OFFSET('HARGA SATUAN'!$E$6,MATCH(C389,'HARGA SATUAN'!$C$7:$C$1495,0),0)))</f>
        <v>0</v>
      </c>
      <c r="F389" s="678" t="str">
        <f ca="1" t="shared" si="17"/>
        <v/>
      </c>
      <c r="G389" s="583">
        <f ca="1">IF(ISERROR(OFFSET('HARGA SATUAN'!$I$6,MATCH(C389,'HARGA SATUAN'!$C$7:$C$1495,0),0)),"",OFFSET('HARGA SATUAN'!$I$6,MATCH(C389,'HARGA SATUAN'!$C$7:$C$1495,0),0))</f>
        <v>0</v>
      </c>
      <c r="H389" s="677" t="str">
        <f ca="1">IF(B389="","",#REF!)</f>
        <v/>
      </c>
      <c r="I389" s="677" t="str">
        <f ca="1">IF(B389="","",#REF!)</f>
        <v/>
      </c>
      <c r="J389" s="677" t="str">
        <f ca="1">IF(B389="","",#REF!)</f>
        <v/>
      </c>
      <c r="K389" s="677" t="str">
        <f ca="1">IF(B389="","",#REF!)</f>
        <v/>
      </c>
      <c r="L389" s="677" t="str">
        <f ca="1">IF(C389="","",#REF!)</f>
        <v/>
      </c>
    </row>
    <row r="390" spans="1:12">
      <c r="A390" s="650">
        <v>379</v>
      </c>
      <c r="B390" s="676" t="str">
        <f ca="1" t="shared" si="15"/>
        <v/>
      </c>
      <c r="C390" s="209" t="str">
        <f ca="1" t="shared" si="16"/>
        <v/>
      </c>
      <c r="D390" s="587" t="str">
        <f ca="1">IF(ISERROR(OFFSET('HARGA SATUAN'!$D$6,MATCH(C390,'HARGA SATUAN'!$C$7:$C$1495,0),0)),"",OFFSET('HARGA SATUAN'!$D$6,MATCH(C390,'HARGA SATUAN'!$C$7:$C$1495,0),0))</f>
        <v/>
      </c>
      <c r="E390" s="587">
        <f ca="1">IF(B390="+","Unit",IF(ISERROR(OFFSET('HARGA SATUAN'!$E$6,MATCH(C390,'HARGA SATUAN'!$C$7:$C$1495,0),0)),"",OFFSET('HARGA SATUAN'!$E$6,MATCH(C390,'HARGA SATUAN'!$C$7:$C$1495,0),0)))</f>
        <v>0</v>
      </c>
      <c r="F390" s="678" t="str">
        <f ca="1" t="shared" si="17"/>
        <v/>
      </c>
      <c r="G390" s="583">
        <f ca="1">IF(ISERROR(OFFSET('HARGA SATUAN'!$I$6,MATCH(C390,'HARGA SATUAN'!$C$7:$C$1495,0),0)),"",OFFSET('HARGA SATUAN'!$I$6,MATCH(C390,'HARGA SATUAN'!$C$7:$C$1495,0),0))</f>
        <v>0</v>
      </c>
      <c r="H390" s="677" t="str">
        <f ca="1">IF(B390="","",#REF!)</f>
        <v/>
      </c>
      <c r="I390" s="677" t="str">
        <f ca="1">IF(B390="","",#REF!)</f>
        <v/>
      </c>
      <c r="J390" s="677" t="str">
        <f ca="1">IF(B390="","",#REF!)</f>
        <v/>
      </c>
      <c r="K390" s="677" t="str">
        <f ca="1">IF(B390="","",#REF!)</f>
        <v/>
      </c>
      <c r="L390" s="677" t="str">
        <f ca="1">IF(C390="","",#REF!)</f>
        <v/>
      </c>
    </row>
    <row r="391" spans="1:12">
      <c r="A391" s="650">
        <v>380</v>
      </c>
      <c r="B391" s="676" t="str">
        <f ca="1" t="shared" si="15"/>
        <v/>
      </c>
      <c r="C391" s="209" t="str">
        <f ca="1" t="shared" si="16"/>
        <v/>
      </c>
      <c r="D391" s="587" t="str">
        <f ca="1">IF(ISERROR(OFFSET('HARGA SATUAN'!$D$6,MATCH(C391,'HARGA SATUAN'!$C$7:$C$1495,0),0)),"",OFFSET('HARGA SATUAN'!$D$6,MATCH(C391,'HARGA SATUAN'!$C$7:$C$1495,0),0))</f>
        <v/>
      </c>
      <c r="E391" s="587">
        <f ca="1">IF(B391="+","Unit",IF(ISERROR(OFFSET('HARGA SATUAN'!$E$6,MATCH(C391,'HARGA SATUAN'!$C$7:$C$1495,0),0)),"",OFFSET('HARGA SATUAN'!$E$6,MATCH(C391,'HARGA SATUAN'!$C$7:$C$1495,0),0)))</f>
        <v>0</v>
      </c>
      <c r="F391" s="678" t="str">
        <f ca="1" t="shared" si="17"/>
        <v/>
      </c>
      <c r="G391" s="583">
        <f ca="1">IF(ISERROR(OFFSET('HARGA SATUAN'!$I$6,MATCH(C391,'HARGA SATUAN'!$C$7:$C$1495,0),0)),"",OFFSET('HARGA SATUAN'!$I$6,MATCH(C391,'HARGA SATUAN'!$C$7:$C$1495,0),0))</f>
        <v>0</v>
      </c>
      <c r="H391" s="677" t="str">
        <f ca="1">IF(B391="","",#REF!)</f>
        <v/>
      </c>
      <c r="I391" s="677" t="str">
        <f ca="1">IF(B391="","",#REF!)</f>
        <v/>
      </c>
      <c r="J391" s="677" t="str">
        <f ca="1">IF(B391="","",#REF!)</f>
        <v/>
      </c>
      <c r="K391" s="677" t="str">
        <f ca="1">IF(B391="","",#REF!)</f>
        <v/>
      </c>
      <c r="L391" s="677" t="str">
        <f ca="1">IF(C391="","",#REF!)</f>
        <v/>
      </c>
    </row>
    <row r="392" spans="1:12">
      <c r="A392" s="650">
        <v>381</v>
      </c>
      <c r="B392" s="676" t="str">
        <f ca="1" t="shared" si="15"/>
        <v/>
      </c>
      <c r="C392" s="209" t="str">
        <f ca="1" t="shared" si="16"/>
        <v/>
      </c>
      <c r="D392" s="587" t="str">
        <f ca="1">IF(ISERROR(OFFSET('HARGA SATUAN'!$D$6,MATCH(C392,'HARGA SATUAN'!$C$7:$C$1495,0),0)),"",OFFSET('HARGA SATUAN'!$D$6,MATCH(C392,'HARGA SATUAN'!$C$7:$C$1495,0),0))</f>
        <v/>
      </c>
      <c r="E392" s="587">
        <f ca="1">IF(B392="+","Unit",IF(ISERROR(OFFSET('HARGA SATUAN'!$E$6,MATCH(C392,'HARGA SATUAN'!$C$7:$C$1495,0),0)),"",OFFSET('HARGA SATUAN'!$E$6,MATCH(C392,'HARGA SATUAN'!$C$7:$C$1495,0),0)))</f>
        <v>0</v>
      </c>
      <c r="F392" s="678" t="str">
        <f ca="1" t="shared" si="17"/>
        <v/>
      </c>
      <c r="G392" s="583">
        <f ca="1">IF(ISERROR(OFFSET('HARGA SATUAN'!$I$6,MATCH(C392,'HARGA SATUAN'!$C$7:$C$1495,0),0)),"",OFFSET('HARGA SATUAN'!$I$6,MATCH(C392,'HARGA SATUAN'!$C$7:$C$1495,0),0))</f>
        <v>0</v>
      </c>
      <c r="H392" s="677" t="str">
        <f ca="1">IF(B392="","",#REF!)</f>
        <v/>
      </c>
      <c r="I392" s="677" t="str">
        <f ca="1">IF(B392="","",#REF!)</f>
        <v/>
      </c>
      <c r="J392" s="677" t="str">
        <f ca="1">IF(B392="","",#REF!)</f>
        <v/>
      </c>
      <c r="K392" s="677" t="str">
        <f ca="1">IF(B392="","",#REF!)</f>
        <v/>
      </c>
      <c r="L392" s="677" t="str">
        <f ca="1">IF(C392="","",#REF!)</f>
        <v/>
      </c>
    </row>
    <row r="393" spans="1:12">
      <c r="A393" s="650">
        <v>382</v>
      </c>
      <c r="B393" s="676" t="str">
        <f ca="1" t="shared" si="15"/>
        <v/>
      </c>
      <c r="C393" s="209" t="str">
        <f ca="1" t="shared" si="16"/>
        <v/>
      </c>
      <c r="D393" s="587" t="str">
        <f ca="1">IF(ISERROR(OFFSET('HARGA SATUAN'!$D$6,MATCH(C393,'HARGA SATUAN'!$C$7:$C$1495,0),0)),"",OFFSET('HARGA SATUAN'!$D$6,MATCH(C393,'HARGA SATUAN'!$C$7:$C$1495,0),0))</f>
        <v/>
      </c>
      <c r="E393" s="587">
        <f ca="1">IF(B393="+","Unit",IF(ISERROR(OFFSET('HARGA SATUAN'!$E$6,MATCH(C393,'HARGA SATUAN'!$C$7:$C$1495,0),0)),"",OFFSET('HARGA SATUAN'!$E$6,MATCH(C393,'HARGA SATUAN'!$C$7:$C$1495,0),0)))</f>
        <v>0</v>
      </c>
      <c r="F393" s="678" t="str">
        <f ca="1" t="shared" si="17"/>
        <v/>
      </c>
      <c r="G393" s="583">
        <f ca="1">IF(ISERROR(OFFSET('HARGA SATUAN'!$I$6,MATCH(C393,'HARGA SATUAN'!$C$7:$C$1495,0),0)),"",OFFSET('HARGA SATUAN'!$I$6,MATCH(C393,'HARGA SATUAN'!$C$7:$C$1495,0),0))</f>
        <v>0</v>
      </c>
      <c r="H393" s="677" t="str">
        <f ca="1">IF(B393="","",#REF!)</f>
        <v/>
      </c>
      <c r="I393" s="677" t="str">
        <f ca="1">IF(B393="","",#REF!)</f>
        <v/>
      </c>
      <c r="J393" s="677" t="str">
        <f ca="1">IF(B393="","",#REF!)</f>
        <v/>
      </c>
      <c r="K393" s="677" t="str">
        <f ca="1">IF(B393="","",#REF!)</f>
        <v/>
      </c>
      <c r="L393" s="677" t="str">
        <f ca="1">IF(C393="","",#REF!)</f>
        <v/>
      </c>
    </row>
    <row r="394" spans="1:12">
      <c r="A394" s="650">
        <v>383</v>
      </c>
      <c r="B394" s="676" t="str">
        <f ca="1" t="shared" si="15"/>
        <v/>
      </c>
      <c r="C394" s="209" t="str">
        <f ca="1" t="shared" si="16"/>
        <v/>
      </c>
      <c r="D394" s="587" t="str">
        <f ca="1">IF(ISERROR(OFFSET('HARGA SATUAN'!$D$6,MATCH(C394,'HARGA SATUAN'!$C$7:$C$1495,0),0)),"",OFFSET('HARGA SATUAN'!$D$6,MATCH(C394,'HARGA SATUAN'!$C$7:$C$1495,0),0))</f>
        <v/>
      </c>
      <c r="E394" s="587">
        <f ca="1">IF(B394="+","Unit",IF(ISERROR(OFFSET('HARGA SATUAN'!$E$6,MATCH(C394,'HARGA SATUAN'!$C$7:$C$1495,0),0)),"",OFFSET('HARGA SATUAN'!$E$6,MATCH(C394,'HARGA SATUAN'!$C$7:$C$1495,0),0)))</f>
        <v>0</v>
      </c>
      <c r="F394" s="678" t="str">
        <f ca="1" t="shared" si="17"/>
        <v/>
      </c>
      <c r="G394" s="583">
        <f ca="1">IF(ISERROR(OFFSET('HARGA SATUAN'!$I$6,MATCH(C394,'HARGA SATUAN'!$C$7:$C$1495,0),0)),"",OFFSET('HARGA SATUAN'!$I$6,MATCH(C394,'HARGA SATUAN'!$C$7:$C$1495,0),0))</f>
        <v>0</v>
      </c>
      <c r="H394" s="677" t="str">
        <f ca="1">IF(B394="","",#REF!)</f>
        <v/>
      </c>
      <c r="I394" s="677" t="str">
        <f ca="1">IF(B394="","",#REF!)</f>
        <v/>
      </c>
      <c r="J394" s="677" t="str">
        <f ca="1">IF(B394="","",#REF!)</f>
        <v/>
      </c>
      <c r="K394" s="677" t="str">
        <f ca="1">IF(B394="","",#REF!)</f>
        <v/>
      </c>
      <c r="L394" s="677" t="str">
        <f ca="1">IF(C394="","",#REF!)</f>
        <v/>
      </c>
    </row>
    <row r="395" spans="1:12">
      <c r="A395" s="650">
        <v>384</v>
      </c>
      <c r="B395" s="676" t="str">
        <f ca="1" t="shared" si="15"/>
        <v/>
      </c>
      <c r="C395" s="209" t="str">
        <f ca="1" t="shared" si="16"/>
        <v/>
      </c>
      <c r="D395" s="587" t="str">
        <f ca="1">IF(ISERROR(OFFSET('HARGA SATUAN'!$D$6,MATCH(C395,'HARGA SATUAN'!$C$7:$C$1495,0),0)),"",OFFSET('HARGA SATUAN'!$D$6,MATCH(C395,'HARGA SATUAN'!$C$7:$C$1495,0),0))</f>
        <v/>
      </c>
      <c r="E395" s="587">
        <f ca="1">IF(B395="+","Unit",IF(ISERROR(OFFSET('HARGA SATUAN'!$E$6,MATCH(C395,'HARGA SATUAN'!$C$7:$C$1495,0),0)),"",OFFSET('HARGA SATUAN'!$E$6,MATCH(C395,'HARGA SATUAN'!$C$7:$C$1495,0),0)))</f>
        <v>0</v>
      </c>
      <c r="F395" s="678" t="str">
        <f ca="1" t="shared" si="17"/>
        <v/>
      </c>
      <c r="G395" s="583">
        <f ca="1">IF(ISERROR(OFFSET('HARGA SATUAN'!$I$6,MATCH(C395,'HARGA SATUAN'!$C$7:$C$1495,0),0)),"",OFFSET('HARGA SATUAN'!$I$6,MATCH(C395,'HARGA SATUAN'!$C$7:$C$1495,0),0))</f>
        <v>0</v>
      </c>
      <c r="H395" s="677" t="str">
        <f ca="1">IF(B395="","",#REF!)</f>
        <v/>
      </c>
      <c r="I395" s="677" t="str">
        <f ca="1">IF(B395="","",#REF!)</f>
        <v/>
      </c>
      <c r="J395" s="677" t="str">
        <f ca="1">IF(B395="","",#REF!)</f>
        <v/>
      </c>
      <c r="K395" s="677" t="str">
        <f ca="1">IF(B395="","",#REF!)</f>
        <v/>
      </c>
      <c r="L395" s="677" t="str">
        <f ca="1">IF(C395="","",#REF!)</f>
        <v/>
      </c>
    </row>
    <row r="396" spans="1:12">
      <c r="A396" s="650">
        <v>385</v>
      </c>
      <c r="B396" s="676" t="str">
        <f ca="1" t="shared" si="15"/>
        <v/>
      </c>
      <c r="C396" s="209" t="str">
        <f ca="1" t="shared" si="16"/>
        <v/>
      </c>
      <c r="D396" s="587" t="str">
        <f ca="1">IF(ISERROR(OFFSET('HARGA SATUAN'!$D$6,MATCH(C396,'HARGA SATUAN'!$C$7:$C$1495,0),0)),"",OFFSET('HARGA SATUAN'!$D$6,MATCH(C396,'HARGA SATUAN'!$C$7:$C$1495,0),0))</f>
        <v/>
      </c>
      <c r="E396" s="587">
        <f ca="1">IF(B396="+","Unit",IF(ISERROR(OFFSET('HARGA SATUAN'!$E$6,MATCH(C396,'HARGA SATUAN'!$C$7:$C$1495,0),0)),"",OFFSET('HARGA SATUAN'!$E$6,MATCH(C396,'HARGA SATUAN'!$C$7:$C$1495,0),0)))</f>
        <v>0</v>
      </c>
      <c r="F396" s="678" t="str">
        <f ca="1" t="shared" si="17"/>
        <v/>
      </c>
      <c r="G396" s="583">
        <f ca="1">IF(ISERROR(OFFSET('HARGA SATUAN'!$I$6,MATCH(C396,'HARGA SATUAN'!$C$7:$C$1495,0),0)),"",OFFSET('HARGA SATUAN'!$I$6,MATCH(C396,'HARGA SATUAN'!$C$7:$C$1495,0),0))</f>
        <v>0</v>
      </c>
      <c r="H396" s="677" t="str">
        <f ca="1">IF(B396="","",#REF!)</f>
        <v/>
      </c>
      <c r="I396" s="677" t="str">
        <f ca="1">IF(B396="","",#REF!)</f>
        <v/>
      </c>
      <c r="J396" s="677" t="str">
        <f ca="1">IF(B396="","",#REF!)</f>
        <v/>
      </c>
      <c r="K396" s="677" t="str">
        <f ca="1">IF(B396="","",#REF!)</f>
        <v/>
      </c>
      <c r="L396" s="677" t="str">
        <f ca="1">IF(C396="","",#REF!)</f>
        <v/>
      </c>
    </row>
    <row r="397" spans="1:12">
      <c r="A397" s="650">
        <v>386</v>
      </c>
      <c r="B397" s="676" t="str">
        <f ca="1" t="shared" ref="B397:B460" si="18">IF(C397="","",A397)</f>
        <v/>
      </c>
      <c r="C397" s="209" t="str">
        <f ca="1" t="shared" ref="C397:C460" si="19">IF(ISERROR(OFFSET($C$713,MATCH(A397,$F$714:$F$1320,0),0)),"",OFFSET($C$713,MATCH(A397,$F$714:$F$1320,0),0))</f>
        <v/>
      </c>
      <c r="D397" s="587" t="str">
        <f ca="1">IF(ISERROR(OFFSET('HARGA SATUAN'!$D$6,MATCH(C397,'HARGA SATUAN'!$C$7:$C$1495,0),0)),"",OFFSET('HARGA SATUAN'!$D$6,MATCH(C397,'HARGA SATUAN'!$C$7:$C$1495,0),0))</f>
        <v/>
      </c>
      <c r="E397" s="587">
        <f ca="1">IF(B397="+","Unit",IF(ISERROR(OFFSET('HARGA SATUAN'!$E$6,MATCH(C397,'HARGA SATUAN'!$C$7:$C$1495,0),0)),"",OFFSET('HARGA SATUAN'!$E$6,MATCH(C397,'HARGA SATUAN'!$C$7:$C$1495,0),0)))</f>
        <v>0</v>
      </c>
      <c r="F397" s="678" t="str">
        <f ca="1" t="shared" ref="F397:F460" si="20">IF(ISERROR(OFFSET($D$713,MATCH(A397,$F$714:$F$1320,0),0)),"",OFFSET($D$713,MATCH(A397,$F$714:$F$1320,0),0))</f>
        <v/>
      </c>
      <c r="G397" s="583">
        <f ca="1">IF(ISERROR(OFFSET('HARGA SATUAN'!$I$6,MATCH(C397,'HARGA SATUAN'!$C$7:$C$1495,0),0)),"",OFFSET('HARGA SATUAN'!$I$6,MATCH(C397,'HARGA SATUAN'!$C$7:$C$1495,0),0))</f>
        <v>0</v>
      </c>
      <c r="H397" s="677" t="str">
        <f ca="1">IF(B397="","",#REF!)</f>
        <v/>
      </c>
      <c r="I397" s="677" t="str">
        <f ca="1">IF(B397="","",#REF!)</f>
        <v/>
      </c>
      <c r="J397" s="677" t="str">
        <f ca="1">IF(B397="","",#REF!)</f>
        <v/>
      </c>
      <c r="K397" s="677" t="str">
        <f ca="1">IF(B397="","",#REF!)</f>
        <v/>
      </c>
      <c r="L397" s="677" t="str">
        <f ca="1">IF(C397="","",#REF!)</f>
        <v/>
      </c>
    </row>
    <row r="398" spans="1:12">
      <c r="A398" s="650">
        <v>387</v>
      </c>
      <c r="B398" s="676" t="str">
        <f ca="1" t="shared" si="18"/>
        <v/>
      </c>
      <c r="C398" s="209" t="str">
        <f ca="1" t="shared" si="19"/>
        <v/>
      </c>
      <c r="D398" s="587" t="str">
        <f ca="1">IF(ISERROR(OFFSET('HARGA SATUAN'!$D$6,MATCH(C398,'HARGA SATUAN'!$C$7:$C$1495,0),0)),"",OFFSET('HARGA SATUAN'!$D$6,MATCH(C398,'HARGA SATUAN'!$C$7:$C$1495,0),0))</f>
        <v/>
      </c>
      <c r="E398" s="587">
        <f ca="1">IF(B398="+","Unit",IF(ISERROR(OFFSET('HARGA SATUAN'!$E$6,MATCH(C398,'HARGA SATUAN'!$C$7:$C$1495,0),0)),"",OFFSET('HARGA SATUAN'!$E$6,MATCH(C398,'HARGA SATUAN'!$C$7:$C$1495,0),0)))</f>
        <v>0</v>
      </c>
      <c r="F398" s="678" t="str">
        <f ca="1" t="shared" si="20"/>
        <v/>
      </c>
      <c r="G398" s="583">
        <f ca="1">IF(ISERROR(OFFSET('HARGA SATUAN'!$I$6,MATCH(C398,'HARGA SATUAN'!$C$7:$C$1495,0),0)),"",OFFSET('HARGA SATUAN'!$I$6,MATCH(C398,'HARGA SATUAN'!$C$7:$C$1495,0),0))</f>
        <v>0</v>
      </c>
      <c r="H398" s="677" t="str">
        <f ca="1">IF(B398="","",#REF!)</f>
        <v/>
      </c>
      <c r="I398" s="677" t="str">
        <f ca="1">IF(B398="","",#REF!)</f>
        <v/>
      </c>
      <c r="J398" s="677" t="str">
        <f ca="1">IF(B398="","",#REF!)</f>
        <v/>
      </c>
      <c r="K398" s="677" t="str">
        <f ca="1">IF(B398="","",#REF!)</f>
        <v/>
      </c>
      <c r="L398" s="677" t="str">
        <f ca="1">IF(C398="","",#REF!)</f>
        <v/>
      </c>
    </row>
    <row r="399" spans="1:12">
      <c r="A399" s="650">
        <v>388</v>
      </c>
      <c r="B399" s="676" t="str">
        <f ca="1" t="shared" si="18"/>
        <v/>
      </c>
      <c r="C399" s="209" t="str">
        <f ca="1" t="shared" si="19"/>
        <v/>
      </c>
      <c r="D399" s="587" t="str">
        <f ca="1">IF(ISERROR(OFFSET('HARGA SATUAN'!$D$6,MATCH(C399,'HARGA SATUAN'!$C$7:$C$1495,0),0)),"",OFFSET('HARGA SATUAN'!$D$6,MATCH(C399,'HARGA SATUAN'!$C$7:$C$1495,0),0))</f>
        <v/>
      </c>
      <c r="E399" s="587">
        <f ca="1">IF(B399="+","Unit",IF(ISERROR(OFFSET('HARGA SATUAN'!$E$6,MATCH(C399,'HARGA SATUAN'!$C$7:$C$1495,0),0)),"",OFFSET('HARGA SATUAN'!$E$6,MATCH(C399,'HARGA SATUAN'!$C$7:$C$1495,0),0)))</f>
        <v>0</v>
      </c>
      <c r="F399" s="678" t="str">
        <f ca="1" t="shared" si="20"/>
        <v/>
      </c>
      <c r="G399" s="583">
        <f ca="1">IF(ISERROR(OFFSET('HARGA SATUAN'!$I$6,MATCH(C399,'HARGA SATUAN'!$C$7:$C$1495,0),0)),"",OFFSET('HARGA SATUAN'!$I$6,MATCH(C399,'HARGA SATUAN'!$C$7:$C$1495,0),0))</f>
        <v>0</v>
      </c>
      <c r="H399" s="677" t="str">
        <f ca="1">IF(B399="","",#REF!)</f>
        <v/>
      </c>
      <c r="I399" s="677" t="str">
        <f ca="1">IF(B399="","",#REF!)</f>
        <v/>
      </c>
      <c r="J399" s="677" t="str">
        <f ca="1">IF(B399="","",#REF!)</f>
        <v/>
      </c>
      <c r="K399" s="677" t="str">
        <f ca="1">IF(B399="","",#REF!)</f>
        <v/>
      </c>
      <c r="L399" s="677" t="str">
        <f ca="1">IF(C399="","",#REF!)</f>
        <v/>
      </c>
    </row>
    <row r="400" spans="1:12">
      <c r="A400" s="650">
        <v>389</v>
      </c>
      <c r="B400" s="676" t="str">
        <f ca="1" t="shared" si="18"/>
        <v/>
      </c>
      <c r="C400" s="209" t="str">
        <f ca="1" t="shared" si="19"/>
        <v/>
      </c>
      <c r="D400" s="587" t="str">
        <f ca="1">IF(ISERROR(OFFSET('HARGA SATUAN'!$D$6,MATCH(C400,'HARGA SATUAN'!$C$7:$C$1495,0),0)),"",OFFSET('HARGA SATUAN'!$D$6,MATCH(C400,'HARGA SATUAN'!$C$7:$C$1495,0),0))</f>
        <v/>
      </c>
      <c r="E400" s="587">
        <f ca="1">IF(B400="+","Unit",IF(ISERROR(OFFSET('HARGA SATUAN'!$E$6,MATCH(C400,'HARGA SATUAN'!$C$7:$C$1495,0),0)),"",OFFSET('HARGA SATUAN'!$E$6,MATCH(C400,'HARGA SATUAN'!$C$7:$C$1495,0),0)))</f>
        <v>0</v>
      </c>
      <c r="F400" s="678" t="str">
        <f ca="1" t="shared" si="20"/>
        <v/>
      </c>
      <c r="G400" s="583">
        <f ca="1">IF(ISERROR(OFFSET('HARGA SATUAN'!$I$6,MATCH(C400,'HARGA SATUAN'!$C$7:$C$1495,0),0)),"",OFFSET('HARGA SATUAN'!$I$6,MATCH(C400,'HARGA SATUAN'!$C$7:$C$1495,0),0))</f>
        <v>0</v>
      </c>
      <c r="H400" s="677" t="str">
        <f ca="1">IF(B400="","",#REF!)</f>
        <v/>
      </c>
      <c r="I400" s="677" t="str">
        <f ca="1">IF(B400="","",#REF!)</f>
        <v/>
      </c>
      <c r="J400" s="677" t="str">
        <f ca="1">IF(B400="","",#REF!)</f>
        <v/>
      </c>
      <c r="K400" s="677" t="str">
        <f ca="1">IF(B400="","",#REF!)</f>
        <v/>
      </c>
      <c r="L400" s="677" t="str">
        <f ca="1">IF(C400="","",#REF!)</f>
        <v/>
      </c>
    </row>
    <row r="401" spans="1:12">
      <c r="A401" s="650">
        <v>390</v>
      </c>
      <c r="B401" s="676" t="str">
        <f ca="1" t="shared" si="18"/>
        <v/>
      </c>
      <c r="C401" s="209" t="str">
        <f ca="1" t="shared" si="19"/>
        <v/>
      </c>
      <c r="D401" s="587" t="str">
        <f ca="1">IF(ISERROR(OFFSET('HARGA SATUAN'!$D$6,MATCH(C401,'HARGA SATUAN'!$C$7:$C$1495,0),0)),"",OFFSET('HARGA SATUAN'!$D$6,MATCH(C401,'HARGA SATUAN'!$C$7:$C$1495,0),0))</f>
        <v/>
      </c>
      <c r="E401" s="587">
        <f ca="1">IF(B401="+","Unit",IF(ISERROR(OFFSET('HARGA SATUAN'!$E$6,MATCH(C401,'HARGA SATUAN'!$C$7:$C$1495,0),0)),"",OFFSET('HARGA SATUAN'!$E$6,MATCH(C401,'HARGA SATUAN'!$C$7:$C$1495,0),0)))</f>
        <v>0</v>
      </c>
      <c r="F401" s="678" t="str">
        <f ca="1" t="shared" si="20"/>
        <v/>
      </c>
      <c r="G401" s="583">
        <f ca="1">IF(ISERROR(OFFSET('HARGA SATUAN'!$I$6,MATCH(C401,'HARGA SATUAN'!$C$7:$C$1495,0),0)),"",OFFSET('HARGA SATUAN'!$I$6,MATCH(C401,'HARGA SATUAN'!$C$7:$C$1495,0),0))</f>
        <v>0</v>
      </c>
      <c r="H401" s="677" t="str">
        <f ca="1">IF(B401="","",#REF!)</f>
        <v/>
      </c>
      <c r="I401" s="677" t="str">
        <f ca="1">IF(B401="","",#REF!)</f>
        <v/>
      </c>
      <c r="J401" s="677" t="str">
        <f ca="1">IF(B401="","",#REF!)</f>
        <v/>
      </c>
      <c r="K401" s="677" t="str">
        <f ca="1">IF(B401="","",#REF!)</f>
        <v/>
      </c>
      <c r="L401" s="677" t="str">
        <f ca="1">IF(C401="","",#REF!)</f>
        <v/>
      </c>
    </row>
    <row r="402" spans="1:12">
      <c r="A402" s="650">
        <v>391</v>
      </c>
      <c r="B402" s="676" t="str">
        <f ca="1" t="shared" si="18"/>
        <v/>
      </c>
      <c r="C402" s="209" t="str">
        <f ca="1" t="shared" si="19"/>
        <v/>
      </c>
      <c r="D402" s="587" t="str">
        <f ca="1">IF(ISERROR(OFFSET('HARGA SATUAN'!$D$6,MATCH(C402,'HARGA SATUAN'!$C$7:$C$1495,0),0)),"",OFFSET('HARGA SATUAN'!$D$6,MATCH(C402,'HARGA SATUAN'!$C$7:$C$1495,0),0))</f>
        <v/>
      </c>
      <c r="E402" s="587">
        <f ca="1">IF(B402="+","Unit",IF(ISERROR(OFFSET('HARGA SATUAN'!$E$6,MATCH(C402,'HARGA SATUAN'!$C$7:$C$1495,0),0)),"",OFFSET('HARGA SATUAN'!$E$6,MATCH(C402,'HARGA SATUAN'!$C$7:$C$1495,0),0)))</f>
        <v>0</v>
      </c>
      <c r="F402" s="678" t="str">
        <f ca="1" t="shared" si="20"/>
        <v/>
      </c>
      <c r="G402" s="583">
        <f ca="1">IF(ISERROR(OFFSET('HARGA SATUAN'!$I$6,MATCH(C402,'HARGA SATUAN'!$C$7:$C$1495,0),0)),"",OFFSET('HARGA SATUAN'!$I$6,MATCH(C402,'HARGA SATUAN'!$C$7:$C$1495,0),0))</f>
        <v>0</v>
      </c>
      <c r="H402" s="677" t="str">
        <f ca="1">IF(B402="","",#REF!)</f>
        <v/>
      </c>
      <c r="I402" s="677" t="str">
        <f ca="1">IF(B402="","",#REF!)</f>
        <v/>
      </c>
      <c r="J402" s="677" t="str">
        <f ca="1">IF(B402="","",#REF!)</f>
        <v/>
      </c>
      <c r="K402" s="677" t="str">
        <f ca="1">IF(B402="","",#REF!)</f>
        <v/>
      </c>
      <c r="L402" s="677" t="str">
        <f ca="1">IF(C402="","",#REF!)</f>
        <v/>
      </c>
    </row>
    <row r="403" spans="1:12">
      <c r="A403" s="650">
        <v>392</v>
      </c>
      <c r="B403" s="676" t="str">
        <f ca="1" t="shared" si="18"/>
        <v/>
      </c>
      <c r="C403" s="209" t="str">
        <f ca="1" t="shared" si="19"/>
        <v/>
      </c>
      <c r="D403" s="587" t="str">
        <f ca="1">IF(ISERROR(OFFSET('HARGA SATUAN'!$D$6,MATCH(C403,'HARGA SATUAN'!$C$7:$C$1495,0),0)),"",OFFSET('HARGA SATUAN'!$D$6,MATCH(C403,'HARGA SATUAN'!$C$7:$C$1495,0),0))</f>
        <v/>
      </c>
      <c r="E403" s="587">
        <f ca="1">IF(B403="+","Unit",IF(ISERROR(OFFSET('HARGA SATUAN'!$E$6,MATCH(C403,'HARGA SATUAN'!$C$7:$C$1495,0),0)),"",OFFSET('HARGA SATUAN'!$E$6,MATCH(C403,'HARGA SATUAN'!$C$7:$C$1495,0),0)))</f>
        <v>0</v>
      </c>
      <c r="F403" s="678" t="str">
        <f ca="1" t="shared" si="20"/>
        <v/>
      </c>
      <c r="G403" s="583">
        <f ca="1">IF(ISERROR(OFFSET('HARGA SATUAN'!$I$6,MATCH(C403,'HARGA SATUAN'!$C$7:$C$1495,0),0)),"",OFFSET('HARGA SATUAN'!$I$6,MATCH(C403,'HARGA SATUAN'!$C$7:$C$1495,0),0))</f>
        <v>0</v>
      </c>
      <c r="H403" s="677" t="str">
        <f ca="1">IF(B403="","",#REF!)</f>
        <v/>
      </c>
      <c r="I403" s="677" t="str">
        <f ca="1">IF(B403="","",#REF!)</f>
        <v/>
      </c>
      <c r="J403" s="677" t="str">
        <f ca="1">IF(B403="","",#REF!)</f>
        <v/>
      </c>
      <c r="K403" s="677" t="str">
        <f ca="1">IF(B403="","",#REF!)</f>
        <v/>
      </c>
      <c r="L403" s="677" t="str">
        <f ca="1">IF(C403="","",#REF!)</f>
        <v/>
      </c>
    </row>
    <row r="404" spans="1:12">
      <c r="A404" s="650">
        <v>393</v>
      </c>
      <c r="B404" s="676" t="str">
        <f ca="1" t="shared" si="18"/>
        <v/>
      </c>
      <c r="C404" s="209" t="str">
        <f ca="1" t="shared" si="19"/>
        <v/>
      </c>
      <c r="D404" s="587" t="str">
        <f ca="1">IF(ISERROR(OFFSET('HARGA SATUAN'!$D$6,MATCH(C404,'HARGA SATUAN'!$C$7:$C$1495,0),0)),"",OFFSET('HARGA SATUAN'!$D$6,MATCH(C404,'HARGA SATUAN'!$C$7:$C$1495,0),0))</f>
        <v/>
      </c>
      <c r="E404" s="587">
        <f ca="1">IF(B404="+","Unit",IF(ISERROR(OFFSET('HARGA SATUAN'!$E$6,MATCH(C404,'HARGA SATUAN'!$C$7:$C$1495,0),0)),"",OFFSET('HARGA SATUAN'!$E$6,MATCH(C404,'HARGA SATUAN'!$C$7:$C$1495,0),0)))</f>
        <v>0</v>
      </c>
      <c r="F404" s="678" t="str">
        <f ca="1" t="shared" si="20"/>
        <v/>
      </c>
      <c r="G404" s="583">
        <f ca="1">IF(ISERROR(OFFSET('HARGA SATUAN'!$I$6,MATCH(C404,'HARGA SATUAN'!$C$7:$C$1495,0),0)),"",OFFSET('HARGA SATUAN'!$I$6,MATCH(C404,'HARGA SATUAN'!$C$7:$C$1495,0),0))</f>
        <v>0</v>
      </c>
      <c r="H404" s="677" t="str">
        <f ca="1">IF(B404="","",#REF!)</f>
        <v/>
      </c>
      <c r="I404" s="677" t="str">
        <f ca="1">IF(B404="","",#REF!)</f>
        <v/>
      </c>
      <c r="J404" s="677" t="str">
        <f ca="1">IF(B404="","",#REF!)</f>
        <v/>
      </c>
      <c r="K404" s="677" t="str">
        <f ca="1">IF(B404="","",#REF!)</f>
        <v/>
      </c>
      <c r="L404" s="677" t="str">
        <f ca="1">IF(C404="","",#REF!)</f>
        <v/>
      </c>
    </row>
    <row r="405" spans="1:12">
      <c r="A405" s="650">
        <v>394</v>
      </c>
      <c r="B405" s="676" t="str">
        <f ca="1" t="shared" si="18"/>
        <v/>
      </c>
      <c r="C405" s="209" t="str">
        <f ca="1" t="shared" si="19"/>
        <v/>
      </c>
      <c r="D405" s="587" t="str">
        <f ca="1">IF(ISERROR(OFFSET('HARGA SATUAN'!$D$6,MATCH(C405,'HARGA SATUAN'!$C$7:$C$1495,0),0)),"",OFFSET('HARGA SATUAN'!$D$6,MATCH(C405,'HARGA SATUAN'!$C$7:$C$1495,0),0))</f>
        <v/>
      </c>
      <c r="E405" s="587">
        <f ca="1">IF(B405="+","Unit",IF(ISERROR(OFFSET('HARGA SATUAN'!$E$6,MATCH(C405,'HARGA SATUAN'!$C$7:$C$1495,0),0)),"",OFFSET('HARGA SATUAN'!$E$6,MATCH(C405,'HARGA SATUAN'!$C$7:$C$1495,0),0)))</f>
        <v>0</v>
      </c>
      <c r="F405" s="678" t="str">
        <f ca="1" t="shared" si="20"/>
        <v/>
      </c>
      <c r="G405" s="583">
        <f ca="1">IF(ISERROR(OFFSET('HARGA SATUAN'!$I$6,MATCH(C405,'HARGA SATUAN'!$C$7:$C$1495,0),0)),"",OFFSET('HARGA SATUAN'!$I$6,MATCH(C405,'HARGA SATUAN'!$C$7:$C$1495,0),0))</f>
        <v>0</v>
      </c>
      <c r="H405" s="677" t="str">
        <f ca="1">IF(B405="","",#REF!)</f>
        <v/>
      </c>
      <c r="I405" s="677" t="str">
        <f ca="1">IF(B405="","",#REF!)</f>
        <v/>
      </c>
      <c r="J405" s="677" t="str">
        <f ca="1">IF(B405="","",#REF!)</f>
        <v/>
      </c>
      <c r="K405" s="677" t="str">
        <f ca="1">IF(B405="","",#REF!)</f>
        <v/>
      </c>
      <c r="L405" s="677" t="str">
        <f ca="1">IF(C405="","",#REF!)</f>
        <v/>
      </c>
    </row>
    <row r="406" spans="1:12">
      <c r="A406" s="650">
        <v>395</v>
      </c>
      <c r="B406" s="676" t="str">
        <f ca="1" t="shared" si="18"/>
        <v/>
      </c>
      <c r="C406" s="209" t="str">
        <f ca="1" t="shared" si="19"/>
        <v/>
      </c>
      <c r="D406" s="587" t="str">
        <f ca="1">IF(ISERROR(OFFSET('HARGA SATUAN'!$D$6,MATCH(C406,'HARGA SATUAN'!$C$7:$C$1495,0),0)),"",OFFSET('HARGA SATUAN'!$D$6,MATCH(C406,'HARGA SATUAN'!$C$7:$C$1495,0),0))</f>
        <v/>
      </c>
      <c r="E406" s="587">
        <f ca="1">IF(B406="+","Unit",IF(ISERROR(OFFSET('HARGA SATUAN'!$E$6,MATCH(C406,'HARGA SATUAN'!$C$7:$C$1495,0),0)),"",OFFSET('HARGA SATUAN'!$E$6,MATCH(C406,'HARGA SATUAN'!$C$7:$C$1495,0),0)))</f>
        <v>0</v>
      </c>
      <c r="F406" s="678" t="str">
        <f ca="1" t="shared" si="20"/>
        <v/>
      </c>
      <c r="G406" s="583">
        <f ca="1">IF(ISERROR(OFFSET('HARGA SATUAN'!$I$6,MATCH(C406,'HARGA SATUAN'!$C$7:$C$1495,0),0)),"",OFFSET('HARGA SATUAN'!$I$6,MATCH(C406,'HARGA SATUAN'!$C$7:$C$1495,0),0))</f>
        <v>0</v>
      </c>
      <c r="H406" s="677" t="str">
        <f ca="1">IF(B406="","",#REF!)</f>
        <v/>
      </c>
      <c r="I406" s="677" t="str">
        <f ca="1">IF(B406="","",#REF!)</f>
        <v/>
      </c>
      <c r="J406" s="677" t="str">
        <f ca="1">IF(B406="","",#REF!)</f>
        <v/>
      </c>
      <c r="K406" s="677" t="str">
        <f ca="1">IF(B406="","",#REF!)</f>
        <v/>
      </c>
      <c r="L406" s="677" t="str">
        <f ca="1">IF(C406="","",#REF!)</f>
        <v/>
      </c>
    </row>
    <row r="407" spans="1:12">
      <c r="A407" s="650">
        <v>396</v>
      </c>
      <c r="B407" s="676" t="str">
        <f ca="1" t="shared" si="18"/>
        <v/>
      </c>
      <c r="C407" s="209" t="str">
        <f ca="1" t="shared" si="19"/>
        <v/>
      </c>
      <c r="D407" s="587" t="str">
        <f ca="1">IF(ISERROR(OFFSET('HARGA SATUAN'!$D$6,MATCH(C407,'HARGA SATUAN'!$C$7:$C$1495,0),0)),"",OFFSET('HARGA SATUAN'!$D$6,MATCH(C407,'HARGA SATUAN'!$C$7:$C$1495,0),0))</f>
        <v/>
      </c>
      <c r="E407" s="587">
        <f ca="1">IF(B407="+","Unit",IF(ISERROR(OFFSET('HARGA SATUAN'!$E$6,MATCH(C407,'HARGA SATUAN'!$C$7:$C$1495,0),0)),"",OFFSET('HARGA SATUAN'!$E$6,MATCH(C407,'HARGA SATUAN'!$C$7:$C$1495,0),0)))</f>
        <v>0</v>
      </c>
      <c r="F407" s="678" t="str">
        <f ca="1" t="shared" si="20"/>
        <v/>
      </c>
      <c r="G407" s="583">
        <f ca="1">IF(ISERROR(OFFSET('HARGA SATUAN'!$I$6,MATCH(C407,'HARGA SATUAN'!$C$7:$C$1495,0),0)),"",OFFSET('HARGA SATUAN'!$I$6,MATCH(C407,'HARGA SATUAN'!$C$7:$C$1495,0),0))</f>
        <v>0</v>
      </c>
      <c r="H407" s="677" t="str">
        <f ca="1">IF(B407="","",#REF!)</f>
        <v/>
      </c>
      <c r="I407" s="677" t="str">
        <f ca="1">IF(B407="","",#REF!)</f>
        <v/>
      </c>
      <c r="J407" s="677" t="str">
        <f ca="1">IF(B407="","",#REF!)</f>
        <v/>
      </c>
      <c r="K407" s="677" t="str">
        <f ca="1">IF(B407="","",#REF!)</f>
        <v/>
      </c>
      <c r="L407" s="677" t="str">
        <f ca="1">IF(C407="","",#REF!)</f>
        <v/>
      </c>
    </row>
    <row r="408" spans="1:12">
      <c r="A408" s="650">
        <v>397</v>
      </c>
      <c r="B408" s="676" t="str">
        <f ca="1" t="shared" si="18"/>
        <v/>
      </c>
      <c r="C408" s="209" t="str">
        <f ca="1" t="shared" si="19"/>
        <v/>
      </c>
      <c r="D408" s="587" t="str">
        <f ca="1">IF(ISERROR(OFFSET('HARGA SATUAN'!$D$6,MATCH(C408,'HARGA SATUAN'!$C$7:$C$1495,0),0)),"",OFFSET('HARGA SATUAN'!$D$6,MATCH(C408,'HARGA SATUAN'!$C$7:$C$1495,0),0))</f>
        <v/>
      </c>
      <c r="E408" s="587">
        <f ca="1">IF(B408="+","Unit",IF(ISERROR(OFFSET('HARGA SATUAN'!$E$6,MATCH(C408,'HARGA SATUAN'!$C$7:$C$1495,0),0)),"",OFFSET('HARGA SATUAN'!$E$6,MATCH(C408,'HARGA SATUAN'!$C$7:$C$1495,0),0)))</f>
        <v>0</v>
      </c>
      <c r="F408" s="678" t="str">
        <f ca="1" t="shared" si="20"/>
        <v/>
      </c>
      <c r="G408" s="583">
        <f ca="1">IF(ISERROR(OFFSET('HARGA SATUAN'!$I$6,MATCH(C408,'HARGA SATUAN'!$C$7:$C$1495,0),0)),"",OFFSET('HARGA SATUAN'!$I$6,MATCH(C408,'HARGA SATUAN'!$C$7:$C$1495,0),0))</f>
        <v>0</v>
      </c>
      <c r="H408" s="677" t="str">
        <f ca="1">IF(B408="","",#REF!)</f>
        <v/>
      </c>
      <c r="I408" s="677" t="str">
        <f ca="1">IF(B408="","",#REF!)</f>
        <v/>
      </c>
      <c r="J408" s="677" t="str">
        <f ca="1">IF(B408="","",#REF!)</f>
        <v/>
      </c>
      <c r="K408" s="677" t="str">
        <f ca="1">IF(B408="","",#REF!)</f>
        <v/>
      </c>
      <c r="L408" s="677" t="str">
        <f ca="1">IF(C408="","",#REF!)</f>
        <v/>
      </c>
    </row>
    <row r="409" spans="1:12">
      <c r="A409" s="650">
        <v>398</v>
      </c>
      <c r="B409" s="676" t="str">
        <f ca="1" t="shared" si="18"/>
        <v/>
      </c>
      <c r="C409" s="209" t="str">
        <f ca="1" t="shared" si="19"/>
        <v/>
      </c>
      <c r="D409" s="587" t="str">
        <f ca="1">IF(ISERROR(OFFSET('HARGA SATUAN'!$D$6,MATCH(C409,'HARGA SATUAN'!$C$7:$C$1495,0),0)),"",OFFSET('HARGA SATUAN'!$D$6,MATCH(C409,'HARGA SATUAN'!$C$7:$C$1495,0),0))</f>
        <v/>
      </c>
      <c r="E409" s="587">
        <f ca="1">IF(B409="+","Unit",IF(ISERROR(OFFSET('HARGA SATUAN'!$E$6,MATCH(C409,'HARGA SATUAN'!$C$7:$C$1495,0),0)),"",OFFSET('HARGA SATUAN'!$E$6,MATCH(C409,'HARGA SATUAN'!$C$7:$C$1495,0),0)))</f>
        <v>0</v>
      </c>
      <c r="F409" s="678" t="str">
        <f ca="1" t="shared" si="20"/>
        <v/>
      </c>
      <c r="G409" s="583">
        <f ca="1">IF(ISERROR(OFFSET('HARGA SATUAN'!$I$6,MATCH(C409,'HARGA SATUAN'!$C$7:$C$1495,0),0)),"",OFFSET('HARGA SATUAN'!$I$6,MATCH(C409,'HARGA SATUAN'!$C$7:$C$1495,0),0))</f>
        <v>0</v>
      </c>
      <c r="H409" s="677" t="str">
        <f ca="1">IF(B409="","",#REF!)</f>
        <v/>
      </c>
      <c r="I409" s="677" t="str">
        <f ca="1">IF(B409="","",#REF!)</f>
        <v/>
      </c>
      <c r="J409" s="677" t="str">
        <f ca="1">IF(B409="","",#REF!)</f>
        <v/>
      </c>
      <c r="K409" s="677" t="str">
        <f ca="1">IF(B409="","",#REF!)</f>
        <v/>
      </c>
      <c r="L409" s="677" t="str">
        <f ca="1">IF(C409="","",#REF!)</f>
        <v/>
      </c>
    </row>
    <row r="410" spans="1:12">
      <c r="A410" s="650">
        <v>399</v>
      </c>
      <c r="B410" s="676" t="str">
        <f ca="1" t="shared" si="18"/>
        <v/>
      </c>
      <c r="C410" s="209" t="str">
        <f ca="1" t="shared" si="19"/>
        <v/>
      </c>
      <c r="D410" s="587" t="str">
        <f ca="1">IF(ISERROR(OFFSET('HARGA SATUAN'!$D$6,MATCH(C410,'HARGA SATUAN'!$C$7:$C$1495,0),0)),"",OFFSET('HARGA SATUAN'!$D$6,MATCH(C410,'HARGA SATUAN'!$C$7:$C$1495,0),0))</f>
        <v/>
      </c>
      <c r="E410" s="587">
        <f ca="1">IF(B410="+","Unit",IF(ISERROR(OFFSET('HARGA SATUAN'!$E$6,MATCH(C410,'HARGA SATUAN'!$C$7:$C$1495,0),0)),"",OFFSET('HARGA SATUAN'!$E$6,MATCH(C410,'HARGA SATUAN'!$C$7:$C$1495,0),0)))</f>
        <v>0</v>
      </c>
      <c r="F410" s="678" t="str">
        <f ca="1" t="shared" si="20"/>
        <v/>
      </c>
      <c r="G410" s="583">
        <f ca="1">IF(ISERROR(OFFSET('HARGA SATUAN'!$I$6,MATCH(C410,'HARGA SATUAN'!$C$7:$C$1495,0),0)),"",OFFSET('HARGA SATUAN'!$I$6,MATCH(C410,'HARGA SATUAN'!$C$7:$C$1495,0),0))</f>
        <v>0</v>
      </c>
      <c r="H410" s="677" t="str">
        <f ca="1">IF(B410="","",#REF!)</f>
        <v/>
      </c>
      <c r="I410" s="677" t="str">
        <f ca="1">IF(B410="","",#REF!)</f>
        <v/>
      </c>
      <c r="J410" s="677" t="str">
        <f ca="1">IF(B410="","",#REF!)</f>
        <v/>
      </c>
      <c r="K410" s="677" t="str">
        <f ca="1">IF(B410="","",#REF!)</f>
        <v/>
      </c>
      <c r="L410" s="677" t="str">
        <f ca="1">IF(C410="","",#REF!)</f>
        <v/>
      </c>
    </row>
    <row r="411" spans="1:12">
      <c r="A411" s="650">
        <v>400</v>
      </c>
      <c r="B411" s="676" t="str">
        <f ca="1" t="shared" si="18"/>
        <v/>
      </c>
      <c r="C411" s="209" t="str">
        <f ca="1" t="shared" si="19"/>
        <v/>
      </c>
      <c r="D411" s="587" t="str">
        <f ca="1">IF(ISERROR(OFFSET('HARGA SATUAN'!$D$6,MATCH(C411,'HARGA SATUAN'!$C$7:$C$1495,0),0)),"",OFFSET('HARGA SATUAN'!$D$6,MATCH(C411,'HARGA SATUAN'!$C$7:$C$1495,0),0))</f>
        <v/>
      </c>
      <c r="E411" s="587">
        <f ca="1">IF(B411="+","Unit",IF(ISERROR(OFFSET('HARGA SATUAN'!$E$6,MATCH(C411,'HARGA SATUAN'!$C$7:$C$1495,0),0)),"",OFFSET('HARGA SATUAN'!$E$6,MATCH(C411,'HARGA SATUAN'!$C$7:$C$1495,0),0)))</f>
        <v>0</v>
      </c>
      <c r="F411" s="678" t="str">
        <f ca="1" t="shared" si="20"/>
        <v/>
      </c>
      <c r="G411" s="583">
        <f ca="1">IF(ISERROR(OFFSET('HARGA SATUAN'!$I$6,MATCH(C411,'HARGA SATUAN'!$C$7:$C$1495,0),0)),"",OFFSET('HARGA SATUAN'!$I$6,MATCH(C411,'HARGA SATUAN'!$C$7:$C$1495,0),0))</f>
        <v>0</v>
      </c>
      <c r="H411" s="677" t="str">
        <f ca="1">IF(B411="","",#REF!)</f>
        <v/>
      </c>
      <c r="I411" s="677" t="str">
        <f ca="1">IF(B411="","",#REF!)</f>
        <v/>
      </c>
      <c r="J411" s="677" t="str">
        <f ca="1">IF(B411="","",#REF!)</f>
        <v/>
      </c>
      <c r="K411" s="677" t="str">
        <f ca="1">IF(B411="","",#REF!)</f>
        <v/>
      </c>
      <c r="L411" s="677" t="str">
        <f ca="1">IF(C411="","",#REF!)</f>
        <v/>
      </c>
    </row>
    <row r="412" spans="1:12">
      <c r="A412" s="650">
        <v>401</v>
      </c>
      <c r="B412" s="676" t="str">
        <f ca="1" t="shared" si="18"/>
        <v/>
      </c>
      <c r="C412" s="209" t="str">
        <f ca="1" t="shared" si="19"/>
        <v/>
      </c>
      <c r="D412" s="587" t="str">
        <f ca="1">IF(ISERROR(OFFSET('HARGA SATUAN'!$D$6,MATCH(C412,'HARGA SATUAN'!$C$7:$C$1495,0),0)),"",OFFSET('HARGA SATUAN'!$D$6,MATCH(C412,'HARGA SATUAN'!$C$7:$C$1495,0),0))</f>
        <v/>
      </c>
      <c r="E412" s="587">
        <f ca="1">IF(B412="+","Unit",IF(ISERROR(OFFSET('HARGA SATUAN'!$E$6,MATCH(C412,'HARGA SATUAN'!$C$7:$C$1495,0),0)),"",OFFSET('HARGA SATUAN'!$E$6,MATCH(C412,'HARGA SATUAN'!$C$7:$C$1495,0),0)))</f>
        <v>0</v>
      </c>
      <c r="F412" s="678" t="str">
        <f ca="1" t="shared" si="20"/>
        <v/>
      </c>
      <c r="G412" s="583">
        <f ca="1">IF(ISERROR(OFFSET('HARGA SATUAN'!$I$6,MATCH(C412,'HARGA SATUAN'!$C$7:$C$1495,0),0)),"",OFFSET('HARGA SATUAN'!$I$6,MATCH(C412,'HARGA SATUAN'!$C$7:$C$1495,0),0))</f>
        <v>0</v>
      </c>
      <c r="H412" s="677" t="str">
        <f ca="1">IF(B412="","",#REF!)</f>
        <v/>
      </c>
      <c r="I412" s="677" t="str">
        <f ca="1">IF(B412="","",#REF!)</f>
        <v/>
      </c>
      <c r="J412" s="677" t="str">
        <f ca="1">IF(B412="","",#REF!)</f>
        <v/>
      </c>
      <c r="K412" s="677" t="str">
        <f ca="1">IF(B412="","",#REF!)</f>
        <v/>
      </c>
      <c r="L412" s="677" t="str">
        <f ca="1">IF(C412="","",#REF!)</f>
        <v/>
      </c>
    </row>
    <row r="413" spans="1:12">
      <c r="A413" s="650">
        <v>402</v>
      </c>
      <c r="B413" s="676" t="str">
        <f ca="1" t="shared" si="18"/>
        <v/>
      </c>
      <c r="C413" s="209" t="str">
        <f ca="1" t="shared" si="19"/>
        <v/>
      </c>
      <c r="D413" s="587" t="str">
        <f ca="1">IF(ISERROR(OFFSET('HARGA SATUAN'!$D$6,MATCH(C413,'HARGA SATUAN'!$C$7:$C$1495,0),0)),"",OFFSET('HARGA SATUAN'!$D$6,MATCH(C413,'HARGA SATUAN'!$C$7:$C$1495,0),0))</f>
        <v/>
      </c>
      <c r="E413" s="587">
        <f ca="1">IF(B413="+","Unit",IF(ISERROR(OFFSET('HARGA SATUAN'!$E$6,MATCH(C413,'HARGA SATUAN'!$C$7:$C$1495,0),0)),"",OFFSET('HARGA SATUAN'!$E$6,MATCH(C413,'HARGA SATUAN'!$C$7:$C$1495,0),0)))</f>
        <v>0</v>
      </c>
      <c r="F413" s="678" t="str">
        <f ca="1" t="shared" si="20"/>
        <v/>
      </c>
      <c r="G413" s="583">
        <f ca="1">IF(ISERROR(OFFSET('HARGA SATUAN'!$I$6,MATCH(C413,'HARGA SATUAN'!$C$7:$C$1495,0),0)),"",OFFSET('HARGA SATUAN'!$I$6,MATCH(C413,'HARGA SATUAN'!$C$7:$C$1495,0),0))</f>
        <v>0</v>
      </c>
      <c r="H413" s="677" t="str">
        <f ca="1">IF(B413="","",#REF!)</f>
        <v/>
      </c>
      <c r="I413" s="677" t="str">
        <f ca="1">IF(B413="","",#REF!)</f>
        <v/>
      </c>
      <c r="J413" s="677" t="str">
        <f ca="1">IF(B413="","",#REF!)</f>
        <v/>
      </c>
      <c r="K413" s="677" t="str">
        <f ca="1">IF(B413="","",#REF!)</f>
        <v/>
      </c>
      <c r="L413" s="677" t="str">
        <f ca="1">IF(C413="","",#REF!)</f>
        <v/>
      </c>
    </row>
    <row r="414" spans="1:12">
      <c r="A414" s="650">
        <v>403</v>
      </c>
      <c r="B414" s="676" t="str">
        <f ca="1" t="shared" si="18"/>
        <v/>
      </c>
      <c r="C414" s="209" t="str">
        <f ca="1" t="shared" si="19"/>
        <v/>
      </c>
      <c r="D414" s="587" t="str">
        <f ca="1">IF(ISERROR(OFFSET('HARGA SATUAN'!$D$6,MATCH(C414,'HARGA SATUAN'!$C$7:$C$1495,0),0)),"",OFFSET('HARGA SATUAN'!$D$6,MATCH(C414,'HARGA SATUAN'!$C$7:$C$1495,0),0))</f>
        <v/>
      </c>
      <c r="E414" s="587">
        <f ca="1">IF(B414="+","Unit",IF(ISERROR(OFFSET('HARGA SATUAN'!$E$6,MATCH(C414,'HARGA SATUAN'!$C$7:$C$1495,0),0)),"",OFFSET('HARGA SATUAN'!$E$6,MATCH(C414,'HARGA SATUAN'!$C$7:$C$1495,0),0)))</f>
        <v>0</v>
      </c>
      <c r="F414" s="678" t="str">
        <f ca="1" t="shared" si="20"/>
        <v/>
      </c>
      <c r="G414" s="583">
        <f ca="1">IF(ISERROR(OFFSET('HARGA SATUAN'!$I$6,MATCH(C414,'HARGA SATUAN'!$C$7:$C$1495,0),0)),"",OFFSET('HARGA SATUAN'!$I$6,MATCH(C414,'HARGA SATUAN'!$C$7:$C$1495,0),0))</f>
        <v>0</v>
      </c>
      <c r="H414" s="677" t="str">
        <f ca="1">IF(B414="","",#REF!)</f>
        <v/>
      </c>
      <c r="I414" s="677" t="str">
        <f ca="1">IF(B414="","",#REF!)</f>
        <v/>
      </c>
      <c r="J414" s="677" t="str">
        <f ca="1">IF(B414="","",#REF!)</f>
        <v/>
      </c>
      <c r="K414" s="677" t="str">
        <f ca="1">IF(B414="","",#REF!)</f>
        <v/>
      </c>
      <c r="L414" s="677" t="str">
        <f ca="1">IF(C414="","",#REF!)</f>
        <v/>
      </c>
    </row>
    <row r="415" spans="1:12">
      <c r="A415" s="650">
        <v>404</v>
      </c>
      <c r="B415" s="676" t="str">
        <f ca="1" t="shared" si="18"/>
        <v/>
      </c>
      <c r="C415" s="209" t="str">
        <f ca="1" t="shared" si="19"/>
        <v/>
      </c>
      <c r="D415" s="587" t="str">
        <f ca="1">IF(ISERROR(OFFSET('HARGA SATUAN'!$D$6,MATCH(C415,'HARGA SATUAN'!$C$7:$C$1495,0),0)),"",OFFSET('HARGA SATUAN'!$D$6,MATCH(C415,'HARGA SATUAN'!$C$7:$C$1495,0),0))</f>
        <v/>
      </c>
      <c r="E415" s="587">
        <f ca="1">IF(B415="+","Unit",IF(ISERROR(OFFSET('HARGA SATUAN'!$E$6,MATCH(C415,'HARGA SATUAN'!$C$7:$C$1495,0),0)),"",OFFSET('HARGA SATUAN'!$E$6,MATCH(C415,'HARGA SATUAN'!$C$7:$C$1495,0),0)))</f>
        <v>0</v>
      </c>
      <c r="F415" s="678" t="str">
        <f ca="1" t="shared" si="20"/>
        <v/>
      </c>
      <c r="G415" s="583">
        <f ca="1">IF(ISERROR(OFFSET('HARGA SATUAN'!$I$6,MATCH(C415,'HARGA SATUAN'!$C$7:$C$1495,0),0)),"",OFFSET('HARGA SATUAN'!$I$6,MATCH(C415,'HARGA SATUAN'!$C$7:$C$1495,0),0))</f>
        <v>0</v>
      </c>
      <c r="H415" s="677" t="str">
        <f ca="1">IF(B415="","",#REF!)</f>
        <v/>
      </c>
      <c r="I415" s="677" t="str">
        <f ca="1">IF(B415="","",#REF!)</f>
        <v/>
      </c>
      <c r="J415" s="677" t="str">
        <f ca="1">IF(B415="","",#REF!)</f>
        <v/>
      </c>
      <c r="K415" s="677" t="str">
        <f ca="1">IF(B415="","",#REF!)</f>
        <v/>
      </c>
      <c r="L415" s="677" t="str">
        <f ca="1">IF(C415="","",#REF!)</f>
        <v/>
      </c>
    </row>
    <row r="416" spans="1:12">
      <c r="A416" s="650">
        <v>405</v>
      </c>
      <c r="B416" s="676" t="str">
        <f ca="1" t="shared" si="18"/>
        <v/>
      </c>
      <c r="C416" s="209" t="str">
        <f ca="1" t="shared" si="19"/>
        <v/>
      </c>
      <c r="D416" s="587" t="str">
        <f ca="1">IF(ISERROR(OFFSET('HARGA SATUAN'!$D$6,MATCH(C416,'HARGA SATUAN'!$C$7:$C$1495,0),0)),"",OFFSET('HARGA SATUAN'!$D$6,MATCH(C416,'HARGA SATUAN'!$C$7:$C$1495,0),0))</f>
        <v/>
      </c>
      <c r="E416" s="587">
        <f ca="1">IF(B416="+","Unit",IF(ISERROR(OFFSET('HARGA SATUAN'!$E$6,MATCH(C416,'HARGA SATUAN'!$C$7:$C$1495,0),0)),"",OFFSET('HARGA SATUAN'!$E$6,MATCH(C416,'HARGA SATUAN'!$C$7:$C$1495,0),0)))</f>
        <v>0</v>
      </c>
      <c r="F416" s="678" t="str">
        <f ca="1" t="shared" si="20"/>
        <v/>
      </c>
      <c r="G416" s="583">
        <f ca="1">IF(ISERROR(OFFSET('HARGA SATUAN'!$I$6,MATCH(C416,'HARGA SATUAN'!$C$7:$C$1495,0),0)),"",OFFSET('HARGA SATUAN'!$I$6,MATCH(C416,'HARGA SATUAN'!$C$7:$C$1495,0),0))</f>
        <v>0</v>
      </c>
      <c r="H416" s="677" t="str">
        <f ca="1">IF(B416="","",#REF!)</f>
        <v/>
      </c>
      <c r="I416" s="677" t="str">
        <f ca="1">IF(B416="","",#REF!)</f>
        <v/>
      </c>
      <c r="J416" s="677" t="str">
        <f ca="1">IF(B416="","",#REF!)</f>
        <v/>
      </c>
      <c r="K416" s="677" t="str">
        <f ca="1">IF(B416="","",#REF!)</f>
        <v/>
      </c>
      <c r="L416" s="677" t="str">
        <f ca="1">IF(C416="","",#REF!)</f>
        <v/>
      </c>
    </row>
    <row r="417" spans="1:12">
      <c r="A417" s="650">
        <v>406</v>
      </c>
      <c r="B417" s="676" t="str">
        <f ca="1" t="shared" si="18"/>
        <v/>
      </c>
      <c r="C417" s="209" t="str">
        <f ca="1" t="shared" si="19"/>
        <v/>
      </c>
      <c r="D417" s="587" t="str">
        <f ca="1">IF(ISERROR(OFFSET('HARGA SATUAN'!$D$6,MATCH(C417,'HARGA SATUAN'!$C$7:$C$1495,0),0)),"",OFFSET('HARGA SATUAN'!$D$6,MATCH(C417,'HARGA SATUAN'!$C$7:$C$1495,0),0))</f>
        <v/>
      </c>
      <c r="E417" s="587">
        <f ca="1">IF(B417="+","Unit",IF(ISERROR(OFFSET('HARGA SATUAN'!$E$6,MATCH(C417,'HARGA SATUAN'!$C$7:$C$1495,0),0)),"",OFFSET('HARGA SATUAN'!$E$6,MATCH(C417,'HARGA SATUAN'!$C$7:$C$1495,0),0)))</f>
        <v>0</v>
      </c>
      <c r="F417" s="678" t="str">
        <f ca="1" t="shared" si="20"/>
        <v/>
      </c>
      <c r="G417" s="583">
        <f ca="1">IF(ISERROR(OFFSET('HARGA SATUAN'!$I$6,MATCH(C417,'HARGA SATUAN'!$C$7:$C$1495,0),0)),"",OFFSET('HARGA SATUAN'!$I$6,MATCH(C417,'HARGA SATUAN'!$C$7:$C$1495,0),0))</f>
        <v>0</v>
      </c>
      <c r="H417" s="677" t="str">
        <f ca="1">IF(B417="","",#REF!)</f>
        <v/>
      </c>
      <c r="I417" s="677" t="str">
        <f ca="1">IF(B417="","",#REF!)</f>
        <v/>
      </c>
      <c r="J417" s="677" t="str">
        <f ca="1">IF(B417="","",#REF!)</f>
        <v/>
      </c>
      <c r="K417" s="677" t="str">
        <f ca="1">IF(B417="","",#REF!)</f>
        <v/>
      </c>
      <c r="L417" s="677" t="str">
        <f ca="1">IF(C417="","",#REF!)</f>
        <v/>
      </c>
    </row>
    <row r="418" spans="1:12">
      <c r="A418" s="650">
        <v>407</v>
      </c>
      <c r="B418" s="676" t="str">
        <f ca="1" t="shared" si="18"/>
        <v/>
      </c>
      <c r="C418" s="209" t="str">
        <f ca="1" t="shared" si="19"/>
        <v/>
      </c>
      <c r="D418" s="587" t="str">
        <f ca="1">IF(ISERROR(OFFSET('HARGA SATUAN'!$D$6,MATCH(C418,'HARGA SATUAN'!$C$7:$C$1495,0),0)),"",OFFSET('HARGA SATUAN'!$D$6,MATCH(C418,'HARGA SATUAN'!$C$7:$C$1495,0),0))</f>
        <v/>
      </c>
      <c r="E418" s="587">
        <f ca="1">IF(B418="+","Unit",IF(ISERROR(OFFSET('HARGA SATUAN'!$E$6,MATCH(C418,'HARGA SATUAN'!$C$7:$C$1495,0),0)),"",OFFSET('HARGA SATUAN'!$E$6,MATCH(C418,'HARGA SATUAN'!$C$7:$C$1495,0),0)))</f>
        <v>0</v>
      </c>
      <c r="F418" s="678" t="str">
        <f ca="1" t="shared" si="20"/>
        <v/>
      </c>
      <c r="G418" s="583">
        <f ca="1">IF(ISERROR(OFFSET('HARGA SATUAN'!$I$6,MATCH(C418,'HARGA SATUAN'!$C$7:$C$1495,0),0)),"",OFFSET('HARGA SATUAN'!$I$6,MATCH(C418,'HARGA SATUAN'!$C$7:$C$1495,0),0))</f>
        <v>0</v>
      </c>
      <c r="H418" s="677" t="str">
        <f ca="1">IF(B418="","",#REF!)</f>
        <v/>
      </c>
      <c r="I418" s="677" t="str">
        <f ca="1">IF(B418="","",#REF!)</f>
        <v/>
      </c>
      <c r="J418" s="677" t="str">
        <f ca="1">IF(B418="","",#REF!)</f>
        <v/>
      </c>
      <c r="K418" s="677" t="str">
        <f ca="1">IF(B418="","",#REF!)</f>
        <v/>
      </c>
      <c r="L418" s="677" t="str">
        <f ca="1">IF(C418="","",#REF!)</f>
        <v/>
      </c>
    </row>
    <row r="419" spans="1:12">
      <c r="A419" s="650">
        <v>408</v>
      </c>
      <c r="B419" s="676" t="str">
        <f ca="1" t="shared" si="18"/>
        <v/>
      </c>
      <c r="C419" s="209" t="str">
        <f ca="1" t="shared" si="19"/>
        <v/>
      </c>
      <c r="D419" s="587" t="str">
        <f ca="1">IF(ISERROR(OFFSET('HARGA SATUAN'!$D$6,MATCH(C419,'HARGA SATUAN'!$C$7:$C$1495,0),0)),"",OFFSET('HARGA SATUAN'!$D$6,MATCH(C419,'HARGA SATUAN'!$C$7:$C$1495,0),0))</f>
        <v/>
      </c>
      <c r="E419" s="587">
        <f ca="1">IF(B419="+","Unit",IF(ISERROR(OFFSET('HARGA SATUAN'!$E$6,MATCH(C419,'HARGA SATUAN'!$C$7:$C$1495,0),0)),"",OFFSET('HARGA SATUAN'!$E$6,MATCH(C419,'HARGA SATUAN'!$C$7:$C$1495,0),0)))</f>
        <v>0</v>
      </c>
      <c r="F419" s="678" t="str">
        <f ca="1" t="shared" si="20"/>
        <v/>
      </c>
      <c r="G419" s="583">
        <f ca="1">IF(ISERROR(OFFSET('HARGA SATUAN'!$I$6,MATCH(C419,'HARGA SATUAN'!$C$7:$C$1495,0),0)),"",OFFSET('HARGA SATUAN'!$I$6,MATCH(C419,'HARGA SATUAN'!$C$7:$C$1495,0),0))</f>
        <v>0</v>
      </c>
      <c r="H419" s="677" t="str">
        <f ca="1">IF(B419="","",#REF!)</f>
        <v/>
      </c>
      <c r="I419" s="677" t="str">
        <f ca="1">IF(B419="","",#REF!)</f>
        <v/>
      </c>
      <c r="J419" s="677" t="str">
        <f ca="1">IF(B419="","",#REF!)</f>
        <v/>
      </c>
      <c r="K419" s="677" t="str">
        <f ca="1">IF(B419="","",#REF!)</f>
        <v/>
      </c>
      <c r="L419" s="677" t="str">
        <f ca="1">IF(C419="","",#REF!)</f>
        <v/>
      </c>
    </row>
    <row r="420" spans="1:12">
      <c r="A420" s="650">
        <v>409</v>
      </c>
      <c r="B420" s="676" t="str">
        <f ca="1" t="shared" si="18"/>
        <v/>
      </c>
      <c r="C420" s="209" t="str">
        <f ca="1" t="shared" si="19"/>
        <v/>
      </c>
      <c r="D420" s="587" t="str">
        <f ca="1">IF(ISERROR(OFFSET('HARGA SATUAN'!$D$6,MATCH(C420,'HARGA SATUAN'!$C$7:$C$1495,0),0)),"",OFFSET('HARGA SATUAN'!$D$6,MATCH(C420,'HARGA SATUAN'!$C$7:$C$1495,0),0))</f>
        <v/>
      </c>
      <c r="E420" s="587">
        <f ca="1">IF(B420="+","Unit",IF(ISERROR(OFFSET('HARGA SATUAN'!$E$6,MATCH(C420,'HARGA SATUAN'!$C$7:$C$1495,0),0)),"",OFFSET('HARGA SATUAN'!$E$6,MATCH(C420,'HARGA SATUAN'!$C$7:$C$1495,0),0)))</f>
        <v>0</v>
      </c>
      <c r="F420" s="678" t="str">
        <f ca="1" t="shared" si="20"/>
        <v/>
      </c>
      <c r="G420" s="583">
        <f ca="1">IF(ISERROR(OFFSET('HARGA SATUAN'!$I$6,MATCH(C420,'HARGA SATUAN'!$C$7:$C$1495,0),0)),"",OFFSET('HARGA SATUAN'!$I$6,MATCH(C420,'HARGA SATUAN'!$C$7:$C$1495,0),0))</f>
        <v>0</v>
      </c>
      <c r="H420" s="677" t="str">
        <f ca="1">IF(B420="","",#REF!)</f>
        <v/>
      </c>
      <c r="I420" s="677" t="str">
        <f ca="1">IF(B420="","",#REF!)</f>
        <v/>
      </c>
      <c r="J420" s="677" t="str">
        <f ca="1">IF(B420="","",#REF!)</f>
        <v/>
      </c>
      <c r="K420" s="677" t="str">
        <f ca="1">IF(B420="","",#REF!)</f>
        <v/>
      </c>
      <c r="L420" s="677" t="str">
        <f ca="1">IF(C420="","",#REF!)</f>
        <v/>
      </c>
    </row>
    <row r="421" spans="1:12">
      <c r="A421" s="650">
        <v>410</v>
      </c>
      <c r="B421" s="676" t="str">
        <f ca="1" t="shared" si="18"/>
        <v/>
      </c>
      <c r="C421" s="209" t="str">
        <f ca="1" t="shared" si="19"/>
        <v/>
      </c>
      <c r="D421" s="587" t="str">
        <f ca="1">IF(ISERROR(OFFSET('HARGA SATUAN'!$D$6,MATCH(C421,'HARGA SATUAN'!$C$7:$C$1495,0),0)),"",OFFSET('HARGA SATUAN'!$D$6,MATCH(C421,'HARGA SATUAN'!$C$7:$C$1495,0),0))</f>
        <v/>
      </c>
      <c r="E421" s="587">
        <f ca="1">IF(B421="+","Unit",IF(ISERROR(OFFSET('HARGA SATUAN'!$E$6,MATCH(C421,'HARGA SATUAN'!$C$7:$C$1495,0),0)),"",OFFSET('HARGA SATUAN'!$E$6,MATCH(C421,'HARGA SATUAN'!$C$7:$C$1495,0),0)))</f>
        <v>0</v>
      </c>
      <c r="F421" s="678" t="str">
        <f ca="1" t="shared" si="20"/>
        <v/>
      </c>
      <c r="G421" s="583">
        <f ca="1">IF(ISERROR(OFFSET('HARGA SATUAN'!$I$6,MATCH(C421,'HARGA SATUAN'!$C$7:$C$1495,0),0)),"",OFFSET('HARGA SATUAN'!$I$6,MATCH(C421,'HARGA SATUAN'!$C$7:$C$1495,0),0))</f>
        <v>0</v>
      </c>
      <c r="H421" s="677" t="str">
        <f ca="1">IF(B421="","",#REF!)</f>
        <v/>
      </c>
      <c r="I421" s="677" t="str">
        <f ca="1">IF(B421="","",#REF!)</f>
        <v/>
      </c>
      <c r="J421" s="677" t="str">
        <f ca="1">IF(B421="","",#REF!)</f>
        <v/>
      </c>
      <c r="K421" s="677" t="str">
        <f ca="1">IF(B421="","",#REF!)</f>
        <v/>
      </c>
      <c r="L421" s="677" t="str">
        <f ca="1">IF(C421="","",#REF!)</f>
        <v/>
      </c>
    </row>
    <row r="422" spans="1:12">
      <c r="A422" s="650">
        <v>411</v>
      </c>
      <c r="B422" s="676" t="str">
        <f ca="1" t="shared" si="18"/>
        <v/>
      </c>
      <c r="C422" s="209" t="str">
        <f ca="1" t="shared" si="19"/>
        <v/>
      </c>
      <c r="D422" s="587" t="str">
        <f ca="1">IF(ISERROR(OFFSET('HARGA SATUAN'!$D$6,MATCH(C422,'HARGA SATUAN'!$C$7:$C$1495,0),0)),"",OFFSET('HARGA SATUAN'!$D$6,MATCH(C422,'HARGA SATUAN'!$C$7:$C$1495,0),0))</f>
        <v/>
      </c>
      <c r="E422" s="587">
        <f ca="1">IF(B422="+","Unit",IF(ISERROR(OFFSET('HARGA SATUAN'!$E$6,MATCH(C422,'HARGA SATUAN'!$C$7:$C$1495,0),0)),"",OFFSET('HARGA SATUAN'!$E$6,MATCH(C422,'HARGA SATUAN'!$C$7:$C$1495,0),0)))</f>
        <v>0</v>
      </c>
      <c r="F422" s="678" t="str">
        <f ca="1" t="shared" si="20"/>
        <v/>
      </c>
      <c r="G422" s="583">
        <f ca="1">IF(ISERROR(OFFSET('HARGA SATUAN'!$I$6,MATCH(C422,'HARGA SATUAN'!$C$7:$C$1495,0),0)),"",OFFSET('HARGA SATUAN'!$I$6,MATCH(C422,'HARGA SATUAN'!$C$7:$C$1495,0),0))</f>
        <v>0</v>
      </c>
      <c r="H422" s="677" t="str">
        <f ca="1">IF(B422="","",#REF!)</f>
        <v/>
      </c>
      <c r="I422" s="677" t="str">
        <f ca="1">IF(B422="","",#REF!)</f>
        <v/>
      </c>
      <c r="J422" s="677" t="str">
        <f ca="1">IF(B422="","",#REF!)</f>
        <v/>
      </c>
      <c r="K422" s="677" t="str">
        <f ca="1">IF(B422="","",#REF!)</f>
        <v/>
      </c>
      <c r="L422" s="677" t="str">
        <f ca="1">IF(C422="","",#REF!)</f>
        <v/>
      </c>
    </row>
    <row r="423" spans="1:12">
      <c r="A423" s="650">
        <v>412</v>
      </c>
      <c r="B423" s="676" t="str">
        <f ca="1" t="shared" si="18"/>
        <v/>
      </c>
      <c r="C423" s="209" t="str">
        <f ca="1" t="shared" si="19"/>
        <v/>
      </c>
      <c r="D423" s="587" t="str">
        <f ca="1">IF(ISERROR(OFFSET('HARGA SATUAN'!$D$6,MATCH(C423,'HARGA SATUAN'!$C$7:$C$1495,0),0)),"",OFFSET('HARGA SATUAN'!$D$6,MATCH(C423,'HARGA SATUAN'!$C$7:$C$1495,0),0))</f>
        <v/>
      </c>
      <c r="E423" s="587">
        <f ca="1">IF(B423="+","Unit",IF(ISERROR(OFFSET('HARGA SATUAN'!$E$6,MATCH(C423,'HARGA SATUAN'!$C$7:$C$1495,0),0)),"",OFFSET('HARGA SATUAN'!$E$6,MATCH(C423,'HARGA SATUAN'!$C$7:$C$1495,0),0)))</f>
        <v>0</v>
      </c>
      <c r="F423" s="678" t="str">
        <f ca="1" t="shared" si="20"/>
        <v/>
      </c>
      <c r="G423" s="583">
        <f ca="1">IF(ISERROR(OFFSET('HARGA SATUAN'!$I$6,MATCH(C423,'HARGA SATUAN'!$C$7:$C$1495,0),0)),"",OFFSET('HARGA SATUAN'!$I$6,MATCH(C423,'HARGA SATUAN'!$C$7:$C$1495,0),0))</f>
        <v>0</v>
      </c>
      <c r="H423" s="677" t="str">
        <f ca="1">IF(B423="","",#REF!)</f>
        <v/>
      </c>
      <c r="I423" s="677" t="str">
        <f ca="1">IF(B423="","",#REF!)</f>
        <v/>
      </c>
      <c r="J423" s="677" t="str">
        <f ca="1">IF(B423="","",#REF!)</f>
        <v/>
      </c>
      <c r="K423" s="677" t="str">
        <f ca="1">IF(B423="","",#REF!)</f>
        <v/>
      </c>
      <c r="L423" s="677" t="str">
        <f ca="1">IF(C423="","",#REF!)</f>
        <v/>
      </c>
    </row>
    <row r="424" spans="1:12">
      <c r="A424" s="650">
        <v>413</v>
      </c>
      <c r="B424" s="676" t="str">
        <f ca="1" t="shared" si="18"/>
        <v/>
      </c>
      <c r="C424" s="209" t="str">
        <f ca="1" t="shared" si="19"/>
        <v/>
      </c>
      <c r="D424" s="587" t="str">
        <f ca="1">IF(ISERROR(OFFSET('HARGA SATUAN'!$D$6,MATCH(C424,'HARGA SATUAN'!$C$7:$C$1495,0),0)),"",OFFSET('HARGA SATUAN'!$D$6,MATCH(C424,'HARGA SATUAN'!$C$7:$C$1495,0),0))</f>
        <v/>
      </c>
      <c r="E424" s="587">
        <f ca="1">IF(B424="+","Unit",IF(ISERROR(OFFSET('HARGA SATUAN'!$E$6,MATCH(C424,'HARGA SATUAN'!$C$7:$C$1495,0),0)),"",OFFSET('HARGA SATUAN'!$E$6,MATCH(C424,'HARGA SATUAN'!$C$7:$C$1495,0),0)))</f>
        <v>0</v>
      </c>
      <c r="F424" s="678" t="str">
        <f ca="1" t="shared" si="20"/>
        <v/>
      </c>
      <c r="G424" s="583">
        <f ca="1">IF(ISERROR(OFFSET('HARGA SATUAN'!$I$6,MATCH(C424,'HARGA SATUAN'!$C$7:$C$1495,0),0)),"",OFFSET('HARGA SATUAN'!$I$6,MATCH(C424,'HARGA SATUAN'!$C$7:$C$1495,0),0))</f>
        <v>0</v>
      </c>
      <c r="H424" s="677" t="str">
        <f ca="1">IF(B424="","",#REF!)</f>
        <v/>
      </c>
      <c r="I424" s="677" t="str">
        <f ca="1">IF(B424="","",#REF!)</f>
        <v/>
      </c>
      <c r="J424" s="677" t="str">
        <f ca="1">IF(B424="","",#REF!)</f>
        <v/>
      </c>
      <c r="K424" s="677" t="str">
        <f ca="1">IF(B424="","",#REF!)</f>
        <v/>
      </c>
      <c r="L424" s="677" t="str">
        <f ca="1">IF(C424="","",#REF!)</f>
        <v/>
      </c>
    </row>
    <row r="425" spans="1:12">
      <c r="A425" s="650">
        <v>414</v>
      </c>
      <c r="B425" s="676" t="str">
        <f ca="1" t="shared" si="18"/>
        <v/>
      </c>
      <c r="C425" s="209" t="str">
        <f ca="1" t="shared" si="19"/>
        <v/>
      </c>
      <c r="D425" s="587" t="str">
        <f ca="1">IF(ISERROR(OFFSET('HARGA SATUAN'!$D$6,MATCH(C425,'HARGA SATUAN'!$C$7:$C$1495,0),0)),"",OFFSET('HARGA SATUAN'!$D$6,MATCH(C425,'HARGA SATUAN'!$C$7:$C$1495,0),0))</f>
        <v/>
      </c>
      <c r="E425" s="587">
        <f ca="1">IF(B425="+","Unit",IF(ISERROR(OFFSET('HARGA SATUAN'!$E$6,MATCH(C425,'HARGA SATUAN'!$C$7:$C$1495,0),0)),"",OFFSET('HARGA SATUAN'!$E$6,MATCH(C425,'HARGA SATUAN'!$C$7:$C$1495,0),0)))</f>
        <v>0</v>
      </c>
      <c r="F425" s="678" t="str">
        <f ca="1" t="shared" si="20"/>
        <v/>
      </c>
      <c r="G425" s="583">
        <f ca="1">IF(ISERROR(OFFSET('HARGA SATUAN'!$I$6,MATCH(C425,'HARGA SATUAN'!$C$7:$C$1495,0),0)),"",OFFSET('HARGA SATUAN'!$I$6,MATCH(C425,'HARGA SATUAN'!$C$7:$C$1495,0),0))</f>
        <v>0</v>
      </c>
      <c r="H425" s="677" t="str">
        <f ca="1">IF(B425="","",#REF!)</f>
        <v/>
      </c>
      <c r="I425" s="677" t="str">
        <f ca="1">IF(B425="","",#REF!)</f>
        <v/>
      </c>
      <c r="J425" s="677" t="str">
        <f ca="1">IF(B425="","",#REF!)</f>
        <v/>
      </c>
      <c r="K425" s="677" t="str">
        <f ca="1">IF(B425="","",#REF!)</f>
        <v/>
      </c>
      <c r="L425" s="677" t="str">
        <f ca="1">IF(C425="","",#REF!)</f>
        <v/>
      </c>
    </row>
    <row r="426" spans="1:12">
      <c r="A426" s="650">
        <v>415</v>
      </c>
      <c r="B426" s="676" t="str">
        <f ca="1" t="shared" si="18"/>
        <v/>
      </c>
      <c r="C426" s="209" t="str">
        <f ca="1" t="shared" si="19"/>
        <v/>
      </c>
      <c r="D426" s="587" t="str">
        <f ca="1">IF(ISERROR(OFFSET('HARGA SATUAN'!$D$6,MATCH(C426,'HARGA SATUAN'!$C$7:$C$1495,0),0)),"",OFFSET('HARGA SATUAN'!$D$6,MATCH(C426,'HARGA SATUAN'!$C$7:$C$1495,0),0))</f>
        <v/>
      </c>
      <c r="E426" s="587">
        <f ca="1">IF(B426="+","Unit",IF(ISERROR(OFFSET('HARGA SATUAN'!$E$6,MATCH(C426,'HARGA SATUAN'!$C$7:$C$1495,0),0)),"",OFFSET('HARGA SATUAN'!$E$6,MATCH(C426,'HARGA SATUAN'!$C$7:$C$1495,0),0)))</f>
        <v>0</v>
      </c>
      <c r="F426" s="678" t="str">
        <f ca="1" t="shared" si="20"/>
        <v/>
      </c>
      <c r="G426" s="583">
        <f ca="1">IF(ISERROR(OFFSET('HARGA SATUAN'!$I$6,MATCH(C426,'HARGA SATUAN'!$C$7:$C$1495,0),0)),"",OFFSET('HARGA SATUAN'!$I$6,MATCH(C426,'HARGA SATUAN'!$C$7:$C$1495,0),0))</f>
        <v>0</v>
      </c>
      <c r="H426" s="677" t="str">
        <f ca="1">IF(B426="","",#REF!)</f>
        <v/>
      </c>
      <c r="I426" s="677" t="str">
        <f ca="1">IF(B426="","",#REF!)</f>
        <v/>
      </c>
      <c r="J426" s="677" t="str">
        <f ca="1">IF(B426="","",#REF!)</f>
        <v/>
      </c>
      <c r="K426" s="677" t="str">
        <f ca="1">IF(B426="","",#REF!)</f>
        <v/>
      </c>
      <c r="L426" s="677" t="str">
        <f ca="1">IF(C426="","",#REF!)</f>
        <v/>
      </c>
    </row>
    <row r="427" spans="1:12">
      <c r="A427" s="650">
        <v>416</v>
      </c>
      <c r="B427" s="676" t="str">
        <f ca="1" t="shared" si="18"/>
        <v/>
      </c>
      <c r="C427" s="209" t="str">
        <f ca="1" t="shared" si="19"/>
        <v/>
      </c>
      <c r="D427" s="587" t="str">
        <f ca="1">IF(ISERROR(OFFSET('HARGA SATUAN'!$D$6,MATCH(C427,'HARGA SATUAN'!$C$7:$C$1495,0),0)),"",OFFSET('HARGA SATUAN'!$D$6,MATCH(C427,'HARGA SATUAN'!$C$7:$C$1495,0),0))</f>
        <v/>
      </c>
      <c r="E427" s="587">
        <f ca="1">IF(B427="+","Unit",IF(ISERROR(OFFSET('HARGA SATUAN'!$E$6,MATCH(C427,'HARGA SATUAN'!$C$7:$C$1495,0),0)),"",OFFSET('HARGA SATUAN'!$E$6,MATCH(C427,'HARGA SATUAN'!$C$7:$C$1495,0),0)))</f>
        <v>0</v>
      </c>
      <c r="F427" s="678" t="str">
        <f ca="1" t="shared" si="20"/>
        <v/>
      </c>
      <c r="G427" s="583">
        <f ca="1">IF(ISERROR(OFFSET('HARGA SATUAN'!$I$6,MATCH(C427,'HARGA SATUAN'!$C$7:$C$1495,0),0)),"",OFFSET('HARGA SATUAN'!$I$6,MATCH(C427,'HARGA SATUAN'!$C$7:$C$1495,0),0))</f>
        <v>0</v>
      </c>
      <c r="H427" s="677" t="str">
        <f ca="1">IF(B427="","",#REF!)</f>
        <v/>
      </c>
      <c r="I427" s="677" t="str">
        <f ca="1">IF(B427="","",#REF!)</f>
        <v/>
      </c>
      <c r="J427" s="677" t="str">
        <f ca="1">IF(B427="","",#REF!)</f>
        <v/>
      </c>
      <c r="K427" s="677" t="str">
        <f ca="1">IF(B427="","",#REF!)</f>
        <v/>
      </c>
      <c r="L427" s="677" t="str">
        <f ca="1">IF(C427="","",#REF!)</f>
        <v/>
      </c>
    </row>
    <row r="428" spans="1:12">
      <c r="A428" s="650">
        <v>417</v>
      </c>
      <c r="B428" s="676" t="str">
        <f ca="1" t="shared" si="18"/>
        <v/>
      </c>
      <c r="C428" s="209" t="str">
        <f ca="1" t="shared" si="19"/>
        <v/>
      </c>
      <c r="D428" s="587" t="str">
        <f ca="1">IF(ISERROR(OFFSET('HARGA SATUAN'!$D$6,MATCH(C428,'HARGA SATUAN'!$C$7:$C$1495,0),0)),"",OFFSET('HARGA SATUAN'!$D$6,MATCH(C428,'HARGA SATUAN'!$C$7:$C$1495,0),0))</f>
        <v/>
      </c>
      <c r="E428" s="587">
        <f ca="1">IF(B428="+","Unit",IF(ISERROR(OFFSET('HARGA SATUAN'!$E$6,MATCH(C428,'HARGA SATUAN'!$C$7:$C$1495,0),0)),"",OFFSET('HARGA SATUAN'!$E$6,MATCH(C428,'HARGA SATUAN'!$C$7:$C$1495,0),0)))</f>
        <v>0</v>
      </c>
      <c r="F428" s="678" t="str">
        <f ca="1" t="shared" si="20"/>
        <v/>
      </c>
      <c r="G428" s="583">
        <f ca="1">IF(ISERROR(OFFSET('HARGA SATUAN'!$I$6,MATCH(C428,'HARGA SATUAN'!$C$7:$C$1495,0),0)),"",OFFSET('HARGA SATUAN'!$I$6,MATCH(C428,'HARGA SATUAN'!$C$7:$C$1495,0),0))</f>
        <v>0</v>
      </c>
      <c r="H428" s="677" t="str">
        <f ca="1">IF(B428="","",#REF!)</f>
        <v/>
      </c>
      <c r="I428" s="677" t="str">
        <f ca="1">IF(B428="","",#REF!)</f>
        <v/>
      </c>
      <c r="J428" s="677" t="str">
        <f ca="1">IF(B428="","",#REF!)</f>
        <v/>
      </c>
      <c r="K428" s="677" t="str">
        <f ca="1">IF(B428="","",#REF!)</f>
        <v/>
      </c>
      <c r="L428" s="677" t="str">
        <f ca="1">IF(C428="","",#REF!)</f>
        <v/>
      </c>
    </row>
    <row r="429" spans="1:12">
      <c r="A429" s="650">
        <v>418</v>
      </c>
      <c r="B429" s="676" t="str">
        <f ca="1" t="shared" si="18"/>
        <v/>
      </c>
      <c r="C429" s="209" t="str">
        <f ca="1" t="shared" si="19"/>
        <v/>
      </c>
      <c r="D429" s="587" t="str">
        <f ca="1">IF(ISERROR(OFFSET('HARGA SATUAN'!$D$6,MATCH(C429,'HARGA SATUAN'!$C$7:$C$1495,0),0)),"",OFFSET('HARGA SATUAN'!$D$6,MATCH(C429,'HARGA SATUAN'!$C$7:$C$1495,0),0))</f>
        <v/>
      </c>
      <c r="E429" s="587">
        <f ca="1">IF(B429="+","Unit",IF(ISERROR(OFFSET('HARGA SATUAN'!$E$6,MATCH(C429,'HARGA SATUAN'!$C$7:$C$1495,0),0)),"",OFFSET('HARGA SATUAN'!$E$6,MATCH(C429,'HARGA SATUAN'!$C$7:$C$1495,0),0)))</f>
        <v>0</v>
      </c>
      <c r="F429" s="678" t="str">
        <f ca="1" t="shared" si="20"/>
        <v/>
      </c>
      <c r="G429" s="583">
        <f ca="1">IF(ISERROR(OFFSET('HARGA SATUAN'!$I$6,MATCH(C429,'HARGA SATUAN'!$C$7:$C$1495,0),0)),"",OFFSET('HARGA SATUAN'!$I$6,MATCH(C429,'HARGA SATUAN'!$C$7:$C$1495,0),0))</f>
        <v>0</v>
      </c>
      <c r="H429" s="677" t="str">
        <f ca="1">IF(B429="","",#REF!)</f>
        <v/>
      </c>
      <c r="I429" s="677" t="str">
        <f ca="1">IF(B429="","",#REF!)</f>
        <v/>
      </c>
      <c r="J429" s="677" t="str">
        <f ca="1">IF(B429="","",#REF!)</f>
        <v/>
      </c>
      <c r="K429" s="677" t="str">
        <f ca="1">IF(B429="","",#REF!)</f>
        <v/>
      </c>
      <c r="L429" s="677" t="str">
        <f ca="1">IF(C429="","",#REF!)</f>
        <v/>
      </c>
    </row>
    <row r="430" spans="1:12">
      <c r="A430" s="650">
        <v>419</v>
      </c>
      <c r="B430" s="676" t="str">
        <f ca="1" t="shared" si="18"/>
        <v/>
      </c>
      <c r="C430" s="209" t="str">
        <f ca="1" t="shared" si="19"/>
        <v/>
      </c>
      <c r="D430" s="587" t="str">
        <f ca="1">IF(ISERROR(OFFSET('HARGA SATUAN'!$D$6,MATCH(C430,'HARGA SATUAN'!$C$7:$C$1495,0),0)),"",OFFSET('HARGA SATUAN'!$D$6,MATCH(C430,'HARGA SATUAN'!$C$7:$C$1495,0),0))</f>
        <v/>
      </c>
      <c r="E430" s="587">
        <f ca="1">IF(B430="+","Unit",IF(ISERROR(OFFSET('HARGA SATUAN'!$E$6,MATCH(C430,'HARGA SATUAN'!$C$7:$C$1495,0),0)),"",OFFSET('HARGA SATUAN'!$E$6,MATCH(C430,'HARGA SATUAN'!$C$7:$C$1495,0),0)))</f>
        <v>0</v>
      </c>
      <c r="F430" s="678" t="str">
        <f ca="1" t="shared" si="20"/>
        <v/>
      </c>
      <c r="G430" s="583">
        <f ca="1">IF(ISERROR(OFFSET('HARGA SATUAN'!$I$6,MATCH(C430,'HARGA SATUAN'!$C$7:$C$1495,0),0)),"",OFFSET('HARGA SATUAN'!$I$6,MATCH(C430,'HARGA SATUAN'!$C$7:$C$1495,0),0))</f>
        <v>0</v>
      </c>
      <c r="H430" s="677" t="str">
        <f ca="1">IF(B430="","",#REF!)</f>
        <v/>
      </c>
      <c r="I430" s="677" t="str">
        <f ca="1">IF(B430="","",#REF!)</f>
        <v/>
      </c>
      <c r="J430" s="677" t="str">
        <f ca="1">IF(B430="","",#REF!)</f>
        <v/>
      </c>
      <c r="K430" s="677" t="str">
        <f ca="1">IF(B430="","",#REF!)</f>
        <v/>
      </c>
      <c r="L430" s="677" t="str">
        <f ca="1">IF(C430="","",#REF!)</f>
        <v/>
      </c>
    </row>
    <row r="431" spans="1:12">
      <c r="A431" s="650">
        <v>420</v>
      </c>
      <c r="B431" s="676" t="str">
        <f ca="1" t="shared" si="18"/>
        <v/>
      </c>
      <c r="C431" s="209" t="str">
        <f ca="1" t="shared" si="19"/>
        <v/>
      </c>
      <c r="D431" s="587" t="str">
        <f ca="1">IF(ISERROR(OFFSET('HARGA SATUAN'!$D$6,MATCH(C431,'HARGA SATUAN'!$C$7:$C$1495,0),0)),"",OFFSET('HARGA SATUAN'!$D$6,MATCH(C431,'HARGA SATUAN'!$C$7:$C$1495,0),0))</f>
        <v/>
      </c>
      <c r="E431" s="587">
        <f ca="1">IF(B431="+","Unit",IF(ISERROR(OFFSET('HARGA SATUAN'!$E$6,MATCH(C431,'HARGA SATUAN'!$C$7:$C$1495,0),0)),"",OFFSET('HARGA SATUAN'!$E$6,MATCH(C431,'HARGA SATUAN'!$C$7:$C$1495,0),0)))</f>
        <v>0</v>
      </c>
      <c r="F431" s="678" t="str">
        <f ca="1" t="shared" si="20"/>
        <v/>
      </c>
      <c r="G431" s="583">
        <f ca="1">IF(ISERROR(OFFSET('HARGA SATUAN'!$I$6,MATCH(C431,'HARGA SATUAN'!$C$7:$C$1495,0),0)),"",OFFSET('HARGA SATUAN'!$I$6,MATCH(C431,'HARGA SATUAN'!$C$7:$C$1495,0),0))</f>
        <v>0</v>
      </c>
      <c r="H431" s="677" t="str">
        <f ca="1">IF(B431="","",#REF!)</f>
        <v/>
      </c>
      <c r="I431" s="677" t="str">
        <f ca="1">IF(B431="","",#REF!)</f>
        <v/>
      </c>
      <c r="J431" s="677" t="str">
        <f ca="1">IF(B431="","",#REF!)</f>
        <v/>
      </c>
      <c r="K431" s="677" t="str">
        <f ca="1">IF(B431="","",#REF!)</f>
        <v/>
      </c>
      <c r="L431" s="677" t="str">
        <f ca="1">IF(C431="","",#REF!)</f>
        <v/>
      </c>
    </row>
    <row r="432" spans="1:12">
      <c r="A432" s="650">
        <v>421</v>
      </c>
      <c r="B432" s="676" t="str">
        <f ca="1" t="shared" si="18"/>
        <v/>
      </c>
      <c r="C432" s="209" t="str">
        <f ca="1" t="shared" si="19"/>
        <v/>
      </c>
      <c r="D432" s="587" t="str">
        <f ca="1">IF(ISERROR(OFFSET('HARGA SATUAN'!$D$6,MATCH(C432,'HARGA SATUAN'!$C$7:$C$1495,0),0)),"",OFFSET('HARGA SATUAN'!$D$6,MATCH(C432,'HARGA SATUAN'!$C$7:$C$1495,0),0))</f>
        <v/>
      </c>
      <c r="E432" s="587">
        <f ca="1">IF(B432="+","Unit",IF(ISERROR(OFFSET('HARGA SATUAN'!$E$6,MATCH(C432,'HARGA SATUAN'!$C$7:$C$1495,0),0)),"",OFFSET('HARGA SATUAN'!$E$6,MATCH(C432,'HARGA SATUAN'!$C$7:$C$1495,0),0)))</f>
        <v>0</v>
      </c>
      <c r="F432" s="678" t="str">
        <f ca="1" t="shared" si="20"/>
        <v/>
      </c>
      <c r="G432" s="583">
        <f ca="1">IF(ISERROR(OFFSET('HARGA SATUAN'!$I$6,MATCH(C432,'HARGA SATUAN'!$C$7:$C$1495,0),0)),"",OFFSET('HARGA SATUAN'!$I$6,MATCH(C432,'HARGA SATUAN'!$C$7:$C$1495,0),0))</f>
        <v>0</v>
      </c>
      <c r="H432" s="677" t="str">
        <f ca="1">IF(B432="","",#REF!)</f>
        <v/>
      </c>
      <c r="I432" s="677" t="str">
        <f ca="1">IF(B432="","",#REF!)</f>
        <v/>
      </c>
      <c r="J432" s="677" t="str">
        <f ca="1">IF(B432="","",#REF!)</f>
        <v/>
      </c>
      <c r="K432" s="677" t="str">
        <f ca="1">IF(B432="","",#REF!)</f>
        <v/>
      </c>
      <c r="L432" s="677" t="str">
        <f ca="1">IF(C432="","",#REF!)</f>
        <v/>
      </c>
    </row>
    <row r="433" spans="1:12">
      <c r="A433" s="650">
        <v>422</v>
      </c>
      <c r="B433" s="676" t="str">
        <f ca="1" t="shared" si="18"/>
        <v/>
      </c>
      <c r="C433" s="209" t="str">
        <f ca="1" t="shared" si="19"/>
        <v/>
      </c>
      <c r="D433" s="587" t="str">
        <f ca="1">IF(ISERROR(OFFSET('HARGA SATUAN'!$D$6,MATCH(C433,'HARGA SATUAN'!$C$7:$C$1495,0),0)),"",OFFSET('HARGA SATUAN'!$D$6,MATCH(C433,'HARGA SATUAN'!$C$7:$C$1495,0),0))</f>
        <v/>
      </c>
      <c r="E433" s="587">
        <f ca="1">IF(B433="+","Unit",IF(ISERROR(OFFSET('HARGA SATUAN'!$E$6,MATCH(C433,'HARGA SATUAN'!$C$7:$C$1495,0),0)),"",OFFSET('HARGA SATUAN'!$E$6,MATCH(C433,'HARGA SATUAN'!$C$7:$C$1495,0),0)))</f>
        <v>0</v>
      </c>
      <c r="F433" s="678" t="str">
        <f ca="1" t="shared" si="20"/>
        <v/>
      </c>
      <c r="G433" s="583">
        <f ca="1">IF(ISERROR(OFFSET('HARGA SATUAN'!$I$6,MATCH(C433,'HARGA SATUAN'!$C$7:$C$1495,0),0)),"",OFFSET('HARGA SATUAN'!$I$6,MATCH(C433,'HARGA SATUAN'!$C$7:$C$1495,0),0))</f>
        <v>0</v>
      </c>
      <c r="H433" s="677" t="str">
        <f ca="1">IF(B433="","",#REF!)</f>
        <v/>
      </c>
      <c r="I433" s="677" t="str">
        <f ca="1">IF(B433="","",#REF!)</f>
        <v/>
      </c>
      <c r="J433" s="677" t="str">
        <f ca="1">IF(B433="","",#REF!)</f>
        <v/>
      </c>
      <c r="K433" s="677" t="str">
        <f ca="1">IF(B433="","",#REF!)</f>
        <v/>
      </c>
      <c r="L433" s="677" t="str">
        <f ca="1">IF(C433="","",#REF!)</f>
        <v/>
      </c>
    </row>
    <row r="434" spans="1:12">
      <c r="A434" s="650">
        <v>423</v>
      </c>
      <c r="B434" s="676" t="str">
        <f ca="1" t="shared" si="18"/>
        <v/>
      </c>
      <c r="C434" s="209" t="str">
        <f ca="1" t="shared" si="19"/>
        <v/>
      </c>
      <c r="D434" s="587" t="str">
        <f ca="1">IF(ISERROR(OFFSET('HARGA SATUAN'!$D$6,MATCH(C434,'HARGA SATUAN'!$C$7:$C$1495,0),0)),"",OFFSET('HARGA SATUAN'!$D$6,MATCH(C434,'HARGA SATUAN'!$C$7:$C$1495,0),0))</f>
        <v/>
      </c>
      <c r="E434" s="587">
        <f ca="1">IF(B434="+","Unit",IF(ISERROR(OFFSET('HARGA SATUAN'!$E$6,MATCH(C434,'HARGA SATUAN'!$C$7:$C$1495,0),0)),"",OFFSET('HARGA SATUAN'!$E$6,MATCH(C434,'HARGA SATUAN'!$C$7:$C$1495,0),0)))</f>
        <v>0</v>
      </c>
      <c r="F434" s="678" t="str">
        <f ca="1" t="shared" si="20"/>
        <v/>
      </c>
      <c r="G434" s="583">
        <f ca="1">IF(ISERROR(OFFSET('HARGA SATUAN'!$I$6,MATCH(C434,'HARGA SATUAN'!$C$7:$C$1495,0),0)),"",OFFSET('HARGA SATUAN'!$I$6,MATCH(C434,'HARGA SATUAN'!$C$7:$C$1495,0),0))</f>
        <v>0</v>
      </c>
      <c r="H434" s="677" t="str">
        <f ca="1">IF(B434="","",#REF!)</f>
        <v/>
      </c>
      <c r="I434" s="677" t="str">
        <f ca="1">IF(B434="","",#REF!)</f>
        <v/>
      </c>
      <c r="J434" s="677" t="str">
        <f ca="1">IF(B434="","",#REF!)</f>
        <v/>
      </c>
      <c r="K434" s="677" t="str">
        <f ca="1">IF(B434="","",#REF!)</f>
        <v/>
      </c>
      <c r="L434" s="677" t="str">
        <f ca="1">IF(C434="","",#REF!)</f>
        <v/>
      </c>
    </row>
    <row r="435" spans="1:12">
      <c r="A435" s="650">
        <v>424</v>
      </c>
      <c r="B435" s="676" t="str">
        <f ca="1" t="shared" si="18"/>
        <v/>
      </c>
      <c r="C435" s="209" t="str">
        <f ca="1" t="shared" si="19"/>
        <v/>
      </c>
      <c r="D435" s="587" t="str">
        <f ca="1">IF(ISERROR(OFFSET('HARGA SATUAN'!$D$6,MATCH(C435,'HARGA SATUAN'!$C$7:$C$1495,0),0)),"",OFFSET('HARGA SATUAN'!$D$6,MATCH(C435,'HARGA SATUAN'!$C$7:$C$1495,0),0))</f>
        <v/>
      </c>
      <c r="E435" s="587">
        <f ca="1">IF(B435="+","Unit",IF(ISERROR(OFFSET('HARGA SATUAN'!$E$6,MATCH(C435,'HARGA SATUAN'!$C$7:$C$1495,0),0)),"",OFFSET('HARGA SATUAN'!$E$6,MATCH(C435,'HARGA SATUAN'!$C$7:$C$1495,0),0)))</f>
        <v>0</v>
      </c>
      <c r="F435" s="678" t="str">
        <f ca="1" t="shared" si="20"/>
        <v/>
      </c>
      <c r="G435" s="583">
        <f ca="1">IF(ISERROR(OFFSET('HARGA SATUAN'!$I$6,MATCH(C435,'HARGA SATUAN'!$C$7:$C$1495,0),0)),"",OFFSET('HARGA SATUAN'!$I$6,MATCH(C435,'HARGA SATUAN'!$C$7:$C$1495,0),0))</f>
        <v>0</v>
      </c>
      <c r="H435" s="677" t="str">
        <f ca="1">IF(B435="","",#REF!)</f>
        <v/>
      </c>
      <c r="I435" s="677" t="str">
        <f ca="1">IF(B435="","",#REF!)</f>
        <v/>
      </c>
      <c r="J435" s="677" t="str">
        <f ca="1">IF(B435="","",#REF!)</f>
        <v/>
      </c>
      <c r="K435" s="677" t="str">
        <f ca="1">IF(B435="","",#REF!)</f>
        <v/>
      </c>
      <c r="L435" s="677" t="str">
        <f ca="1">IF(C435="","",#REF!)</f>
        <v/>
      </c>
    </row>
    <row r="436" spans="1:12">
      <c r="A436" s="650">
        <v>425</v>
      </c>
      <c r="B436" s="676" t="str">
        <f ca="1" t="shared" si="18"/>
        <v/>
      </c>
      <c r="C436" s="209" t="str">
        <f ca="1" t="shared" si="19"/>
        <v/>
      </c>
      <c r="D436" s="587" t="str">
        <f ca="1">IF(ISERROR(OFFSET('HARGA SATUAN'!$D$6,MATCH(C436,'HARGA SATUAN'!$C$7:$C$1495,0),0)),"",OFFSET('HARGA SATUAN'!$D$6,MATCH(C436,'HARGA SATUAN'!$C$7:$C$1495,0),0))</f>
        <v/>
      </c>
      <c r="E436" s="587">
        <f ca="1">IF(B436="+","Unit",IF(ISERROR(OFFSET('HARGA SATUAN'!$E$6,MATCH(C436,'HARGA SATUAN'!$C$7:$C$1495,0),0)),"",OFFSET('HARGA SATUAN'!$E$6,MATCH(C436,'HARGA SATUAN'!$C$7:$C$1495,0),0)))</f>
        <v>0</v>
      </c>
      <c r="F436" s="678" t="str">
        <f ca="1" t="shared" si="20"/>
        <v/>
      </c>
      <c r="G436" s="583">
        <f ca="1">IF(ISERROR(OFFSET('HARGA SATUAN'!$I$6,MATCH(C436,'HARGA SATUAN'!$C$7:$C$1495,0),0)),"",OFFSET('HARGA SATUAN'!$I$6,MATCH(C436,'HARGA SATUAN'!$C$7:$C$1495,0),0))</f>
        <v>0</v>
      </c>
      <c r="H436" s="677" t="str">
        <f ca="1">IF(B436="","",#REF!)</f>
        <v/>
      </c>
      <c r="I436" s="677" t="str">
        <f ca="1">IF(B436="","",#REF!)</f>
        <v/>
      </c>
      <c r="J436" s="677" t="str">
        <f ca="1">IF(B436="","",#REF!)</f>
        <v/>
      </c>
      <c r="K436" s="677" t="str">
        <f ca="1">IF(B436="","",#REF!)</f>
        <v/>
      </c>
      <c r="L436" s="677" t="str">
        <f ca="1">IF(C436="","",#REF!)</f>
        <v/>
      </c>
    </row>
    <row r="437" spans="1:12">
      <c r="A437" s="650">
        <v>426</v>
      </c>
      <c r="B437" s="676" t="str">
        <f ca="1" t="shared" si="18"/>
        <v/>
      </c>
      <c r="C437" s="209" t="str">
        <f ca="1" t="shared" si="19"/>
        <v/>
      </c>
      <c r="D437" s="587" t="str">
        <f ca="1">IF(ISERROR(OFFSET('HARGA SATUAN'!$D$6,MATCH(C437,'HARGA SATUAN'!$C$7:$C$1495,0),0)),"",OFFSET('HARGA SATUAN'!$D$6,MATCH(C437,'HARGA SATUAN'!$C$7:$C$1495,0),0))</f>
        <v/>
      </c>
      <c r="E437" s="587">
        <f ca="1">IF(B437="+","Unit",IF(ISERROR(OFFSET('HARGA SATUAN'!$E$6,MATCH(C437,'HARGA SATUAN'!$C$7:$C$1495,0),0)),"",OFFSET('HARGA SATUAN'!$E$6,MATCH(C437,'HARGA SATUAN'!$C$7:$C$1495,0),0)))</f>
        <v>0</v>
      </c>
      <c r="F437" s="678" t="str">
        <f ca="1" t="shared" si="20"/>
        <v/>
      </c>
      <c r="G437" s="583">
        <f ca="1">IF(ISERROR(OFFSET('HARGA SATUAN'!$I$6,MATCH(C437,'HARGA SATUAN'!$C$7:$C$1495,0),0)),"",OFFSET('HARGA SATUAN'!$I$6,MATCH(C437,'HARGA SATUAN'!$C$7:$C$1495,0),0))</f>
        <v>0</v>
      </c>
      <c r="H437" s="677" t="str">
        <f ca="1">IF(B437="","",#REF!)</f>
        <v/>
      </c>
      <c r="I437" s="677" t="str">
        <f ca="1">IF(B437="","",#REF!)</f>
        <v/>
      </c>
      <c r="J437" s="677" t="str">
        <f ca="1">IF(B437="","",#REF!)</f>
        <v/>
      </c>
      <c r="K437" s="677" t="str">
        <f ca="1">IF(B437="","",#REF!)</f>
        <v/>
      </c>
      <c r="L437" s="677" t="str">
        <f ca="1">IF(C437="","",#REF!)</f>
        <v/>
      </c>
    </row>
    <row r="438" spans="1:12">
      <c r="A438" s="650">
        <v>427</v>
      </c>
      <c r="B438" s="676" t="str">
        <f ca="1" t="shared" si="18"/>
        <v/>
      </c>
      <c r="C438" s="209" t="str">
        <f ca="1" t="shared" si="19"/>
        <v/>
      </c>
      <c r="D438" s="587" t="str">
        <f ca="1">IF(ISERROR(OFFSET('HARGA SATUAN'!$D$6,MATCH(C438,'HARGA SATUAN'!$C$7:$C$1495,0),0)),"",OFFSET('HARGA SATUAN'!$D$6,MATCH(C438,'HARGA SATUAN'!$C$7:$C$1495,0),0))</f>
        <v/>
      </c>
      <c r="E438" s="587">
        <f ca="1">IF(B438="+","Unit",IF(ISERROR(OFFSET('HARGA SATUAN'!$E$6,MATCH(C438,'HARGA SATUAN'!$C$7:$C$1495,0),0)),"",OFFSET('HARGA SATUAN'!$E$6,MATCH(C438,'HARGA SATUAN'!$C$7:$C$1495,0),0)))</f>
        <v>0</v>
      </c>
      <c r="F438" s="678" t="str">
        <f ca="1" t="shared" si="20"/>
        <v/>
      </c>
      <c r="G438" s="583">
        <f ca="1">IF(ISERROR(OFFSET('HARGA SATUAN'!$I$6,MATCH(C438,'HARGA SATUAN'!$C$7:$C$1495,0),0)),"",OFFSET('HARGA SATUAN'!$I$6,MATCH(C438,'HARGA SATUAN'!$C$7:$C$1495,0),0))</f>
        <v>0</v>
      </c>
      <c r="H438" s="677" t="str">
        <f ca="1">IF(B438="","",#REF!)</f>
        <v/>
      </c>
      <c r="I438" s="677" t="str">
        <f ca="1">IF(B438="","",#REF!)</f>
        <v/>
      </c>
      <c r="J438" s="677" t="str">
        <f ca="1">IF(B438="","",#REF!)</f>
        <v/>
      </c>
      <c r="K438" s="677" t="str">
        <f ca="1">IF(B438="","",#REF!)</f>
        <v/>
      </c>
      <c r="L438" s="677" t="str">
        <f ca="1">IF(C438="","",#REF!)</f>
        <v/>
      </c>
    </row>
    <row r="439" spans="1:12">
      <c r="A439" s="650">
        <v>428</v>
      </c>
      <c r="B439" s="676" t="str">
        <f ca="1" t="shared" si="18"/>
        <v/>
      </c>
      <c r="C439" s="209" t="str">
        <f ca="1" t="shared" si="19"/>
        <v/>
      </c>
      <c r="D439" s="587" t="str">
        <f ca="1">IF(ISERROR(OFFSET('HARGA SATUAN'!$D$6,MATCH(C439,'HARGA SATUAN'!$C$7:$C$1495,0),0)),"",OFFSET('HARGA SATUAN'!$D$6,MATCH(C439,'HARGA SATUAN'!$C$7:$C$1495,0),0))</f>
        <v/>
      </c>
      <c r="E439" s="587">
        <f ca="1">IF(B439="+","Unit",IF(ISERROR(OFFSET('HARGA SATUAN'!$E$6,MATCH(C439,'HARGA SATUAN'!$C$7:$C$1495,0),0)),"",OFFSET('HARGA SATUAN'!$E$6,MATCH(C439,'HARGA SATUAN'!$C$7:$C$1495,0),0)))</f>
        <v>0</v>
      </c>
      <c r="F439" s="678" t="str">
        <f ca="1" t="shared" si="20"/>
        <v/>
      </c>
      <c r="G439" s="583">
        <f ca="1">IF(ISERROR(OFFSET('HARGA SATUAN'!$I$6,MATCH(C439,'HARGA SATUAN'!$C$7:$C$1495,0),0)),"",OFFSET('HARGA SATUAN'!$I$6,MATCH(C439,'HARGA SATUAN'!$C$7:$C$1495,0),0))</f>
        <v>0</v>
      </c>
      <c r="H439" s="677" t="str">
        <f ca="1">IF(B439="","",#REF!)</f>
        <v/>
      </c>
      <c r="I439" s="677" t="str">
        <f ca="1">IF(B439="","",#REF!)</f>
        <v/>
      </c>
      <c r="J439" s="677" t="str">
        <f ca="1">IF(B439="","",#REF!)</f>
        <v/>
      </c>
      <c r="K439" s="677" t="str">
        <f ca="1">IF(B439="","",#REF!)</f>
        <v/>
      </c>
      <c r="L439" s="677" t="str">
        <f ca="1">IF(C439="","",#REF!)</f>
        <v/>
      </c>
    </row>
    <row r="440" spans="1:12">
      <c r="A440" s="650">
        <v>429</v>
      </c>
      <c r="B440" s="676" t="str">
        <f ca="1" t="shared" si="18"/>
        <v/>
      </c>
      <c r="C440" s="209" t="str">
        <f ca="1" t="shared" si="19"/>
        <v/>
      </c>
      <c r="D440" s="587" t="str">
        <f ca="1">IF(ISERROR(OFFSET('HARGA SATUAN'!$D$6,MATCH(C440,'HARGA SATUAN'!$C$7:$C$1495,0),0)),"",OFFSET('HARGA SATUAN'!$D$6,MATCH(C440,'HARGA SATUAN'!$C$7:$C$1495,0),0))</f>
        <v/>
      </c>
      <c r="E440" s="587">
        <f ca="1">IF(B440="+","Unit",IF(ISERROR(OFFSET('HARGA SATUAN'!$E$6,MATCH(C440,'HARGA SATUAN'!$C$7:$C$1495,0),0)),"",OFFSET('HARGA SATUAN'!$E$6,MATCH(C440,'HARGA SATUAN'!$C$7:$C$1495,0),0)))</f>
        <v>0</v>
      </c>
      <c r="F440" s="678" t="str">
        <f ca="1" t="shared" si="20"/>
        <v/>
      </c>
      <c r="G440" s="583">
        <f ca="1">IF(ISERROR(OFFSET('HARGA SATUAN'!$I$6,MATCH(C440,'HARGA SATUAN'!$C$7:$C$1495,0),0)),"",OFFSET('HARGA SATUAN'!$I$6,MATCH(C440,'HARGA SATUAN'!$C$7:$C$1495,0),0))</f>
        <v>0</v>
      </c>
      <c r="H440" s="677" t="str">
        <f ca="1">IF(B440="","",#REF!)</f>
        <v/>
      </c>
      <c r="I440" s="677" t="str">
        <f ca="1">IF(B440="","",#REF!)</f>
        <v/>
      </c>
      <c r="J440" s="677" t="str">
        <f ca="1">IF(B440="","",#REF!)</f>
        <v/>
      </c>
      <c r="K440" s="677" t="str">
        <f ca="1">IF(B440="","",#REF!)</f>
        <v/>
      </c>
      <c r="L440" s="677" t="str">
        <f ca="1">IF(C440="","",#REF!)</f>
        <v/>
      </c>
    </row>
    <row r="441" spans="1:12">
      <c r="A441" s="650">
        <v>430</v>
      </c>
      <c r="B441" s="676" t="str">
        <f ca="1" t="shared" si="18"/>
        <v/>
      </c>
      <c r="C441" s="209" t="str">
        <f ca="1" t="shared" si="19"/>
        <v/>
      </c>
      <c r="D441" s="587" t="str">
        <f ca="1">IF(ISERROR(OFFSET('HARGA SATUAN'!$D$6,MATCH(C441,'HARGA SATUAN'!$C$7:$C$1495,0),0)),"",OFFSET('HARGA SATUAN'!$D$6,MATCH(C441,'HARGA SATUAN'!$C$7:$C$1495,0),0))</f>
        <v/>
      </c>
      <c r="E441" s="587">
        <f ca="1">IF(B441="+","Unit",IF(ISERROR(OFFSET('HARGA SATUAN'!$E$6,MATCH(C441,'HARGA SATUAN'!$C$7:$C$1495,0),0)),"",OFFSET('HARGA SATUAN'!$E$6,MATCH(C441,'HARGA SATUAN'!$C$7:$C$1495,0),0)))</f>
        <v>0</v>
      </c>
      <c r="F441" s="678" t="str">
        <f ca="1" t="shared" si="20"/>
        <v/>
      </c>
      <c r="G441" s="583">
        <f ca="1">IF(ISERROR(OFFSET('HARGA SATUAN'!$I$6,MATCH(C441,'HARGA SATUAN'!$C$7:$C$1495,0),0)),"",OFFSET('HARGA SATUAN'!$I$6,MATCH(C441,'HARGA SATUAN'!$C$7:$C$1495,0),0))</f>
        <v>0</v>
      </c>
      <c r="H441" s="677" t="str">
        <f ca="1">IF(B441="","",#REF!)</f>
        <v/>
      </c>
      <c r="I441" s="677" t="str">
        <f ca="1">IF(B441="","",#REF!)</f>
        <v/>
      </c>
      <c r="J441" s="677" t="str">
        <f ca="1">IF(B441="","",#REF!)</f>
        <v/>
      </c>
      <c r="K441" s="677" t="str">
        <f ca="1">IF(B441="","",#REF!)</f>
        <v/>
      </c>
      <c r="L441" s="677" t="str">
        <f ca="1">IF(C441="","",#REF!)</f>
        <v/>
      </c>
    </row>
    <row r="442" spans="1:12">
      <c r="A442" s="650">
        <v>431</v>
      </c>
      <c r="B442" s="676" t="str">
        <f ca="1" t="shared" si="18"/>
        <v/>
      </c>
      <c r="C442" s="209" t="str">
        <f ca="1" t="shared" si="19"/>
        <v/>
      </c>
      <c r="D442" s="587" t="str">
        <f ca="1">IF(ISERROR(OFFSET('HARGA SATUAN'!$D$6,MATCH(C442,'HARGA SATUAN'!$C$7:$C$1495,0),0)),"",OFFSET('HARGA SATUAN'!$D$6,MATCH(C442,'HARGA SATUAN'!$C$7:$C$1495,0),0))</f>
        <v/>
      </c>
      <c r="E442" s="587">
        <f ca="1">IF(B442="+","Unit",IF(ISERROR(OFFSET('HARGA SATUAN'!$E$6,MATCH(C442,'HARGA SATUAN'!$C$7:$C$1495,0),0)),"",OFFSET('HARGA SATUAN'!$E$6,MATCH(C442,'HARGA SATUAN'!$C$7:$C$1495,0),0)))</f>
        <v>0</v>
      </c>
      <c r="F442" s="678" t="str">
        <f ca="1" t="shared" si="20"/>
        <v/>
      </c>
      <c r="G442" s="583">
        <f ca="1">IF(ISERROR(OFFSET('HARGA SATUAN'!$I$6,MATCH(C442,'HARGA SATUAN'!$C$7:$C$1495,0),0)),"",OFFSET('HARGA SATUAN'!$I$6,MATCH(C442,'HARGA SATUAN'!$C$7:$C$1495,0),0))</f>
        <v>0</v>
      </c>
      <c r="H442" s="677" t="str">
        <f ca="1">IF(B442="","",#REF!)</f>
        <v/>
      </c>
      <c r="I442" s="677" t="str">
        <f ca="1">IF(B442="","",#REF!)</f>
        <v/>
      </c>
      <c r="J442" s="677" t="str">
        <f ca="1">IF(B442="","",#REF!)</f>
        <v/>
      </c>
      <c r="K442" s="677" t="str">
        <f ca="1">IF(B442="","",#REF!)</f>
        <v/>
      </c>
      <c r="L442" s="677" t="str">
        <f ca="1">IF(C442="","",#REF!)</f>
        <v/>
      </c>
    </row>
    <row r="443" spans="1:12">
      <c r="A443" s="650">
        <v>432</v>
      </c>
      <c r="B443" s="676" t="str">
        <f ca="1" t="shared" si="18"/>
        <v/>
      </c>
      <c r="C443" s="209" t="str">
        <f ca="1" t="shared" si="19"/>
        <v/>
      </c>
      <c r="D443" s="587" t="str">
        <f ca="1">IF(ISERROR(OFFSET('HARGA SATUAN'!$D$6,MATCH(C443,'HARGA SATUAN'!$C$7:$C$1495,0),0)),"",OFFSET('HARGA SATUAN'!$D$6,MATCH(C443,'HARGA SATUAN'!$C$7:$C$1495,0),0))</f>
        <v/>
      </c>
      <c r="E443" s="587">
        <f ca="1">IF(B443="+","Unit",IF(ISERROR(OFFSET('HARGA SATUAN'!$E$6,MATCH(C443,'HARGA SATUAN'!$C$7:$C$1495,0),0)),"",OFFSET('HARGA SATUAN'!$E$6,MATCH(C443,'HARGA SATUAN'!$C$7:$C$1495,0),0)))</f>
        <v>0</v>
      </c>
      <c r="F443" s="678" t="str">
        <f ca="1" t="shared" si="20"/>
        <v/>
      </c>
      <c r="G443" s="583">
        <f ca="1">IF(ISERROR(OFFSET('HARGA SATUAN'!$I$6,MATCH(C443,'HARGA SATUAN'!$C$7:$C$1495,0),0)),"",OFFSET('HARGA SATUAN'!$I$6,MATCH(C443,'HARGA SATUAN'!$C$7:$C$1495,0),0))</f>
        <v>0</v>
      </c>
      <c r="H443" s="677" t="str">
        <f ca="1">IF(B443="","",#REF!)</f>
        <v/>
      </c>
      <c r="I443" s="677" t="str">
        <f ca="1">IF(B443="","",#REF!)</f>
        <v/>
      </c>
      <c r="J443" s="677" t="str">
        <f ca="1">IF(B443="","",#REF!)</f>
        <v/>
      </c>
      <c r="K443" s="677" t="str">
        <f ca="1">IF(B443="","",#REF!)</f>
        <v/>
      </c>
      <c r="L443" s="677" t="str">
        <f ca="1">IF(C443="","",#REF!)</f>
        <v/>
      </c>
    </row>
    <row r="444" spans="1:12">
      <c r="A444" s="650">
        <v>433</v>
      </c>
      <c r="B444" s="676" t="str">
        <f ca="1" t="shared" si="18"/>
        <v/>
      </c>
      <c r="C444" s="209" t="str">
        <f ca="1" t="shared" si="19"/>
        <v/>
      </c>
      <c r="D444" s="587" t="str">
        <f ca="1">IF(ISERROR(OFFSET('HARGA SATUAN'!$D$6,MATCH(C444,'HARGA SATUAN'!$C$7:$C$1495,0),0)),"",OFFSET('HARGA SATUAN'!$D$6,MATCH(C444,'HARGA SATUAN'!$C$7:$C$1495,0),0))</f>
        <v/>
      </c>
      <c r="E444" s="587">
        <f ca="1">IF(B444="+","Unit",IF(ISERROR(OFFSET('HARGA SATUAN'!$E$6,MATCH(C444,'HARGA SATUAN'!$C$7:$C$1495,0),0)),"",OFFSET('HARGA SATUAN'!$E$6,MATCH(C444,'HARGA SATUAN'!$C$7:$C$1495,0),0)))</f>
        <v>0</v>
      </c>
      <c r="F444" s="678" t="str">
        <f ca="1" t="shared" si="20"/>
        <v/>
      </c>
      <c r="G444" s="583">
        <f ca="1">IF(ISERROR(OFFSET('HARGA SATUAN'!$I$6,MATCH(C444,'HARGA SATUAN'!$C$7:$C$1495,0),0)),"",OFFSET('HARGA SATUAN'!$I$6,MATCH(C444,'HARGA SATUAN'!$C$7:$C$1495,0),0))</f>
        <v>0</v>
      </c>
      <c r="H444" s="677" t="str">
        <f ca="1">IF(B444="","",#REF!)</f>
        <v/>
      </c>
      <c r="I444" s="677" t="str">
        <f ca="1">IF(B444="","",#REF!)</f>
        <v/>
      </c>
      <c r="J444" s="677" t="str">
        <f ca="1">IF(B444="","",#REF!)</f>
        <v/>
      </c>
      <c r="K444" s="677" t="str">
        <f ca="1">IF(B444="","",#REF!)</f>
        <v/>
      </c>
      <c r="L444" s="677" t="str">
        <f ca="1">IF(C444="","",#REF!)</f>
        <v/>
      </c>
    </row>
    <row r="445" spans="1:12">
      <c r="A445" s="650">
        <v>434</v>
      </c>
      <c r="B445" s="676" t="str">
        <f ca="1" t="shared" si="18"/>
        <v/>
      </c>
      <c r="C445" s="209" t="str">
        <f ca="1" t="shared" si="19"/>
        <v/>
      </c>
      <c r="D445" s="587" t="str">
        <f ca="1">IF(ISERROR(OFFSET('HARGA SATUAN'!$D$6,MATCH(C445,'HARGA SATUAN'!$C$7:$C$1495,0),0)),"",OFFSET('HARGA SATUAN'!$D$6,MATCH(C445,'HARGA SATUAN'!$C$7:$C$1495,0),0))</f>
        <v/>
      </c>
      <c r="E445" s="587">
        <f ca="1">IF(B445="+","Unit",IF(ISERROR(OFFSET('HARGA SATUAN'!$E$6,MATCH(C445,'HARGA SATUAN'!$C$7:$C$1495,0),0)),"",OFFSET('HARGA SATUAN'!$E$6,MATCH(C445,'HARGA SATUAN'!$C$7:$C$1495,0),0)))</f>
        <v>0</v>
      </c>
      <c r="F445" s="678" t="str">
        <f ca="1" t="shared" si="20"/>
        <v/>
      </c>
      <c r="G445" s="583">
        <f ca="1">IF(ISERROR(OFFSET('HARGA SATUAN'!$I$6,MATCH(C445,'HARGA SATUAN'!$C$7:$C$1495,0),0)),"",OFFSET('HARGA SATUAN'!$I$6,MATCH(C445,'HARGA SATUAN'!$C$7:$C$1495,0),0))</f>
        <v>0</v>
      </c>
      <c r="H445" s="677" t="str">
        <f ca="1">IF(B445="","",#REF!)</f>
        <v/>
      </c>
      <c r="I445" s="677" t="str">
        <f ca="1">IF(B445="","",#REF!)</f>
        <v/>
      </c>
      <c r="J445" s="677" t="str">
        <f ca="1">IF(B445="","",#REF!)</f>
        <v/>
      </c>
      <c r="K445" s="677" t="str">
        <f ca="1">IF(B445="","",#REF!)</f>
        <v/>
      </c>
      <c r="L445" s="677" t="str">
        <f ca="1">IF(C445="","",#REF!)</f>
        <v/>
      </c>
    </row>
    <row r="446" spans="1:12">
      <c r="A446" s="650">
        <v>435</v>
      </c>
      <c r="B446" s="676" t="str">
        <f ca="1" t="shared" si="18"/>
        <v/>
      </c>
      <c r="C446" s="209" t="str">
        <f ca="1" t="shared" si="19"/>
        <v/>
      </c>
      <c r="D446" s="587" t="str">
        <f ca="1">IF(ISERROR(OFFSET('HARGA SATUAN'!$D$6,MATCH(C446,'HARGA SATUAN'!$C$7:$C$1495,0),0)),"",OFFSET('HARGA SATUAN'!$D$6,MATCH(C446,'HARGA SATUAN'!$C$7:$C$1495,0),0))</f>
        <v/>
      </c>
      <c r="E446" s="587">
        <f ca="1">IF(B446="+","Unit",IF(ISERROR(OFFSET('HARGA SATUAN'!$E$6,MATCH(C446,'HARGA SATUAN'!$C$7:$C$1495,0),0)),"",OFFSET('HARGA SATUAN'!$E$6,MATCH(C446,'HARGA SATUAN'!$C$7:$C$1495,0),0)))</f>
        <v>0</v>
      </c>
      <c r="F446" s="678" t="str">
        <f ca="1" t="shared" si="20"/>
        <v/>
      </c>
      <c r="G446" s="583">
        <f ca="1">IF(ISERROR(OFFSET('HARGA SATUAN'!$I$6,MATCH(C446,'HARGA SATUAN'!$C$7:$C$1495,0),0)),"",OFFSET('HARGA SATUAN'!$I$6,MATCH(C446,'HARGA SATUAN'!$C$7:$C$1495,0),0))</f>
        <v>0</v>
      </c>
      <c r="H446" s="677" t="str">
        <f ca="1">IF(B446="","",#REF!)</f>
        <v/>
      </c>
      <c r="I446" s="677" t="str">
        <f ca="1">IF(B446="","",#REF!)</f>
        <v/>
      </c>
      <c r="J446" s="677" t="str">
        <f ca="1">IF(B446="","",#REF!)</f>
        <v/>
      </c>
      <c r="K446" s="677" t="str">
        <f ca="1">IF(B446="","",#REF!)</f>
        <v/>
      </c>
      <c r="L446" s="677" t="str">
        <f ca="1">IF(C446="","",#REF!)</f>
        <v/>
      </c>
    </row>
    <row r="447" spans="1:12">
      <c r="A447" s="650">
        <v>436</v>
      </c>
      <c r="B447" s="676" t="str">
        <f ca="1" t="shared" si="18"/>
        <v/>
      </c>
      <c r="C447" s="209" t="str">
        <f ca="1" t="shared" si="19"/>
        <v/>
      </c>
      <c r="D447" s="587" t="str">
        <f ca="1">IF(ISERROR(OFFSET('HARGA SATUAN'!$D$6,MATCH(C447,'HARGA SATUAN'!$C$7:$C$1495,0),0)),"",OFFSET('HARGA SATUAN'!$D$6,MATCH(C447,'HARGA SATUAN'!$C$7:$C$1495,0),0))</f>
        <v/>
      </c>
      <c r="E447" s="587">
        <f ca="1">IF(B447="+","Unit",IF(ISERROR(OFFSET('HARGA SATUAN'!$E$6,MATCH(C447,'HARGA SATUAN'!$C$7:$C$1495,0),0)),"",OFFSET('HARGA SATUAN'!$E$6,MATCH(C447,'HARGA SATUAN'!$C$7:$C$1495,0),0)))</f>
        <v>0</v>
      </c>
      <c r="F447" s="678" t="str">
        <f ca="1" t="shared" si="20"/>
        <v/>
      </c>
      <c r="G447" s="583">
        <f ca="1">IF(ISERROR(OFFSET('HARGA SATUAN'!$I$6,MATCH(C447,'HARGA SATUAN'!$C$7:$C$1495,0),0)),"",OFFSET('HARGA SATUAN'!$I$6,MATCH(C447,'HARGA SATUAN'!$C$7:$C$1495,0),0))</f>
        <v>0</v>
      </c>
      <c r="H447" s="677" t="str">
        <f ca="1">IF(B447="","",#REF!)</f>
        <v/>
      </c>
      <c r="I447" s="677" t="str">
        <f ca="1">IF(B447="","",#REF!)</f>
        <v/>
      </c>
      <c r="J447" s="677" t="str">
        <f ca="1">IF(B447="","",#REF!)</f>
        <v/>
      </c>
      <c r="K447" s="677" t="str">
        <f ca="1">IF(B447="","",#REF!)</f>
        <v/>
      </c>
      <c r="L447" s="677" t="str">
        <f ca="1">IF(C447="","",#REF!)</f>
        <v/>
      </c>
    </row>
    <row r="448" spans="1:12">
      <c r="A448" s="650">
        <v>437</v>
      </c>
      <c r="B448" s="676" t="str">
        <f ca="1" t="shared" si="18"/>
        <v/>
      </c>
      <c r="C448" s="209" t="str">
        <f ca="1" t="shared" si="19"/>
        <v/>
      </c>
      <c r="D448" s="587" t="str">
        <f ca="1">IF(ISERROR(OFFSET('HARGA SATUAN'!$D$6,MATCH(C448,'HARGA SATUAN'!$C$7:$C$1495,0),0)),"",OFFSET('HARGA SATUAN'!$D$6,MATCH(C448,'HARGA SATUAN'!$C$7:$C$1495,0),0))</f>
        <v/>
      </c>
      <c r="E448" s="587">
        <f ca="1">IF(B448="+","Unit",IF(ISERROR(OFFSET('HARGA SATUAN'!$E$6,MATCH(C448,'HARGA SATUAN'!$C$7:$C$1495,0),0)),"",OFFSET('HARGA SATUAN'!$E$6,MATCH(C448,'HARGA SATUAN'!$C$7:$C$1495,0),0)))</f>
        <v>0</v>
      </c>
      <c r="F448" s="678" t="str">
        <f ca="1" t="shared" si="20"/>
        <v/>
      </c>
      <c r="G448" s="583">
        <f ca="1">IF(ISERROR(OFFSET('HARGA SATUAN'!$I$6,MATCH(C448,'HARGA SATUAN'!$C$7:$C$1495,0),0)),"",OFFSET('HARGA SATUAN'!$I$6,MATCH(C448,'HARGA SATUAN'!$C$7:$C$1495,0),0))</f>
        <v>0</v>
      </c>
      <c r="H448" s="677" t="str">
        <f ca="1">IF(B448="","",#REF!)</f>
        <v/>
      </c>
      <c r="I448" s="677" t="str">
        <f ca="1">IF(B448="","",#REF!)</f>
        <v/>
      </c>
      <c r="J448" s="677" t="str">
        <f ca="1">IF(B448="","",#REF!)</f>
        <v/>
      </c>
      <c r="K448" s="677" t="str">
        <f ca="1">IF(B448="","",#REF!)</f>
        <v/>
      </c>
      <c r="L448" s="677" t="str">
        <f ca="1">IF(C448="","",#REF!)</f>
        <v/>
      </c>
    </row>
    <row r="449" spans="1:12">
      <c r="A449" s="650">
        <v>438</v>
      </c>
      <c r="B449" s="676" t="str">
        <f ca="1" t="shared" si="18"/>
        <v/>
      </c>
      <c r="C449" s="209" t="str">
        <f ca="1" t="shared" si="19"/>
        <v/>
      </c>
      <c r="D449" s="587" t="str">
        <f ca="1">IF(ISERROR(OFFSET('HARGA SATUAN'!$D$6,MATCH(C449,'HARGA SATUAN'!$C$7:$C$1495,0),0)),"",OFFSET('HARGA SATUAN'!$D$6,MATCH(C449,'HARGA SATUAN'!$C$7:$C$1495,0),0))</f>
        <v/>
      </c>
      <c r="E449" s="587">
        <f ca="1">IF(B449="+","Unit",IF(ISERROR(OFFSET('HARGA SATUAN'!$E$6,MATCH(C449,'HARGA SATUAN'!$C$7:$C$1495,0),0)),"",OFFSET('HARGA SATUAN'!$E$6,MATCH(C449,'HARGA SATUAN'!$C$7:$C$1495,0),0)))</f>
        <v>0</v>
      </c>
      <c r="F449" s="678" t="str">
        <f ca="1" t="shared" si="20"/>
        <v/>
      </c>
      <c r="G449" s="583">
        <f ca="1">IF(ISERROR(OFFSET('HARGA SATUAN'!$I$6,MATCH(C449,'HARGA SATUAN'!$C$7:$C$1495,0),0)),"",OFFSET('HARGA SATUAN'!$I$6,MATCH(C449,'HARGA SATUAN'!$C$7:$C$1495,0),0))</f>
        <v>0</v>
      </c>
      <c r="H449" s="677" t="str">
        <f ca="1">IF(B449="","",#REF!)</f>
        <v/>
      </c>
      <c r="I449" s="677" t="str">
        <f ca="1">IF(B449="","",#REF!)</f>
        <v/>
      </c>
      <c r="J449" s="677" t="str">
        <f ca="1">IF(B449="","",#REF!)</f>
        <v/>
      </c>
      <c r="K449" s="677" t="str">
        <f ca="1">IF(B449="","",#REF!)</f>
        <v/>
      </c>
      <c r="L449" s="677" t="str">
        <f ca="1">IF(C449="","",#REF!)</f>
        <v/>
      </c>
    </row>
    <row r="450" spans="1:12">
      <c r="A450" s="650">
        <v>439</v>
      </c>
      <c r="B450" s="676" t="str">
        <f ca="1" t="shared" si="18"/>
        <v/>
      </c>
      <c r="C450" s="209" t="str">
        <f ca="1" t="shared" si="19"/>
        <v/>
      </c>
      <c r="D450" s="587" t="str">
        <f ca="1">IF(ISERROR(OFFSET('HARGA SATUAN'!$D$6,MATCH(C450,'HARGA SATUAN'!$C$7:$C$1495,0),0)),"",OFFSET('HARGA SATUAN'!$D$6,MATCH(C450,'HARGA SATUAN'!$C$7:$C$1495,0),0))</f>
        <v/>
      </c>
      <c r="E450" s="587">
        <f ca="1">IF(B450="+","Unit",IF(ISERROR(OFFSET('HARGA SATUAN'!$E$6,MATCH(C450,'HARGA SATUAN'!$C$7:$C$1495,0),0)),"",OFFSET('HARGA SATUAN'!$E$6,MATCH(C450,'HARGA SATUAN'!$C$7:$C$1495,0),0)))</f>
        <v>0</v>
      </c>
      <c r="F450" s="678" t="str">
        <f ca="1" t="shared" si="20"/>
        <v/>
      </c>
      <c r="G450" s="583">
        <f ca="1">IF(ISERROR(OFFSET('HARGA SATUAN'!$I$6,MATCH(C450,'HARGA SATUAN'!$C$7:$C$1495,0),0)),"",OFFSET('HARGA SATUAN'!$I$6,MATCH(C450,'HARGA SATUAN'!$C$7:$C$1495,0),0))</f>
        <v>0</v>
      </c>
      <c r="H450" s="677" t="str">
        <f ca="1">IF(B450="","",#REF!)</f>
        <v/>
      </c>
      <c r="I450" s="677" t="str">
        <f ca="1">IF(B450="","",#REF!)</f>
        <v/>
      </c>
      <c r="J450" s="677" t="str">
        <f ca="1">IF(B450="","",#REF!)</f>
        <v/>
      </c>
      <c r="K450" s="677" t="str">
        <f ca="1">IF(B450="","",#REF!)</f>
        <v/>
      </c>
      <c r="L450" s="677" t="str">
        <f ca="1">IF(C450="","",#REF!)</f>
        <v/>
      </c>
    </row>
    <row r="451" spans="1:12">
      <c r="A451" s="650">
        <v>440</v>
      </c>
      <c r="B451" s="676" t="str">
        <f ca="1" t="shared" si="18"/>
        <v/>
      </c>
      <c r="C451" s="209" t="str">
        <f ca="1" t="shared" si="19"/>
        <v/>
      </c>
      <c r="D451" s="587" t="str">
        <f ca="1">IF(ISERROR(OFFSET('HARGA SATUAN'!$D$6,MATCH(C451,'HARGA SATUAN'!$C$7:$C$1495,0),0)),"",OFFSET('HARGA SATUAN'!$D$6,MATCH(C451,'HARGA SATUAN'!$C$7:$C$1495,0),0))</f>
        <v/>
      </c>
      <c r="E451" s="587">
        <f ca="1">IF(B451="+","Unit",IF(ISERROR(OFFSET('HARGA SATUAN'!$E$6,MATCH(C451,'HARGA SATUAN'!$C$7:$C$1495,0),0)),"",OFFSET('HARGA SATUAN'!$E$6,MATCH(C451,'HARGA SATUAN'!$C$7:$C$1495,0),0)))</f>
        <v>0</v>
      </c>
      <c r="F451" s="678" t="str">
        <f ca="1" t="shared" si="20"/>
        <v/>
      </c>
      <c r="G451" s="583">
        <f ca="1">IF(ISERROR(OFFSET('HARGA SATUAN'!$I$6,MATCH(C451,'HARGA SATUAN'!$C$7:$C$1495,0),0)),"",OFFSET('HARGA SATUAN'!$I$6,MATCH(C451,'HARGA SATUAN'!$C$7:$C$1495,0),0))</f>
        <v>0</v>
      </c>
      <c r="H451" s="677" t="str">
        <f ca="1">IF(B451="","",#REF!)</f>
        <v/>
      </c>
      <c r="I451" s="677" t="str">
        <f ca="1">IF(B451="","",#REF!)</f>
        <v/>
      </c>
      <c r="J451" s="677" t="str">
        <f ca="1">IF(B451="","",#REF!)</f>
        <v/>
      </c>
      <c r="K451" s="677" t="str">
        <f ca="1">IF(B451="","",#REF!)</f>
        <v/>
      </c>
      <c r="L451" s="677" t="str">
        <f ca="1">IF(C451="","",#REF!)</f>
        <v/>
      </c>
    </row>
    <row r="452" spans="1:12">
      <c r="A452" s="650">
        <v>441</v>
      </c>
      <c r="B452" s="676" t="str">
        <f ca="1" t="shared" si="18"/>
        <v/>
      </c>
      <c r="C452" s="209" t="str">
        <f ca="1" t="shared" si="19"/>
        <v/>
      </c>
      <c r="D452" s="587" t="str">
        <f ca="1">IF(ISERROR(OFFSET('HARGA SATUAN'!$D$6,MATCH(C452,'HARGA SATUAN'!$C$7:$C$1495,0),0)),"",OFFSET('HARGA SATUAN'!$D$6,MATCH(C452,'HARGA SATUAN'!$C$7:$C$1495,0),0))</f>
        <v/>
      </c>
      <c r="E452" s="587">
        <f ca="1">IF(B452="+","Unit",IF(ISERROR(OFFSET('HARGA SATUAN'!$E$6,MATCH(C452,'HARGA SATUAN'!$C$7:$C$1495,0),0)),"",OFFSET('HARGA SATUAN'!$E$6,MATCH(C452,'HARGA SATUAN'!$C$7:$C$1495,0),0)))</f>
        <v>0</v>
      </c>
      <c r="F452" s="678" t="str">
        <f ca="1" t="shared" si="20"/>
        <v/>
      </c>
      <c r="G452" s="583">
        <f ca="1">IF(ISERROR(OFFSET('HARGA SATUAN'!$I$6,MATCH(C452,'HARGA SATUAN'!$C$7:$C$1495,0),0)),"",OFFSET('HARGA SATUAN'!$I$6,MATCH(C452,'HARGA SATUAN'!$C$7:$C$1495,0),0))</f>
        <v>0</v>
      </c>
      <c r="H452" s="677" t="str">
        <f ca="1">IF(B452="","",#REF!)</f>
        <v/>
      </c>
      <c r="I452" s="677" t="str">
        <f ca="1">IF(B452="","",#REF!)</f>
        <v/>
      </c>
      <c r="J452" s="677" t="str">
        <f ca="1">IF(B452="","",#REF!)</f>
        <v/>
      </c>
      <c r="K452" s="677" t="str">
        <f ca="1">IF(B452="","",#REF!)</f>
        <v/>
      </c>
      <c r="L452" s="677" t="str">
        <f ca="1">IF(C452="","",#REF!)</f>
        <v/>
      </c>
    </row>
    <row r="453" spans="1:12">
      <c r="A453" s="650">
        <v>442</v>
      </c>
      <c r="B453" s="676" t="str">
        <f ca="1" t="shared" si="18"/>
        <v/>
      </c>
      <c r="C453" s="209" t="str">
        <f ca="1" t="shared" si="19"/>
        <v/>
      </c>
      <c r="D453" s="587" t="str">
        <f ca="1">IF(ISERROR(OFFSET('HARGA SATUAN'!$D$6,MATCH(C453,'HARGA SATUAN'!$C$7:$C$1495,0),0)),"",OFFSET('HARGA SATUAN'!$D$6,MATCH(C453,'HARGA SATUAN'!$C$7:$C$1495,0),0))</f>
        <v/>
      </c>
      <c r="E453" s="587">
        <f ca="1">IF(B453="+","Unit",IF(ISERROR(OFFSET('HARGA SATUAN'!$E$6,MATCH(C453,'HARGA SATUAN'!$C$7:$C$1495,0),0)),"",OFFSET('HARGA SATUAN'!$E$6,MATCH(C453,'HARGA SATUAN'!$C$7:$C$1495,0),0)))</f>
        <v>0</v>
      </c>
      <c r="F453" s="678" t="str">
        <f ca="1" t="shared" si="20"/>
        <v/>
      </c>
      <c r="G453" s="583">
        <f ca="1">IF(ISERROR(OFFSET('HARGA SATUAN'!$I$6,MATCH(C453,'HARGA SATUAN'!$C$7:$C$1495,0),0)),"",OFFSET('HARGA SATUAN'!$I$6,MATCH(C453,'HARGA SATUAN'!$C$7:$C$1495,0),0))</f>
        <v>0</v>
      </c>
      <c r="H453" s="677" t="str">
        <f ca="1">IF(B453="","",#REF!)</f>
        <v/>
      </c>
      <c r="I453" s="677" t="str">
        <f ca="1">IF(B453="","",#REF!)</f>
        <v/>
      </c>
      <c r="J453" s="677" t="str">
        <f ca="1">IF(B453="","",#REF!)</f>
        <v/>
      </c>
      <c r="K453" s="677" t="str">
        <f ca="1">IF(B453="","",#REF!)</f>
        <v/>
      </c>
      <c r="L453" s="677" t="str">
        <f ca="1">IF(C453="","",#REF!)</f>
        <v/>
      </c>
    </row>
    <row r="454" spans="1:12">
      <c r="A454" s="650">
        <v>443</v>
      </c>
      <c r="B454" s="676" t="str">
        <f ca="1" t="shared" si="18"/>
        <v/>
      </c>
      <c r="C454" s="209" t="str">
        <f ca="1" t="shared" si="19"/>
        <v/>
      </c>
      <c r="D454" s="587" t="str">
        <f ca="1">IF(ISERROR(OFFSET('HARGA SATUAN'!$D$6,MATCH(C454,'HARGA SATUAN'!$C$7:$C$1495,0),0)),"",OFFSET('HARGA SATUAN'!$D$6,MATCH(C454,'HARGA SATUAN'!$C$7:$C$1495,0),0))</f>
        <v/>
      </c>
      <c r="E454" s="587">
        <f ca="1">IF(B454="+","Unit",IF(ISERROR(OFFSET('HARGA SATUAN'!$E$6,MATCH(C454,'HARGA SATUAN'!$C$7:$C$1495,0),0)),"",OFFSET('HARGA SATUAN'!$E$6,MATCH(C454,'HARGA SATUAN'!$C$7:$C$1495,0),0)))</f>
        <v>0</v>
      </c>
      <c r="F454" s="678" t="str">
        <f ca="1" t="shared" si="20"/>
        <v/>
      </c>
      <c r="G454" s="583">
        <f ca="1">IF(ISERROR(OFFSET('HARGA SATUAN'!$I$6,MATCH(C454,'HARGA SATUAN'!$C$7:$C$1495,0),0)),"",OFFSET('HARGA SATUAN'!$I$6,MATCH(C454,'HARGA SATUAN'!$C$7:$C$1495,0),0))</f>
        <v>0</v>
      </c>
      <c r="H454" s="677" t="str">
        <f ca="1">IF(B454="","",#REF!)</f>
        <v/>
      </c>
      <c r="I454" s="677" t="str">
        <f ca="1">IF(B454="","",#REF!)</f>
        <v/>
      </c>
      <c r="J454" s="677" t="str">
        <f ca="1">IF(B454="","",#REF!)</f>
        <v/>
      </c>
      <c r="K454" s="677" t="str">
        <f ca="1">IF(B454="","",#REF!)</f>
        <v/>
      </c>
      <c r="L454" s="677" t="str">
        <f ca="1">IF(C454="","",#REF!)</f>
        <v/>
      </c>
    </row>
    <row r="455" spans="1:12">
      <c r="A455" s="650">
        <v>444</v>
      </c>
      <c r="B455" s="676" t="str">
        <f ca="1" t="shared" si="18"/>
        <v/>
      </c>
      <c r="C455" s="209" t="str">
        <f ca="1" t="shared" si="19"/>
        <v/>
      </c>
      <c r="D455" s="587" t="str">
        <f ca="1">IF(ISERROR(OFFSET('HARGA SATUAN'!$D$6,MATCH(C455,'HARGA SATUAN'!$C$7:$C$1495,0),0)),"",OFFSET('HARGA SATUAN'!$D$6,MATCH(C455,'HARGA SATUAN'!$C$7:$C$1495,0),0))</f>
        <v/>
      </c>
      <c r="E455" s="587">
        <f ca="1">IF(B455="+","Unit",IF(ISERROR(OFFSET('HARGA SATUAN'!$E$6,MATCH(C455,'HARGA SATUAN'!$C$7:$C$1495,0),0)),"",OFFSET('HARGA SATUAN'!$E$6,MATCH(C455,'HARGA SATUAN'!$C$7:$C$1495,0),0)))</f>
        <v>0</v>
      </c>
      <c r="F455" s="678" t="str">
        <f ca="1" t="shared" si="20"/>
        <v/>
      </c>
      <c r="G455" s="583">
        <f ca="1">IF(ISERROR(OFFSET('HARGA SATUAN'!$I$6,MATCH(C455,'HARGA SATUAN'!$C$7:$C$1495,0),0)),"",OFFSET('HARGA SATUAN'!$I$6,MATCH(C455,'HARGA SATUAN'!$C$7:$C$1495,0),0))</f>
        <v>0</v>
      </c>
      <c r="H455" s="677" t="str">
        <f ca="1">IF(B455="","",#REF!)</f>
        <v/>
      </c>
      <c r="I455" s="677" t="str">
        <f ca="1">IF(B455="","",#REF!)</f>
        <v/>
      </c>
      <c r="J455" s="677" t="str">
        <f ca="1">IF(B455="","",#REF!)</f>
        <v/>
      </c>
      <c r="K455" s="677" t="str">
        <f ca="1">IF(B455="","",#REF!)</f>
        <v/>
      </c>
      <c r="L455" s="677" t="str">
        <f ca="1">IF(C455="","",#REF!)</f>
        <v/>
      </c>
    </row>
    <row r="456" spans="1:12">
      <c r="A456" s="650">
        <v>445</v>
      </c>
      <c r="B456" s="676" t="str">
        <f ca="1" t="shared" si="18"/>
        <v/>
      </c>
      <c r="C456" s="209" t="str">
        <f ca="1" t="shared" si="19"/>
        <v/>
      </c>
      <c r="D456" s="587" t="str">
        <f ca="1">IF(ISERROR(OFFSET('HARGA SATUAN'!$D$6,MATCH(C456,'HARGA SATUAN'!$C$7:$C$1495,0),0)),"",OFFSET('HARGA SATUAN'!$D$6,MATCH(C456,'HARGA SATUAN'!$C$7:$C$1495,0),0))</f>
        <v/>
      </c>
      <c r="E456" s="587">
        <f ca="1">IF(B456="+","Unit",IF(ISERROR(OFFSET('HARGA SATUAN'!$E$6,MATCH(C456,'HARGA SATUAN'!$C$7:$C$1495,0),0)),"",OFFSET('HARGA SATUAN'!$E$6,MATCH(C456,'HARGA SATUAN'!$C$7:$C$1495,0),0)))</f>
        <v>0</v>
      </c>
      <c r="F456" s="678" t="str">
        <f ca="1" t="shared" si="20"/>
        <v/>
      </c>
      <c r="G456" s="583">
        <f ca="1">IF(ISERROR(OFFSET('HARGA SATUAN'!$I$6,MATCH(C456,'HARGA SATUAN'!$C$7:$C$1495,0),0)),"",OFFSET('HARGA SATUAN'!$I$6,MATCH(C456,'HARGA SATUAN'!$C$7:$C$1495,0),0))</f>
        <v>0</v>
      </c>
      <c r="H456" s="677" t="str">
        <f ca="1">IF(B456="","",#REF!)</f>
        <v/>
      </c>
      <c r="I456" s="677" t="str">
        <f ca="1">IF(B456="","",#REF!)</f>
        <v/>
      </c>
      <c r="J456" s="677" t="str">
        <f ca="1">IF(B456="","",#REF!)</f>
        <v/>
      </c>
      <c r="K456" s="677" t="str">
        <f ca="1">IF(B456="","",#REF!)</f>
        <v/>
      </c>
      <c r="L456" s="677" t="str">
        <f ca="1">IF(C456="","",#REF!)</f>
        <v/>
      </c>
    </row>
    <row r="457" spans="1:12">
      <c r="A457" s="650">
        <v>446</v>
      </c>
      <c r="B457" s="676" t="str">
        <f ca="1" t="shared" si="18"/>
        <v/>
      </c>
      <c r="C457" s="209" t="str">
        <f ca="1" t="shared" si="19"/>
        <v/>
      </c>
      <c r="D457" s="587" t="str">
        <f ca="1">IF(ISERROR(OFFSET('HARGA SATUAN'!$D$6,MATCH(C457,'HARGA SATUAN'!$C$7:$C$1495,0),0)),"",OFFSET('HARGA SATUAN'!$D$6,MATCH(C457,'HARGA SATUAN'!$C$7:$C$1495,0),0))</f>
        <v/>
      </c>
      <c r="E457" s="587">
        <f ca="1">IF(B457="+","Unit",IF(ISERROR(OFFSET('HARGA SATUAN'!$E$6,MATCH(C457,'HARGA SATUAN'!$C$7:$C$1495,0),0)),"",OFFSET('HARGA SATUAN'!$E$6,MATCH(C457,'HARGA SATUAN'!$C$7:$C$1495,0),0)))</f>
        <v>0</v>
      </c>
      <c r="F457" s="678" t="str">
        <f ca="1" t="shared" si="20"/>
        <v/>
      </c>
      <c r="G457" s="583">
        <f ca="1">IF(ISERROR(OFFSET('HARGA SATUAN'!$I$6,MATCH(C457,'HARGA SATUAN'!$C$7:$C$1495,0),0)),"",OFFSET('HARGA SATUAN'!$I$6,MATCH(C457,'HARGA SATUAN'!$C$7:$C$1495,0),0))</f>
        <v>0</v>
      </c>
      <c r="H457" s="677" t="str">
        <f ca="1">IF(B457="","",#REF!)</f>
        <v/>
      </c>
      <c r="I457" s="677" t="str">
        <f ca="1">IF(B457="","",#REF!)</f>
        <v/>
      </c>
      <c r="J457" s="677" t="str">
        <f ca="1">IF(B457="","",#REF!)</f>
        <v/>
      </c>
      <c r="K457" s="677" t="str">
        <f ca="1">IF(B457="","",#REF!)</f>
        <v/>
      </c>
      <c r="L457" s="677" t="str">
        <f ca="1">IF(C457="","",#REF!)</f>
        <v/>
      </c>
    </row>
    <row r="458" spans="1:12">
      <c r="A458" s="650">
        <v>447</v>
      </c>
      <c r="B458" s="676" t="str">
        <f ca="1" t="shared" si="18"/>
        <v/>
      </c>
      <c r="C458" s="209" t="str">
        <f ca="1" t="shared" si="19"/>
        <v/>
      </c>
      <c r="D458" s="587" t="str">
        <f ca="1">IF(ISERROR(OFFSET('HARGA SATUAN'!$D$6,MATCH(C458,'HARGA SATUAN'!$C$7:$C$1495,0),0)),"",OFFSET('HARGA SATUAN'!$D$6,MATCH(C458,'HARGA SATUAN'!$C$7:$C$1495,0),0))</f>
        <v/>
      </c>
      <c r="E458" s="587">
        <f ca="1">IF(B458="+","Unit",IF(ISERROR(OFFSET('HARGA SATUAN'!$E$6,MATCH(C458,'HARGA SATUAN'!$C$7:$C$1495,0),0)),"",OFFSET('HARGA SATUAN'!$E$6,MATCH(C458,'HARGA SATUAN'!$C$7:$C$1495,0),0)))</f>
        <v>0</v>
      </c>
      <c r="F458" s="678" t="str">
        <f ca="1" t="shared" si="20"/>
        <v/>
      </c>
      <c r="G458" s="583">
        <f ca="1">IF(ISERROR(OFFSET('HARGA SATUAN'!$I$6,MATCH(C458,'HARGA SATUAN'!$C$7:$C$1495,0),0)),"",OFFSET('HARGA SATUAN'!$I$6,MATCH(C458,'HARGA SATUAN'!$C$7:$C$1495,0),0))</f>
        <v>0</v>
      </c>
      <c r="H458" s="677" t="str">
        <f ca="1">IF(B458="","",#REF!)</f>
        <v/>
      </c>
      <c r="I458" s="677" t="str">
        <f ca="1">IF(B458="","",#REF!)</f>
        <v/>
      </c>
      <c r="J458" s="677" t="str">
        <f ca="1">IF(B458="","",#REF!)</f>
        <v/>
      </c>
      <c r="K458" s="677" t="str">
        <f ca="1">IF(B458="","",#REF!)</f>
        <v/>
      </c>
      <c r="L458" s="677" t="str">
        <f ca="1">IF(C458="","",#REF!)</f>
        <v/>
      </c>
    </row>
    <row r="459" spans="1:12">
      <c r="A459" s="650">
        <v>448</v>
      </c>
      <c r="B459" s="676" t="str">
        <f ca="1" t="shared" si="18"/>
        <v/>
      </c>
      <c r="C459" s="209" t="str">
        <f ca="1" t="shared" si="19"/>
        <v/>
      </c>
      <c r="D459" s="587" t="str">
        <f ca="1">IF(ISERROR(OFFSET('HARGA SATUAN'!$D$6,MATCH(C459,'HARGA SATUAN'!$C$7:$C$1495,0),0)),"",OFFSET('HARGA SATUAN'!$D$6,MATCH(C459,'HARGA SATUAN'!$C$7:$C$1495,0),0))</f>
        <v/>
      </c>
      <c r="E459" s="587">
        <f ca="1">IF(B459="+","Unit",IF(ISERROR(OFFSET('HARGA SATUAN'!$E$6,MATCH(C459,'HARGA SATUAN'!$C$7:$C$1495,0),0)),"",OFFSET('HARGA SATUAN'!$E$6,MATCH(C459,'HARGA SATUAN'!$C$7:$C$1495,0),0)))</f>
        <v>0</v>
      </c>
      <c r="F459" s="678" t="str">
        <f ca="1" t="shared" si="20"/>
        <v/>
      </c>
      <c r="G459" s="583">
        <f ca="1">IF(ISERROR(OFFSET('HARGA SATUAN'!$I$6,MATCH(C459,'HARGA SATUAN'!$C$7:$C$1495,0),0)),"",OFFSET('HARGA SATUAN'!$I$6,MATCH(C459,'HARGA SATUAN'!$C$7:$C$1495,0),0))</f>
        <v>0</v>
      </c>
      <c r="H459" s="677" t="str">
        <f ca="1">IF(B459="","",#REF!)</f>
        <v/>
      </c>
      <c r="I459" s="677" t="str">
        <f ca="1">IF(B459="","",#REF!)</f>
        <v/>
      </c>
      <c r="J459" s="677" t="str">
        <f ca="1">IF(B459="","",#REF!)</f>
        <v/>
      </c>
      <c r="K459" s="677" t="str">
        <f ca="1">IF(B459="","",#REF!)</f>
        <v/>
      </c>
      <c r="L459" s="677" t="str">
        <f ca="1">IF(C459="","",#REF!)</f>
        <v/>
      </c>
    </row>
    <row r="460" spans="1:12">
      <c r="A460" s="650">
        <v>449</v>
      </c>
      <c r="B460" s="676" t="str">
        <f ca="1" t="shared" si="18"/>
        <v/>
      </c>
      <c r="C460" s="209" t="str">
        <f ca="1" t="shared" si="19"/>
        <v/>
      </c>
      <c r="D460" s="587" t="str">
        <f ca="1">IF(ISERROR(OFFSET('HARGA SATUAN'!$D$6,MATCH(C460,'HARGA SATUAN'!$C$7:$C$1495,0),0)),"",OFFSET('HARGA SATUAN'!$D$6,MATCH(C460,'HARGA SATUAN'!$C$7:$C$1495,0),0))</f>
        <v/>
      </c>
      <c r="E460" s="587">
        <f ca="1">IF(B460="+","Unit",IF(ISERROR(OFFSET('HARGA SATUAN'!$E$6,MATCH(C460,'HARGA SATUAN'!$C$7:$C$1495,0),0)),"",OFFSET('HARGA SATUAN'!$E$6,MATCH(C460,'HARGA SATUAN'!$C$7:$C$1495,0),0)))</f>
        <v>0</v>
      </c>
      <c r="F460" s="678" t="str">
        <f ca="1" t="shared" si="20"/>
        <v/>
      </c>
      <c r="G460" s="583">
        <f ca="1">IF(ISERROR(OFFSET('HARGA SATUAN'!$I$6,MATCH(C460,'HARGA SATUAN'!$C$7:$C$1495,0),0)),"",OFFSET('HARGA SATUAN'!$I$6,MATCH(C460,'HARGA SATUAN'!$C$7:$C$1495,0),0))</f>
        <v>0</v>
      </c>
      <c r="H460" s="677" t="str">
        <f ca="1">IF(B460="","",#REF!)</f>
        <v/>
      </c>
      <c r="I460" s="677" t="str">
        <f ca="1">IF(B460="","",#REF!)</f>
        <v/>
      </c>
      <c r="J460" s="677" t="str">
        <f ca="1">IF(B460="","",#REF!)</f>
        <v/>
      </c>
      <c r="K460" s="677" t="str">
        <f ca="1">IF(B460="","",#REF!)</f>
        <v/>
      </c>
      <c r="L460" s="677" t="str">
        <f ca="1">IF(C460="","",#REF!)</f>
        <v/>
      </c>
    </row>
    <row r="461" spans="1:12">
      <c r="A461" s="650">
        <v>450</v>
      </c>
      <c r="B461" s="676" t="str">
        <f ca="1" t="shared" ref="B461:B524" si="21">IF(C461="","",A461)</f>
        <v/>
      </c>
      <c r="C461" s="209" t="str">
        <f ca="1" t="shared" ref="C461:C524" si="22">IF(ISERROR(OFFSET($C$713,MATCH(A461,$F$714:$F$1320,0),0)),"",OFFSET($C$713,MATCH(A461,$F$714:$F$1320,0),0))</f>
        <v/>
      </c>
      <c r="D461" s="587" t="str">
        <f ca="1">IF(ISERROR(OFFSET('HARGA SATUAN'!$D$6,MATCH(C461,'HARGA SATUAN'!$C$7:$C$1495,0),0)),"",OFFSET('HARGA SATUAN'!$D$6,MATCH(C461,'HARGA SATUAN'!$C$7:$C$1495,0),0))</f>
        <v/>
      </c>
      <c r="E461" s="587">
        <f ca="1">IF(B461="+","Unit",IF(ISERROR(OFFSET('HARGA SATUAN'!$E$6,MATCH(C461,'HARGA SATUAN'!$C$7:$C$1495,0),0)),"",OFFSET('HARGA SATUAN'!$E$6,MATCH(C461,'HARGA SATUAN'!$C$7:$C$1495,0),0)))</f>
        <v>0</v>
      </c>
      <c r="F461" s="678" t="str">
        <f ca="1" t="shared" ref="F461:F524" si="23">IF(ISERROR(OFFSET($D$713,MATCH(A461,$F$714:$F$1320,0),0)),"",OFFSET($D$713,MATCH(A461,$F$714:$F$1320,0),0))</f>
        <v/>
      </c>
      <c r="G461" s="583">
        <f ca="1">IF(ISERROR(OFFSET('HARGA SATUAN'!$I$6,MATCH(C461,'HARGA SATUAN'!$C$7:$C$1495,0),0)),"",OFFSET('HARGA SATUAN'!$I$6,MATCH(C461,'HARGA SATUAN'!$C$7:$C$1495,0),0))</f>
        <v>0</v>
      </c>
      <c r="H461" s="677" t="str">
        <f ca="1">IF(B461="","",#REF!)</f>
        <v/>
      </c>
      <c r="I461" s="677" t="str">
        <f ca="1">IF(B461="","",#REF!)</f>
        <v/>
      </c>
      <c r="J461" s="677" t="str">
        <f ca="1">IF(B461="","",#REF!)</f>
        <v/>
      </c>
      <c r="K461" s="677" t="str">
        <f ca="1">IF(B461="","",#REF!)</f>
        <v/>
      </c>
      <c r="L461" s="677" t="str">
        <f ca="1">IF(C461="","",#REF!)</f>
        <v/>
      </c>
    </row>
    <row r="462" spans="1:12">
      <c r="A462" s="650">
        <v>451</v>
      </c>
      <c r="B462" s="676" t="str">
        <f ca="1" t="shared" si="21"/>
        <v/>
      </c>
      <c r="C462" s="209" t="str">
        <f ca="1" t="shared" si="22"/>
        <v/>
      </c>
      <c r="D462" s="587" t="str">
        <f ca="1">IF(ISERROR(OFFSET('HARGA SATUAN'!$D$6,MATCH(C462,'HARGA SATUAN'!$C$7:$C$1495,0),0)),"",OFFSET('HARGA SATUAN'!$D$6,MATCH(C462,'HARGA SATUAN'!$C$7:$C$1495,0),0))</f>
        <v/>
      </c>
      <c r="E462" s="587">
        <f ca="1">IF(B462="+","Unit",IF(ISERROR(OFFSET('HARGA SATUAN'!$E$6,MATCH(C462,'HARGA SATUAN'!$C$7:$C$1495,0),0)),"",OFFSET('HARGA SATUAN'!$E$6,MATCH(C462,'HARGA SATUAN'!$C$7:$C$1495,0),0)))</f>
        <v>0</v>
      </c>
      <c r="F462" s="678" t="str">
        <f ca="1" t="shared" si="23"/>
        <v/>
      </c>
      <c r="G462" s="583">
        <f ca="1">IF(ISERROR(OFFSET('HARGA SATUAN'!$I$6,MATCH(C462,'HARGA SATUAN'!$C$7:$C$1495,0),0)),"",OFFSET('HARGA SATUAN'!$I$6,MATCH(C462,'HARGA SATUAN'!$C$7:$C$1495,0),0))</f>
        <v>0</v>
      </c>
      <c r="H462" s="677" t="str">
        <f ca="1">IF(B462="","",#REF!)</f>
        <v/>
      </c>
      <c r="I462" s="677" t="str">
        <f ca="1">IF(B462="","",#REF!)</f>
        <v/>
      </c>
      <c r="J462" s="677" t="str">
        <f ca="1">IF(B462="","",#REF!)</f>
        <v/>
      </c>
      <c r="K462" s="677" t="str">
        <f ca="1">IF(B462="","",#REF!)</f>
        <v/>
      </c>
      <c r="L462" s="677" t="str">
        <f ca="1">IF(C462="","",#REF!)</f>
        <v/>
      </c>
    </row>
    <row r="463" spans="1:12">
      <c r="A463" s="650">
        <v>452</v>
      </c>
      <c r="B463" s="676" t="str">
        <f ca="1" t="shared" si="21"/>
        <v/>
      </c>
      <c r="C463" s="209" t="str">
        <f ca="1" t="shared" si="22"/>
        <v/>
      </c>
      <c r="D463" s="587" t="str">
        <f ca="1">IF(ISERROR(OFFSET('HARGA SATUAN'!$D$6,MATCH(C463,'HARGA SATUAN'!$C$7:$C$1495,0),0)),"",OFFSET('HARGA SATUAN'!$D$6,MATCH(C463,'HARGA SATUAN'!$C$7:$C$1495,0),0))</f>
        <v/>
      </c>
      <c r="E463" s="587">
        <f ca="1">IF(B463="+","Unit",IF(ISERROR(OFFSET('HARGA SATUAN'!$E$6,MATCH(C463,'HARGA SATUAN'!$C$7:$C$1495,0),0)),"",OFFSET('HARGA SATUAN'!$E$6,MATCH(C463,'HARGA SATUAN'!$C$7:$C$1495,0),0)))</f>
        <v>0</v>
      </c>
      <c r="F463" s="678" t="str">
        <f ca="1" t="shared" si="23"/>
        <v/>
      </c>
      <c r="G463" s="583">
        <f ca="1">IF(ISERROR(OFFSET('HARGA SATUAN'!$I$6,MATCH(C463,'HARGA SATUAN'!$C$7:$C$1495,0),0)),"",OFFSET('HARGA SATUAN'!$I$6,MATCH(C463,'HARGA SATUAN'!$C$7:$C$1495,0),0))</f>
        <v>0</v>
      </c>
      <c r="H463" s="677" t="str">
        <f ca="1">IF(B463="","",#REF!)</f>
        <v/>
      </c>
      <c r="I463" s="677" t="str">
        <f ca="1">IF(B463="","",#REF!)</f>
        <v/>
      </c>
      <c r="J463" s="677" t="str">
        <f ca="1">IF(B463="","",#REF!)</f>
        <v/>
      </c>
      <c r="K463" s="677" t="str">
        <f ca="1">IF(B463="","",#REF!)</f>
        <v/>
      </c>
      <c r="L463" s="677" t="str">
        <f ca="1">IF(C463="","",#REF!)</f>
        <v/>
      </c>
    </row>
    <row r="464" spans="1:12">
      <c r="A464" s="650">
        <v>453</v>
      </c>
      <c r="B464" s="676" t="str">
        <f ca="1" t="shared" si="21"/>
        <v/>
      </c>
      <c r="C464" s="209" t="str">
        <f ca="1" t="shared" si="22"/>
        <v/>
      </c>
      <c r="D464" s="587" t="str">
        <f ca="1">IF(ISERROR(OFFSET('HARGA SATUAN'!$D$6,MATCH(C464,'HARGA SATUAN'!$C$7:$C$1495,0),0)),"",OFFSET('HARGA SATUAN'!$D$6,MATCH(C464,'HARGA SATUAN'!$C$7:$C$1495,0),0))</f>
        <v/>
      </c>
      <c r="E464" s="587">
        <f ca="1">IF(B464="+","Unit",IF(ISERROR(OFFSET('HARGA SATUAN'!$E$6,MATCH(C464,'HARGA SATUAN'!$C$7:$C$1495,0),0)),"",OFFSET('HARGA SATUAN'!$E$6,MATCH(C464,'HARGA SATUAN'!$C$7:$C$1495,0),0)))</f>
        <v>0</v>
      </c>
      <c r="F464" s="678" t="str">
        <f ca="1" t="shared" si="23"/>
        <v/>
      </c>
      <c r="G464" s="583">
        <f ca="1">IF(ISERROR(OFFSET('HARGA SATUAN'!$I$6,MATCH(C464,'HARGA SATUAN'!$C$7:$C$1495,0),0)),"",OFFSET('HARGA SATUAN'!$I$6,MATCH(C464,'HARGA SATUAN'!$C$7:$C$1495,0),0))</f>
        <v>0</v>
      </c>
      <c r="H464" s="677" t="str">
        <f ca="1">IF(B464="","",#REF!)</f>
        <v/>
      </c>
      <c r="I464" s="677" t="str">
        <f ca="1">IF(B464="","",#REF!)</f>
        <v/>
      </c>
      <c r="J464" s="677" t="str">
        <f ca="1">IF(B464="","",#REF!)</f>
        <v/>
      </c>
      <c r="K464" s="677" t="str">
        <f ca="1">IF(B464="","",#REF!)</f>
        <v/>
      </c>
      <c r="L464" s="677" t="str">
        <f ca="1">IF(C464="","",#REF!)</f>
        <v/>
      </c>
    </row>
    <row r="465" spans="1:12">
      <c r="A465" s="650">
        <v>454</v>
      </c>
      <c r="B465" s="676" t="str">
        <f ca="1" t="shared" si="21"/>
        <v/>
      </c>
      <c r="C465" s="209" t="str">
        <f ca="1" t="shared" si="22"/>
        <v/>
      </c>
      <c r="D465" s="587" t="str">
        <f ca="1">IF(ISERROR(OFFSET('HARGA SATUAN'!$D$6,MATCH(C465,'HARGA SATUAN'!$C$7:$C$1495,0),0)),"",OFFSET('HARGA SATUAN'!$D$6,MATCH(C465,'HARGA SATUAN'!$C$7:$C$1495,0),0))</f>
        <v/>
      </c>
      <c r="E465" s="587">
        <f ca="1">IF(B465="+","Unit",IF(ISERROR(OFFSET('HARGA SATUAN'!$E$6,MATCH(C465,'HARGA SATUAN'!$C$7:$C$1495,0),0)),"",OFFSET('HARGA SATUAN'!$E$6,MATCH(C465,'HARGA SATUAN'!$C$7:$C$1495,0),0)))</f>
        <v>0</v>
      </c>
      <c r="F465" s="678" t="str">
        <f ca="1" t="shared" si="23"/>
        <v/>
      </c>
      <c r="G465" s="583">
        <f ca="1">IF(ISERROR(OFFSET('HARGA SATUAN'!$I$6,MATCH(C465,'HARGA SATUAN'!$C$7:$C$1495,0),0)),"",OFFSET('HARGA SATUAN'!$I$6,MATCH(C465,'HARGA SATUAN'!$C$7:$C$1495,0),0))</f>
        <v>0</v>
      </c>
      <c r="H465" s="677" t="str">
        <f ca="1">IF(B465="","",#REF!)</f>
        <v/>
      </c>
      <c r="I465" s="677" t="str">
        <f ca="1">IF(B465="","",#REF!)</f>
        <v/>
      </c>
      <c r="J465" s="677" t="str">
        <f ca="1">IF(B465="","",#REF!)</f>
        <v/>
      </c>
      <c r="K465" s="677" t="str">
        <f ca="1">IF(B465="","",#REF!)</f>
        <v/>
      </c>
      <c r="L465" s="677" t="str">
        <f ca="1">IF(C465="","",#REF!)</f>
        <v/>
      </c>
    </row>
    <row r="466" spans="1:12">
      <c r="A466" s="650">
        <v>455</v>
      </c>
      <c r="B466" s="676" t="str">
        <f ca="1" t="shared" si="21"/>
        <v/>
      </c>
      <c r="C466" s="209" t="str">
        <f ca="1" t="shared" si="22"/>
        <v/>
      </c>
      <c r="D466" s="587" t="str">
        <f ca="1">IF(ISERROR(OFFSET('HARGA SATUAN'!$D$6,MATCH(C466,'HARGA SATUAN'!$C$7:$C$1495,0),0)),"",OFFSET('HARGA SATUAN'!$D$6,MATCH(C466,'HARGA SATUAN'!$C$7:$C$1495,0),0))</f>
        <v/>
      </c>
      <c r="E466" s="587">
        <f ca="1">IF(B466="+","Unit",IF(ISERROR(OFFSET('HARGA SATUAN'!$E$6,MATCH(C466,'HARGA SATUAN'!$C$7:$C$1495,0),0)),"",OFFSET('HARGA SATUAN'!$E$6,MATCH(C466,'HARGA SATUAN'!$C$7:$C$1495,0),0)))</f>
        <v>0</v>
      </c>
      <c r="F466" s="678" t="str">
        <f ca="1" t="shared" si="23"/>
        <v/>
      </c>
      <c r="G466" s="583">
        <f ca="1">IF(ISERROR(OFFSET('HARGA SATUAN'!$I$6,MATCH(C466,'HARGA SATUAN'!$C$7:$C$1495,0),0)),"",OFFSET('HARGA SATUAN'!$I$6,MATCH(C466,'HARGA SATUAN'!$C$7:$C$1495,0),0))</f>
        <v>0</v>
      </c>
      <c r="H466" s="677" t="str">
        <f ca="1">IF(B466="","",#REF!)</f>
        <v/>
      </c>
      <c r="I466" s="677" t="str">
        <f ca="1">IF(B466="","",#REF!)</f>
        <v/>
      </c>
      <c r="J466" s="677" t="str">
        <f ca="1">IF(B466="","",#REF!)</f>
        <v/>
      </c>
      <c r="K466" s="677" t="str">
        <f ca="1">IF(B466="","",#REF!)</f>
        <v/>
      </c>
      <c r="L466" s="677" t="str">
        <f ca="1">IF(C466="","",#REF!)</f>
        <v/>
      </c>
    </row>
    <row r="467" spans="1:12">
      <c r="A467" s="650">
        <v>456</v>
      </c>
      <c r="B467" s="676" t="str">
        <f ca="1" t="shared" si="21"/>
        <v/>
      </c>
      <c r="C467" s="209" t="str">
        <f ca="1" t="shared" si="22"/>
        <v/>
      </c>
      <c r="D467" s="587" t="str">
        <f ca="1">IF(ISERROR(OFFSET('HARGA SATUAN'!$D$6,MATCH(C467,'HARGA SATUAN'!$C$7:$C$1495,0),0)),"",OFFSET('HARGA SATUAN'!$D$6,MATCH(C467,'HARGA SATUAN'!$C$7:$C$1495,0),0))</f>
        <v/>
      </c>
      <c r="E467" s="587">
        <f ca="1">IF(B467="+","Unit",IF(ISERROR(OFFSET('HARGA SATUAN'!$E$6,MATCH(C467,'HARGA SATUAN'!$C$7:$C$1495,0),0)),"",OFFSET('HARGA SATUAN'!$E$6,MATCH(C467,'HARGA SATUAN'!$C$7:$C$1495,0),0)))</f>
        <v>0</v>
      </c>
      <c r="F467" s="678" t="str">
        <f ca="1" t="shared" si="23"/>
        <v/>
      </c>
      <c r="G467" s="583">
        <f ca="1">IF(ISERROR(OFFSET('HARGA SATUAN'!$I$6,MATCH(C467,'HARGA SATUAN'!$C$7:$C$1495,0),0)),"",OFFSET('HARGA SATUAN'!$I$6,MATCH(C467,'HARGA SATUAN'!$C$7:$C$1495,0),0))</f>
        <v>0</v>
      </c>
      <c r="H467" s="677" t="str">
        <f ca="1">IF(B467="","",#REF!)</f>
        <v/>
      </c>
      <c r="I467" s="677" t="str">
        <f ca="1">IF(B467="","",#REF!)</f>
        <v/>
      </c>
      <c r="J467" s="677" t="str">
        <f ca="1">IF(B467="","",#REF!)</f>
        <v/>
      </c>
      <c r="K467" s="677" t="str">
        <f ca="1">IF(B467="","",#REF!)</f>
        <v/>
      </c>
      <c r="L467" s="677" t="str">
        <f ca="1">IF(C467="","",#REF!)</f>
        <v/>
      </c>
    </row>
    <row r="468" spans="1:12">
      <c r="A468" s="650">
        <v>457</v>
      </c>
      <c r="B468" s="676" t="str">
        <f ca="1" t="shared" si="21"/>
        <v/>
      </c>
      <c r="C468" s="209" t="str">
        <f ca="1" t="shared" si="22"/>
        <v/>
      </c>
      <c r="D468" s="587" t="str">
        <f ca="1">IF(ISERROR(OFFSET('HARGA SATUAN'!$D$6,MATCH(C468,'HARGA SATUAN'!$C$7:$C$1495,0),0)),"",OFFSET('HARGA SATUAN'!$D$6,MATCH(C468,'HARGA SATUAN'!$C$7:$C$1495,0),0))</f>
        <v/>
      </c>
      <c r="E468" s="587">
        <f ca="1">IF(B468="+","Unit",IF(ISERROR(OFFSET('HARGA SATUAN'!$E$6,MATCH(C468,'HARGA SATUAN'!$C$7:$C$1495,0),0)),"",OFFSET('HARGA SATUAN'!$E$6,MATCH(C468,'HARGA SATUAN'!$C$7:$C$1495,0),0)))</f>
        <v>0</v>
      </c>
      <c r="F468" s="678" t="str">
        <f ca="1" t="shared" si="23"/>
        <v/>
      </c>
      <c r="G468" s="583">
        <f ca="1">IF(ISERROR(OFFSET('HARGA SATUAN'!$I$6,MATCH(C468,'HARGA SATUAN'!$C$7:$C$1495,0),0)),"",OFFSET('HARGA SATUAN'!$I$6,MATCH(C468,'HARGA SATUAN'!$C$7:$C$1495,0),0))</f>
        <v>0</v>
      </c>
      <c r="H468" s="677" t="str">
        <f ca="1">IF(B468="","",#REF!)</f>
        <v/>
      </c>
      <c r="I468" s="677" t="str">
        <f ca="1">IF(B468="","",#REF!)</f>
        <v/>
      </c>
      <c r="J468" s="677" t="str">
        <f ca="1">IF(B468="","",#REF!)</f>
        <v/>
      </c>
      <c r="K468" s="677" t="str">
        <f ca="1">IF(B468="","",#REF!)</f>
        <v/>
      </c>
      <c r="L468" s="677" t="str">
        <f ca="1">IF(C468="","",#REF!)</f>
        <v/>
      </c>
    </row>
    <row r="469" spans="1:12">
      <c r="A469" s="650">
        <v>458</v>
      </c>
      <c r="B469" s="676" t="str">
        <f ca="1" t="shared" si="21"/>
        <v/>
      </c>
      <c r="C469" s="209" t="str">
        <f ca="1" t="shared" si="22"/>
        <v/>
      </c>
      <c r="D469" s="587" t="str">
        <f ca="1">IF(ISERROR(OFFSET('HARGA SATUAN'!$D$6,MATCH(C469,'HARGA SATUAN'!$C$7:$C$1495,0),0)),"",OFFSET('HARGA SATUAN'!$D$6,MATCH(C469,'HARGA SATUAN'!$C$7:$C$1495,0),0))</f>
        <v/>
      </c>
      <c r="E469" s="587">
        <f ca="1">IF(B469="+","Unit",IF(ISERROR(OFFSET('HARGA SATUAN'!$E$6,MATCH(C469,'HARGA SATUAN'!$C$7:$C$1495,0),0)),"",OFFSET('HARGA SATUAN'!$E$6,MATCH(C469,'HARGA SATUAN'!$C$7:$C$1495,0),0)))</f>
        <v>0</v>
      </c>
      <c r="F469" s="678" t="str">
        <f ca="1" t="shared" si="23"/>
        <v/>
      </c>
      <c r="G469" s="583">
        <f ca="1">IF(ISERROR(OFFSET('HARGA SATUAN'!$I$6,MATCH(C469,'HARGA SATUAN'!$C$7:$C$1495,0),0)),"",OFFSET('HARGA SATUAN'!$I$6,MATCH(C469,'HARGA SATUAN'!$C$7:$C$1495,0),0))</f>
        <v>0</v>
      </c>
      <c r="H469" s="677" t="str">
        <f ca="1">IF(B469="","",#REF!)</f>
        <v/>
      </c>
      <c r="I469" s="677" t="str">
        <f ca="1">IF(B469="","",#REF!)</f>
        <v/>
      </c>
      <c r="J469" s="677" t="str">
        <f ca="1">IF(B469="","",#REF!)</f>
        <v/>
      </c>
      <c r="K469" s="677" t="str">
        <f ca="1">IF(B469="","",#REF!)</f>
        <v/>
      </c>
      <c r="L469" s="677" t="str">
        <f ca="1">IF(C469="","",#REF!)</f>
        <v/>
      </c>
    </row>
    <row r="470" spans="1:12">
      <c r="A470" s="650">
        <v>459</v>
      </c>
      <c r="B470" s="676" t="str">
        <f ca="1" t="shared" si="21"/>
        <v/>
      </c>
      <c r="C470" s="209" t="str">
        <f ca="1" t="shared" si="22"/>
        <v/>
      </c>
      <c r="D470" s="587" t="str">
        <f ca="1">IF(ISERROR(OFFSET('HARGA SATUAN'!$D$6,MATCH(C470,'HARGA SATUAN'!$C$7:$C$1495,0),0)),"",OFFSET('HARGA SATUAN'!$D$6,MATCH(C470,'HARGA SATUAN'!$C$7:$C$1495,0),0))</f>
        <v/>
      </c>
      <c r="E470" s="587">
        <f ca="1">IF(B470="+","Unit",IF(ISERROR(OFFSET('HARGA SATUAN'!$E$6,MATCH(C470,'HARGA SATUAN'!$C$7:$C$1495,0),0)),"",OFFSET('HARGA SATUAN'!$E$6,MATCH(C470,'HARGA SATUAN'!$C$7:$C$1495,0),0)))</f>
        <v>0</v>
      </c>
      <c r="F470" s="678" t="str">
        <f ca="1" t="shared" si="23"/>
        <v/>
      </c>
      <c r="G470" s="583">
        <f ca="1">IF(ISERROR(OFFSET('HARGA SATUAN'!$I$6,MATCH(C470,'HARGA SATUAN'!$C$7:$C$1495,0),0)),"",OFFSET('HARGA SATUAN'!$I$6,MATCH(C470,'HARGA SATUAN'!$C$7:$C$1495,0),0))</f>
        <v>0</v>
      </c>
      <c r="H470" s="677" t="str">
        <f ca="1">IF(B470="","",#REF!)</f>
        <v/>
      </c>
      <c r="I470" s="677" t="str">
        <f ca="1">IF(B470="","",#REF!)</f>
        <v/>
      </c>
      <c r="J470" s="677" t="str">
        <f ca="1">IF(B470="","",#REF!)</f>
        <v/>
      </c>
      <c r="K470" s="677" t="str">
        <f ca="1">IF(B470="","",#REF!)</f>
        <v/>
      </c>
      <c r="L470" s="677" t="str">
        <f ca="1">IF(C470="","",#REF!)</f>
        <v/>
      </c>
    </row>
    <row r="471" spans="1:12">
      <c r="A471" s="650">
        <v>460</v>
      </c>
      <c r="B471" s="676" t="str">
        <f ca="1" t="shared" si="21"/>
        <v/>
      </c>
      <c r="C471" s="209" t="str">
        <f ca="1" t="shared" si="22"/>
        <v/>
      </c>
      <c r="D471" s="587" t="str">
        <f ca="1">IF(ISERROR(OFFSET('HARGA SATUAN'!$D$6,MATCH(C471,'HARGA SATUAN'!$C$7:$C$1495,0),0)),"",OFFSET('HARGA SATUAN'!$D$6,MATCH(C471,'HARGA SATUAN'!$C$7:$C$1495,0),0))</f>
        <v/>
      </c>
      <c r="E471" s="587">
        <f ca="1">IF(B471="+","Unit",IF(ISERROR(OFFSET('HARGA SATUAN'!$E$6,MATCH(C471,'HARGA SATUAN'!$C$7:$C$1495,0),0)),"",OFFSET('HARGA SATUAN'!$E$6,MATCH(C471,'HARGA SATUAN'!$C$7:$C$1495,0),0)))</f>
        <v>0</v>
      </c>
      <c r="F471" s="678" t="str">
        <f ca="1" t="shared" si="23"/>
        <v/>
      </c>
      <c r="G471" s="583">
        <f ca="1">IF(ISERROR(OFFSET('HARGA SATUAN'!$I$6,MATCH(C471,'HARGA SATUAN'!$C$7:$C$1495,0),0)),"",OFFSET('HARGA SATUAN'!$I$6,MATCH(C471,'HARGA SATUAN'!$C$7:$C$1495,0),0))</f>
        <v>0</v>
      </c>
      <c r="H471" s="677" t="str">
        <f ca="1">IF(B471="","",#REF!)</f>
        <v/>
      </c>
      <c r="I471" s="677" t="str">
        <f ca="1">IF(B471="","",#REF!)</f>
        <v/>
      </c>
      <c r="J471" s="677" t="str">
        <f ca="1">IF(B471="","",#REF!)</f>
        <v/>
      </c>
      <c r="K471" s="677" t="str">
        <f ca="1">IF(B471="","",#REF!)</f>
        <v/>
      </c>
      <c r="L471" s="677" t="str">
        <f ca="1">IF(C471="","",#REF!)</f>
        <v/>
      </c>
    </row>
    <row r="472" spans="1:12">
      <c r="A472" s="650">
        <v>461</v>
      </c>
      <c r="B472" s="676" t="str">
        <f ca="1" t="shared" si="21"/>
        <v/>
      </c>
      <c r="C472" s="209" t="str">
        <f ca="1" t="shared" si="22"/>
        <v/>
      </c>
      <c r="D472" s="587" t="str">
        <f ca="1">IF(ISERROR(OFFSET('HARGA SATUAN'!$D$6,MATCH(C472,'HARGA SATUAN'!$C$7:$C$1495,0),0)),"",OFFSET('HARGA SATUAN'!$D$6,MATCH(C472,'HARGA SATUAN'!$C$7:$C$1495,0),0))</f>
        <v/>
      </c>
      <c r="E472" s="587">
        <f ca="1">IF(B472="+","Unit",IF(ISERROR(OFFSET('HARGA SATUAN'!$E$6,MATCH(C472,'HARGA SATUAN'!$C$7:$C$1495,0),0)),"",OFFSET('HARGA SATUAN'!$E$6,MATCH(C472,'HARGA SATUAN'!$C$7:$C$1495,0),0)))</f>
        <v>0</v>
      </c>
      <c r="F472" s="678" t="str">
        <f ca="1" t="shared" si="23"/>
        <v/>
      </c>
      <c r="G472" s="583">
        <f ca="1">IF(ISERROR(OFFSET('HARGA SATUAN'!$I$6,MATCH(C472,'HARGA SATUAN'!$C$7:$C$1495,0),0)),"",OFFSET('HARGA SATUAN'!$I$6,MATCH(C472,'HARGA SATUAN'!$C$7:$C$1495,0),0))</f>
        <v>0</v>
      </c>
      <c r="H472" s="677" t="str">
        <f ca="1">IF(B472="","",#REF!)</f>
        <v/>
      </c>
      <c r="I472" s="677" t="str">
        <f ca="1">IF(B472="","",#REF!)</f>
        <v/>
      </c>
      <c r="J472" s="677" t="str">
        <f ca="1">IF(B472="","",#REF!)</f>
        <v/>
      </c>
      <c r="K472" s="677" t="str">
        <f ca="1">IF(B472="","",#REF!)</f>
        <v/>
      </c>
      <c r="L472" s="677" t="str">
        <f ca="1">IF(C472="","",#REF!)</f>
        <v/>
      </c>
    </row>
    <row r="473" spans="1:12">
      <c r="A473" s="650">
        <v>462</v>
      </c>
      <c r="B473" s="676" t="str">
        <f ca="1" t="shared" si="21"/>
        <v/>
      </c>
      <c r="C473" s="209" t="str">
        <f ca="1" t="shared" si="22"/>
        <v/>
      </c>
      <c r="D473" s="587" t="str">
        <f ca="1">IF(ISERROR(OFFSET('HARGA SATUAN'!$D$6,MATCH(C473,'HARGA SATUAN'!$C$7:$C$1495,0),0)),"",OFFSET('HARGA SATUAN'!$D$6,MATCH(C473,'HARGA SATUAN'!$C$7:$C$1495,0),0))</f>
        <v/>
      </c>
      <c r="E473" s="587">
        <f ca="1">IF(B473="+","Unit",IF(ISERROR(OFFSET('HARGA SATUAN'!$E$6,MATCH(C473,'HARGA SATUAN'!$C$7:$C$1495,0),0)),"",OFFSET('HARGA SATUAN'!$E$6,MATCH(C473,'HARGA SATUAN'!$C$7:$C$1495,0),0)))</f>
        <v>0</v>
      </c>
      <c r="F473" s="678" t="str">
        <f ca="1" t="shared" si="23"/>
        <v/>
      </c>
      <c r="G473" s="583">
        <f ca="1">IF(ISERROR(OFFSET('HARGA SATUAN'!$I$6,MATCH(C473,'HARGA SATUAN'!$C$7:$C$1495,0),0)),"",OFFSET('HARGA SATUAN'!$I$6,MATCH(C473,'HARGA SATUAN'!$C$7:$C$1495,0),0))</f>
        <v>0</v>
      </c>
      <c r="H473" s="677" t="str">
        <f ca="1">IF(B473="","",#REF!)</f>
        <v/>
      </c>
      <c r="I473" s="677" t="str">
        <f ca="1">IF(B473="","",#REF!)</f>
        <v/>
      </c>
      <c r="J473" s="677" t="str">
        <f ca="1">IF(B473="","",#REF!)</f>
        <v/>
      </c>
      <c r="K473" s="677" t="str">
        <f ca="1">IF(B473="","",#REF!)</f>
        <v/>
      </c>
      <c r="L473" s="677" t="str">
        <f ca="1">IF(C473="","",#REF!)</f>
        <v/>
      </c>
    </row>
    <row r="474" spans="1:12">
      <c r="A474" s="650">
        <v>463</v>
      </c>
      <c r="B474" s="676" t="str">
        <f ca="1" t="shared" si="21"/>
        <v/>
      </c>
      <c r="C474" s="209" t="str">
        <f ca="1" t="shared" si="22"/>
        <v/>
      </c>
      <c r="D474" s="587" t="str">
        <f ca="1">IF(ISERROR(OFFSET('HARGA SATUAN'!$D$6,MATCH(C474,'HARGA SATUAN'!$C$7:$C$1495,0),0)),"",OFFSET('HARGA SATUAN'!$D$6,MATCH(C474,'HARGA SATUAN'!$C$7:$C$1495,0),0))</f>
        <v/>
      </c>
      <c r="E474" s="587">
        <f ca="1">IF(B474="+","Unit",IF(ISERROR(OFFSET('HARGA SATUAN'!$E$6,MATCH(C474,'HARGA SATUAN'!$C$7:$C$1495,0),0)),"",OFFSET('HARGA SATUAN'!$E$6,MATCH(C474,'HARGA SATUAN'!$C$7:$C$1495,0),0)))</f>
        <v>0</v>
      </c>
      <c r="F474" s="678" t="str">
        <f ca="1" t="shared" si="23"/>
        <v/>
      </c>
      <c r="G474" s="583">
        <f ca="1">IF(ISERROR(OFFSET('HARGA SATUAN'!$I$6,MATCH(C474,'HARGA SATUAN'!$C$7:$C$1495,0),0)),"",OFFSET('HARGA SATUAN'!$I$6,MATCH(C474,'HARGA SATUAN'!$C$7:$C$1495,0),0))</f>
        <v>0</v>
      </c>
      <c r="H474" s="677" t="str">
        <f ca="1">IF(B474="","",#REF!)</f>
        <v/>
      </c>
      <c r="I474" s="677" t="str">
        <f ca="1">IF(B474="","",#REF!)</f>
        <v/>
      </c>
      <c r="J474" s="677" t="str">
        <f ca="1">IF(B474="","",#REF!)</f>
        <v/>
      </c>
      <c r="K474" s="677" t="str">
        <f ca="1">IF(B474="","",#REF!)</f>
        <v/>
      </c>
      <c r="L474" s="677" t="str">
        <f ca="1">IF(C474="","",#REF!)</f>
        <v/>
      </c>
    </row>
    <row r="475" spans="1:12">
      <c r="A475" s="650">
        <v>464</v>
      </c>
      <c r="B475" s="676" t="str">
        <f ca="1" t="shared" si="21"/>
        <v/>
      </c>
      <c r="C475" s="209" t="str">
        <f ca="1" t="shared" si="22"/>
        <v/>
      </c>
      <c r="D475" s="587" t="str">
        <f ca="1">IF(ISERROR(OFFSET('HARGA SATUAN'!$D$6,MATCH(C475,'HARGA SATUAN'!$C$7:$C$1495,0),0)),"",OFFSET('HARGA SATUAN'!$D$6,MATCH(C475,'HARGA SATUAN'!$C$7:$C$1495,0),0))</f>
        <v/>
      </c>
      <c r="E475" s="587">
        <f ca="1">IF(B475="+","Unit",IF(ISERROR(OFFSET('HARGA SATUAN'!$E$6,MATCH(C475,'HARGA SATUAN'!$C$7:$C$1495,0),0)),"",OFFSET('HARGA SATUAN'!$E$6,MATCH(C475,'HARGA SATUAN'!$C$7:$C$1495,0),0)))</f>
        <v>0</v>
      </c>
      <c r="F475" s="678" t="str">
        <f ca="1" t="shared" si="23"/>
        <v/>
      </c>
      <c r="G475" s="583">
        <f ca="1">IF(ISERROR(OFFSET('HARGA SATUAN'!$I$6,MATCH(C475,'HARGA SATUAN'!$C$7:$C$1495,0),0)),"",OFFSET('HARGA SATUAN'!$I$6,MATCH(C475,'HARGA SATUAN'!$C$7:$C$1495,0),0))</f>
        <v>0</v>
      </c>
      <c r="H475" s="677" t="str">
        <f ca="1">IF(B475="","",#REF!)</f>
        <v/>
      </c>
      <c r="I475" s="677" t="str">
        <f ca="1">IF(B475="","",#REF!)</f>
        <v/>
      </c>
      <c r="J475" s="677" t="str">
        <f ca="1">IF(B475="","",#REF!)</f>
        <v/>
      </c>
      <c r="K475" s="677" t="str">
        <f ca="1">IF(B475="","",#REF!)</f>
        <v/>
      </c>
      <c r="L475" s="677" t="str">
        <f ca="1">IF(C475="","",#REF!)</f>
        <v/>
      </c>
    </row>
    <row r="476" spans="1:12">
      <c r="A476" s="650">
        <v>465</v>
      </c>
      <c r="B476" s="676" t="str">
        <f ca="1" t="shared" si="21"/>
        <v/>
      </c>
      <c r="C476" s="209" t="str">
        <f ca="1" t="shared" si="22"/>
        <v/>
      </c>
      <c r="D476" s="587" t="str">
        <f ca="1">IF(ISERROR(OFFSET('HARGA SATUAN'!$D$6,MATCH(C476,'HARGA SATUAN'!$C$7:$C$1495,0),0)),"",OFFSET('HARGA SATUAN'!$D$6,MATCH(C476,'HARGA SATUAN'!$C$7:$C$1495,0),0))</f>
        <v/>
      </c>
      <c r="E476" s="587">
        <f ca="1">IF(B476="+","Unit",IF(ISERROR(OFFSET('HARGA SATUAN'!$E$6,MATCH(C476,'HARGA SATUAN'!$C$7:$C$1495,0),0)),"",OFFSET('HARGA SATUAN'!$E$6,MATCH(C476,'HARGA SATUAN'!$C$7:$C$1495,0),0)))</f>
        <v>0</v>
      </c>
      <c r="F476" s="678" t="str">
        <f ca="1" t="shared" si="23"/>
        <v/>
      </c>
      <c r="G476" s="583">
        <f ca="1">IF(ISERROR(OFFSET('HARGA SATUAN'!$I$6,MATCH(C476,'HARGA SATUAN'!$C$7:$C$1495,0),0)),"",OFFSET('HARGA SATUAN'!$I$6,MATCH(C476,'HARGA SATUAN'!$C$7:$C$1495,0),0))</f>
        <v>0</v>
      </c>
      <c r="H476" s="677" t="str">
        <f ca="1">IF(B476="","",#REF!)</f>
        <v/>
      </c>
      <c r="I476" s="677" t="str">
        <f ca="1">IF(B476="","",#REF!)</f>
        <v/>
      </c>
      <c r="J476" s="677" t="str">
        <f ca="1">IF(B476="","",#REF!)</f>
        <v/>
      </c>
      <c r="K476" s="677" t="str">
        <f ca="1">IF(B476="","",#REF!)</f>
        <v/>
      </c>
      <c r="L476" s="677" t="str">
        <f ca="1">IF(C476="","",#REF!)</f>
        <v/>
      </c>
    </row>
    <row r="477" spans="1:12">
      <c r="A477" s="650">
        <v>466</v>
      </c>
      <c r="B477" s="676" t="str">
        <f ca="1" t="shared" si="21"/>
        <v/>
      </c>
      <c r="C477" s="209" t="str">
        <f ca="1" t="shared" si="22"/>
        <v/>
      </c>
      <c r="D477" s="587" t="str">
        <f ca="1">IF(ISERROR(OFFSET('HARGA SATUAN'!$D$6,MATCH(C477,'HARGA SATUAN'!$C$7:$C$1495,0),0)),"",OFFSET('HARGA SATUAN'!$D$6,MATCH(C477,'HARGA SATUAN'!$C$7:$C$1495,0),0))</f>
        <v/>
      </c>
      <c r="E477" s="587">
        <f ca="1">IF(B477="+","Unit",IF(ISERROR(OFFSET('HARGA SATUAN'!$E$6,MATCH(C477,'HARGA SATUAN'!$C$7:$C$1495,0),0)),"",OFFSET('HARGA SATUAN'!$E$6,MATCH(C477,'HARGA SATUAN'!$C$7:$C$1495,0),0)))</f>
        <v>0</v>
      </c>
      <c r="F477" s="678" t="str">
        <f ca="1" t="shared" si="23"/>
        <v/>
      </c>
      <c r="G477" s="583">
        <f ca="1">IF(ISERROR(OFFSET('HARGA SATUAN'!$I$6,MATCH(C477,'HARGA SATUAN'!$C$7:$C$1495,0),0)),"",OFFSET('HARGA SATUAN'!$I$6,MATCH(C477,'HARGA SATUAN'!$C$7:$C$1495,0),0))</f>
        <v>0</v>
      </c>
      <c r="H477" s="677" t="str">
        <f ca="1">IF(B477="","",#REF!)</f>
        <v/>
      </c>
      <c r="I477" s="677" t="str">
        <f ca="1">IF(B477="","",#REF!)</f>
        <v/>
      </c>
      <c r="J477" s="677" t="str">
        <f ca="1">IF(B477="","",#REF!)</f>
        <v/>
      </c>
      <c r="K477" s="677" t="str">
        <f ca="1">IF(B477="","",#REF!)</f>
        <v/>
      </c>
      <c r="L477" s="677" t="str">
        <f ca="1">IF(C477="","",#REF!)</f>
        <v/>
      </c>
    </row>
    <row r="478" spans="1:12">
      <c r="A478" s="650">
        <v>467</v>
      </c>
      <c r="B478" s="676" t="str">
        <f ca="1" t="shared" si="21"/>
        <v/>
      </c>
      <c r="C478" s="209" t="str">
        <f ca="1" t="shared" si="22"/>
        <v/>
      </c>
      <c r="D478" s="587" t="str">
        <f ca="1">IF(ISERROR(OFFSET('HARGA SATUAN'!$D$6,MATCH(C478,'HARGA SATUAN'!$C$7:$C$1495,0),0)),"",OFFSET('HARGA SATUAN'!$D$6,MATCH(C478,'HARGA SATUAN'!$C$7:$C$1495,0),0))</f>
        <v/>
      </c>
      <c r="E478" s="587">
        <f ca="1">IF(B478="+","Unit",IF(ISERROR(OFFSET('HARGA SATUAN'!$E$6,MATCH(C478,'HARGA SATUAN'!$C$7:$C$1495,0),0)),"",OFFSET('HARGA SATUAN'!$E$6,MATCH(C478,'HARGA SATUAN'!$C$7:$C$1495,0),0)))</f>
        <v>0</v>
      </c>
      <c r="F478" s="678" t="str">
        <f ca="1" t="shared" si="23"/>
        <v/>
      </c>
      <c r="G478" s="583">
        <f ca="1">IF(ISERROR(OFFSET('HARGA SATUAN'!$I$6,MATCH(C478,'HARGA SATUAN'!$C$7:$C$1495,0),0)),"",OFFSET('HARGA SATUAN'!$I$6,MATCH(C478,'HARGA SATUAN'!$C$7:$C$1495,0),0))</f>
        <v>0</v>
      </c>
      <c r="H478" s="677" t="str">
        <f ca="1">IF(B478="","",#REF!)</f>
        <v/>
      </c>
      <c r="I478" s="677" t="str">
        <f ca="1">IF(B478="","",#REF!)</f>
        <v/>
      </c>
      <c r="J478" s="677" t="str">
        <f ca="1">IF(B478="","",#REF!)</f>
        <v/>
      </c>
      <c r="K478" s="677" t="str">
        <f ca="1">IF(B478="","",#REF!)</f>
        <v/>
      </c>
      <c r="L478" s="677" t="str">
        <f ca="1">IF(C478="","",#REF!)</f>
        <v/>
      </c>
    </row>
    <row r="479" spans="1:12">
      <c r="A479" s="650">
        <v>468</v>
      </c>
      <c r="B479" s="676" t="str">
        <f ca="1" t="shared" si="21"/>
        <v/>
      </c>
      <c r="C479" s="209" t="str">
        <f ca="1" t="shared" si="22"/>
        <v/>
      </c>
      <c r="D479" s="587" t="str">
        <f ca="1">IF(ISERROR(OFFSET('HARGA SATUAN'!$D$6,MATCH(C479,'HARGA SATUAN'!$C$7:$C$1495,0),0)),"",OFFSET('HARGA SATUAN'!$D$6,MATCH(C479,'HARGA SATUAN'!$C$7:$C$1495,0),0))</f>
        <v/>
      </c>
      <c r="E479" s="587">
        <f ca="1">IF(B479="+","Unit",IF(ISERROR(OFFSET('HARGA SATUAN'!$E$6,MATCH(C479,'HARGA SATUAN'!$C$7:$C$1495,0),0)),"",OFFSET('HARGA SATUAN'!$E$6,MATCH(C479,'HARGA SATUAN'!$C$7:$C$1495,0),0)))</f>
        <v>0</v>
      </c>
      <c r="F479" s="678" t="str">
        <f ca="1" t="shared" si="23"/>
        <v/>
      </c>
      <c r="G479" s="583">
        <f ca="1">IF(ISERROR(OFFSET('HARGA SATUAN'!$I$6,MATCH(C479,'HARGA SATUAN'!$C$7:$C$1495,0),0)),"",OFFSET('HARGA SATUAN'!$I$6,MATCH(C479,'HARGA SATUAN'!$C$7:$C$1495,0),0))</f>
        <v>0</v>
      </c>
      <c r="H479" s="677" t="str">
        <f ca="1">IF(B479="","",#REF!)</f>
        <v/>
      </c>
      <c r="I479" s="677" t="str">
        <f ca="1">IF(B479="","",#REF!)</f>
        <v/>
      </c>
      <c r="J479" s="677" t="str">
        <f ca="1">IF(B479="","",#REF!)</f>
        <v/>
      </c>
      <c r="K479" s="677" t="str">
        <f ca="1">IF(B479="","",#REF!)</f>
        <v/>
      </c>
      <c r="L479" s="677" t="str">
        <f ca="1">IF(C479="","",#REF!)</f>
        <v/>
      </c>
    </row>
    <row r="480" spans="1:12">
      <c r="A480" s="650">
        <v>469</v>
      </c>
      <c r="B480" s="676" t="str">
        <f ca="1" t="shared" si="21"/>
        <v/>
      </c>
      <c r="C480" s="209" t="str">
        <f ca="1" t="shared" si="22"/>
        <v/>
      </c>
      <c r="D480" s="587" t="str">
        <f ca="1">IF(ISERROR(OFFSET('HARGA SATUAN'!$D$6,MATCH(C480,'HARGA SATUAN'!$C$7:$C$1495,0),0)),"",OFFSET('HARGA SATUAN'!$D$6,MATCH(C480,'HARGA SATUAN'!$C$7:$C$1495,0),0))</f>
        <v/>
      </c>
      <c r="E480" s="587">
        <f ca="1">IF(B480="+","Unit",IF(ISERROR(OFFSET('HARGA SATUAN'!$E$6,MATCH(C480,'HARGA SATUAN'!$C$7:$C$1495,0),0)),"",OFFSET('HARGA SATUAN'!$E$6,MATCH(C480,'HARGA SATUAN'!$C$7:$C$1495,0),0)))</f>
        <v>0</v>
      </c>
      <c r="F480" s="678" t="str">
        <f ca="1" t="shared" si="23"/>
        <v/>
      </c>
      <c r="G480" s="583">
        <f ca="1">IF(ISERROR(OFFSET('HARGA SATUAN'!$I$6,MATCH(C480,'HARGA SATUAN'!$C$7:$C$1495,0),0)),"",OFFSET('HARGA SATUAN'!$I$6,MATCH(C480,'HARGA SATUAN'!$C$7:$C$1495,0),0))</f>
        <v>0</v>
      </c>
      <c r="H480" s="677" t="str">
        <f ca="1">IF(B480="","",#REF!)</f>
        <v/>
      </c>
      <c r="I480" s="677" t="str">
        <f ca="1">IF(B480="","",#REF!)</f>
        <v/>
      </c>
      <c r="J480" s="677" t="str">
        <f ca="1">IF(B480="","",#REF!)</f>
        <v/>
      </c>
      <c r="K480" s="677" t="str">
        <f ca="1">IF(B480="","",#REF!)</f>
        <v/>
      </c>
      <c r="L480" s="677" t="str">
        <f ca="1">IF(C480="","",#REF!)</f>
        <v/>
      </c>
    </row>
    <row r="481" spans="1:12">
      <c r="A481" s="650">
        <v>470</v>
      </c>
      <c r="B481" s="676" t="str">
        <f ca="1" t="shared" si="21"/>
        <v/>
      </c>
      <c r="C481" s="209" t="str">
        <f ca="1" t="shared" si="22"/>
        <v/>
      </c>
      <c r="D481" s="587" t="str">
        <f ca="1">IF(ISERROR(OFFSET('HARGA SATUAN'!$D$6,MATCH(C481,'HARGA SATUAN'!$C$7:$C$1495,0),0)),"",OFFSET('HARGA SATUAN'!$D$6,MATCH(C481,'HARGA SATUAN'!$C$7:$C$1495,0),0))</f>
        <v/>
      </c>
      <c r="E481" s="587">
        <f ca="1">IF(B481="+","Unit",IF(ISERROR(OFFSET('HARGA SATUAN'!$E$6,MATCH(C481,'HARGA SATUAN'!$C$7:$C$1495,0),0)),"",OFFSET('HARGA SATUAN'!$E$6,MATCH(C481,'HARGA SATUAN'!$C$7:$C$1495,0),0)))</f>
        <v>0</v>
      </c>
      <c r="F481" s="678" t="str">
        <f ca="1" t="shared" si="23"/>
        <v/>
      </c>
      <c r="G481" s="583">
        <f ca="1">IF(ISERROR(OFFSET('HARGA SATUAN'!$I$6,MATCH(C481,'HARGA SATUAN'!$C$7:$C$1495,0),0)),"",OFFSET('HARGA SATUAN'!$I$6,MATCH(C481,'HARGA SATUAN'!$C$7:$C$1495,0),0))</f>
        <v>0</v>
      </c>
      <c r="H481" s="677" t="str">
        <f ca="1">IF(B481="","",#REF!)</f>
        <v/>
      </c>
      <c r="I481" s="677" t="str">
        <f ca="1">IF(B481="","",#REF!)</f>
        <v/>
      </c>
      <c r="J481" s="677" t="str">
        <f ca="1">IF(B481="","",#REF!)</f>
        <v/>
      </c>
      <c r="K481" s="677" t="str">
        <f ca="1">IF(B481="","",#REF!)</f>
        <v/>
      </c>
      <c r="L481" s="677" t="str">
        <f ca="1">IF(C481="","",#REF!)</f>
        <v/>
      </c>
    </row>
    <row r="482" spans="1:12">
      <c r="A482" s="650">
        <v>471</v>
      </c>
      <c r="B482" s="676" t="str">
        <f ca="1" t="shared" si="21"/>
        <v/>
      </c>
      <c r="C482" s="209" t="str">
        <f ca="1" t="shared" si="22"/>
        <v/>
      </c>
      <c r="D482" s="587" t="str">
        <f ca="1">IF(ISERROR(OFFSET('HARGA SATUAN'!$D$6,MATCH(C482,'HARGA SATUAN'!$C$7:$C$1495,0),0)),"",OFFSET('HARGA SATUAN'!$D$6,MATCH(C482,'HARGA SATUAN'!$C$7:$C$1495,0),0))</f>
        <v/>
      </c>
      <c r="E482" s="587">
        <f ca="1">IF(B482="+","Unit",IF(ISERROR(OFFSET('HARGA SATUAN'!$E$6,MATCH(C482,'HARGA SATUAN'!$C$7:$C$1495,0),0)),"",OFFSET('HARGA SATUAN'!$E$6,MATCH(C482,'HARGA SATUAN'!$C$7:$C$1495,0),0)))</f>
        <v>0</v>
      </c>
      <c r="F482" s="678" t="str">
        <f ca="1" t="shared" si="23"/>
        <v/>
      </c>
      <c r="G482" s="583">
        <f ca="1">IF(ISERROR(OFFSET('HARGA SATUAN'!$I$6,MATCH(C482,'HARGA SATUAN'!$C$7:$C$1495,0),0)),"",OFFSET('HARGA SATUAN'!$I$6,MATCH(C482,'HARGA SATUAN'!$C$7:$C$1495,0),0))</f>
        <v>0</v>
      </c>
      <c r="H482" s="677" t="str">
        <f ca="1">IF(B482="","",#REF!)</f>
        <v/>
      </c>
      <c r="I482" s="677" t="str">
        <f ca="1">IF(B482="","",#REF!)</f>
        <v/>
      </c>
      <c r="J482" s="677" t="str">
        <f ca="1">IF(B482="","",#REF!)</f>
        <v/>
      </c>
      <c r="K482" s="677" t="str">
        <f ca="1">IF(B482="","",#REF!)</f>
        <v/>
      </c>
      <c r="L482" s="677" t="str">
        <f ca="1">IF(C482="","",#REF!)</f>
        <v/>
      </c>
    </row>
    <row r="483" spans="1:12">
      <c r="A483" s="650">
        <v>472</v>
      </c>
      <c r="B483" s="676" t="str">
        <f ca="1" t="shared" si="21"/>
        <v/>
      </c>
      <c r="C483" s="209" t="str">
        <f ca="1" t="shared" si="22"/>
        <v/>
      </c>
      <c r="D483" s="587" t="str">
        <f ca="1">IF(ISERROR(OFFSET('HARGA SATUAN'!$D$6,MATCH(C483,'HARGA SATUAN'!$C$7:$C$1495,0),0)),"",OFFSET('HARGA SATUAN'!$D$6,MATCH(C483,'HARGA SATUAN'!$C$7:$C$1495,0),0))</f>
        <v/>
      </c>
      <c r="E483" s="587">
        <f ca="1">IF(B483="+","Unit",IF(ISERROR(OFFSET('HARGA SATUAN'!$E$6,MATCH(C483,'HARGA SATUAN'!$C$7:$C$1495,0),0)),"",OFFSET('HARGA SATUAN'!$E$6,MATCH(C483,'HARGA SATUAN'!$C$7:$C$1495,0),0)))</f>
        <v>0</v>
      </c>
      <c r="F483" s="678" t="str">
        <f ca="1" t="shared" si="23"/>
        <v/>
      </c>
      <c r="G483" s="583">
        <f ca="1">IF(ISERROR(OFFSET('HARGA SATUAN'!$I$6,MATCH(C483,'HARGA SATUAN'!$C$7:$C$1495,0),0)),"",OFFSET('HARGA SATUAN'!$I$6,MATCH(C483,'HARGA SATUAN'!$C$7:$C$1495,0),0))</f>
        <v>0</v>
      </c>
      <c r="H483" s="677" t="str">
        <f ca="1">IF(B483="","",#REF!)</f>
        <v/>
      </c>
      <c r="I483" s="677" t="str">
        <f ca="1">IF(B483="","",#REF!)</f>
        <v/>
      </c>
      <c r="J483" s="677" t="str">
        <f ca="1">IF(B483="","",#REF!)</f>
        <v/>
      </c>
      <c r="K483" s="677" t="str">
        <f ca="1">IF(B483="","",#REF!)</f>
        <v/>
      </c>
      <c r="L483" s="677" t="str">
        <f ca="1">IF(C483="","",#REF!)</f>
        <v/>
      </c>
    </row>
    <row r="484" spans="1:12">
      <c r="A484" s="650">
        <v>473</v>
      </c>
      <c r="B484" s="676" t="str">
        <f ca="1" t="shared" si="21"/>
        <v/>
      </c>
      <c r="C484" s="209" t="str">
        <f ca="1" t="shared" si="22"/>
        <v/>
      </c>
      <c r="D484" s="587" t="str">
        <f ca="1">IF(ISERROR(OFFSET('HARGA SATUAN'!$D$6,MATCH(C484,'HARGA SATUAN'!$C$7:$C$1495,0),0)),"",OFFSET('HARGA SATUAN'!$D$6,MATCH(C484,'HARGA SATUAN'!$C$7:$C$1495,0),0))</f>
        <v/>
      </c>
      <c r="E484" s="587">
        <f ca="1">IF(B484="+","Unit",IF(ISERROR(OFFSET('HARGA SATUAN'!$E$6,MATCH(C484,'HARGA SATUAN'!$C$7:$C$1495,0),0)),"",OFFSET('HARGA SATUAN'!$E$6,MATCH(C484,'HARGA SATUAN'!$C$7:$C$1495,0),0)))</f>
        <v>0</v>
      </c>
      <c r="F484" s="678" t="str">
        <f ca="1" t="shared" si="23"/>
        <v/>
      </c>
      <c r="G484" s="583">
        <f ca="1">IF(ISERROR(OFFSET('HARGA SATUAN'!$I$6,MATCH(C484,'HARGA SATUAN'!$C$7:$C$1495,0),0)),"",OFFSET('HARGA SATUAN'!$I$6,MATCH(C484,'HARGA SATUAN'!$C$7:$C$1495,0),0))</f>
        <v>0</v>
      </c>
      <c r="H484" s="677" t="str">
        <f ca="1">IF(B484="","",#REF!)</f>
        <v/>
      </c>
      <c r="I484" s="677" t="str">
        <f ca="1">IF(B484="","",#REF!)</f>
        <v/>
      </c>
      <c r="J484" s="677" t="str">
        <f ca="1">IF(B484="","",#REF!)</f>
        <v/>
      </c>
      <c r="K484" s="677" t="str">
        <f ca="1">IF(B484="","",#REF!)</f>
        <v/>
      </c>
      <c r="L484" s="677" t="str">
        <f ca="1">IF(C484="","",#REF!)</f>
        <v/>
      </c>
    </row>
    <row r="485" spans="1:12">
      <c r="A485" s="650">
        <v>474</v>
      </c>
      <c r="B485" s="676" t="str">
        <f ca="1" t="shared" si="21"/>
        <v/>
      </c>
      <c r="C485" s="209" t="str">
        <f ca="1" t="shared" si="22"/>
        <v/>
      </c>
      <c r="D485" s="587" t="str">
        <f ca="1">IF(ISERROR(OFFSET('HARGA SATUAN'!$D$6,MATCH(C485,'HARGA SATUAN'!$C$7:$C$1495,0),0)),"",OFFSET('HARGA SATUAN'!$D$6,MATCH(C485,'HARGA SATUAN'!$C$7:$C$1495,0),0))</f>
        <v/>
      </c>
      <c r="E485" s="587">
        <f ca="1">IF(B485="+","Unit",IF(ISERROR(OFFSET('HARGA SATUAN'!$E$6,MATCH(C485,'HARGA SATUAN'!$C$7:$C$1495,0),0)),"",OFFSET('HARGA SATUAN'!$E$6,MATCH(C485,'HARGA SATUAN'!$C$7:$C$1495,0),0)))</f>
        <v>0</v>
      </c>
      <c r="F485" s="678" t="str">
        <f ca="1" t="shared" si="23"/>
        <v/>
      </c>
      <c r="G485" s="583">
        <f ca="1">IF(ISERROR(OFFSET('HARGA SATUAN'!$I$6,MATCH(C485,'HARGA SATUAN'!$C$7:$C$1495,0),0)),"",OFFSET('HARGA SATUAN'!$I$6,MATCH(C485,'HARGA SATUAN'!$C$7:$C$1495,0),0))</f>
        <v>0</v>
      </c>
      <c r="H485" s="677" t="str">
        <f ca="1">IF(B485="","",#REF!)</f>
        <v/>
      </c>
      <c r="I485" s="677" t="str">
        <f ca="1">IF(B485="","",#REF!)</f>
        <v/>
      </c>
      <c r="J485" s="677" t="str">
        <f ca="1">IF(B485="","",#REF!)</f>
        <v/>
      </c>
      <c r="K485" s="677" t="str">
        <f ca="1">IF(B485="","",#REF!)</f>
        <v/>
      </c>
      <c r="L485" s="677" t="str">
        <f ca="1">IF(C485="","",#REF!)</f>
        <v/>
      </c>
    </row>
    <row r="486" spans="1:12">
      <c r="A486" s="650">
        <v>475</v>
      </c>
      <c r="B486" s="676" t="str">
        <f ca="1" t="shared" si="21"/>
        <v/>
      </c>
      <c r="C486" s="209" t="str">
        <f ca="1" t="shared" si="22"/>
        <v/>
      </c>
      <c r="D486" s="587" t="str">
        <f ca="1">IF(ISERROR(OFFSET('HARGA SATUAN'!$D$6,MATCH(C486,'HARGA SATUAN'!$C$7:$C$1495,0),0)),"",OFFSET('HARGA SATUAN'!$D$6,MATCH(C486,'HARGA SATUAN'!$C$7:$C$1495,0),0))</f>
        <v/>
      </c>
      <c r="E486" s="587">
        <f ca="1">IF(B486="+","Unit",IF(ISERROR(OFFSET('HARGA SATUAN'!$E$6,MATCH(C486,'HARGA SATUAN'!$C$7:$C$1495,0),0)),"",OFFSET('HARGA SATUAN'!$E$6,MATCH(C486,'HARGA SATUAN'!$C$7:$C$1495,0),0)))</f>
        <v>0</v>
      </c>
      <c r="F486" s="678" t="str">
        <f ca="1" t="shared" si="23"/>
        <v/>
      </c>
      <c r="G486" s="583">
        <f ca="1">IF(ISERROR(OFFSET('HARGA SATUAN'!$I$6,MATCH(C486,'HARGA SATUAN'!$C$7:$C$1495,0),0)),"",OFFSET('HARGA SATUAN'!$I$6,MATCH(C486,'HARGA SATUAN'!$C$7:$C$1495,0),0))</f>
        <v>0</v>
      </c>
      <c r="H486" s="677" t="str">
        <f ca="1">IF(B486="","",#REF!)</f>
        <v/>
      </c>
      <c r="I486" s="677" t="str">
        <f ca="1">IF(B486="","",#REF!)</f>
        <v/>
      </c>
      <c r="J486" s="677" t="str">
        <f ca="1">IF(B486="","",#REF!)</f>
        <v/>
      </c>
      <c r="K486" s="677" t="str">
        <f ca="1">IF(B486="","",#REF!)</f>
        <v/>
      </c>
      <c r="L486" s="677" t="str">
        <f ca="1">IF(C486="","",#REF!)</f>
        <v/>
      </c>
    </row>
    <row r="487" spans="1:12">
      <c r="A487" s="650">
        <v>476</v>
      </c>
      <c r="B487" s="676" t="str">
        <f ca="1" t="shared" si="21"/>
        <v/>
      </c>
      <c r="C487" s="209" t="str">
        <f ca="1" t="shared" si="22"/>
        <v/>
      </c>
      <c r="D487" s="587" t="str">
        <f ca="1">IF(ISERROR(OFFSET('HARGA SATUAN'!$D$6,MATCH(C487,'HARGA SATUAN'!$C$7:$C$1495,0),0)),"",OFFSET('HARGA SATUAN'!$D$6,MATCH(C487,'HARGA SATUAN'!$C$7:$C$1495,0),0))</f>
        <v/>
      </c>
      <c r="E487" s="587">
        <f ca="1">IF(B487="+","Unit",IF(ISERROR(OFFSET('HARGA SATUAN'!$E$6,MATCH(C487,'HARGA SATUAN'!$C$7:$C$1495,0),0)),"",OFFSET('HARGA SATUAN'!$E$6,MATCH(C487,'HARGA SATUAN'!$C$7:$C$1495,0),0)))</f>
        <v>0</v>
      </c>
      <c r="F487" s="678" t="str">
        <f ca="1" t="shared" si="23"/>
        <v/>
      </c>
      <c r="G487" s="583">
        <f ca="1">IF(ISERROR(OFFSET('HARGA SATUAN'!$I$6,MATCH(C487,'HARGA SATUAN'!$C$7:$C$1495,0),0)),"",OFFSET('HARGA SATUAN'!$I$6,MATCH(C487,'HARGA SATUAN'!$C$7:$C$1495,0),0))</f>
        <v>0</v>
      </c>
      <c r="H487" s="677" t="str">
        <f ca="1">IF(B487="","",#REF!)</f>
        <v/>
      </c>
      <c r="I487" s="677" t="str">
        <f ca="1">IF(B487="","",#REF!)</f>
        <v/>
      </c>
      <c r="J487" s="677" t="str">
        <f ca="1">IF(B487="","",#REF!)</f>
        <v/>
      </c>
      <c r="K487" s="677" t="str">
        <f ca="1">IF(B487="","",#REF!)</f>
        <v/>
      </c>
      <c r="L487" s="677" t="str">
        <f ca="1">IF(C487="","",#REF!)</f>
        <v/>
      </c>
    </row>
    <row r="488" spans="1:12">
      <c r="A488" s="650">
        <v>477</v>
      </c>
      <c r="B488" s="676" t="str">
        <f ca="1" t="shared" si="21"/>
        <v/>
      </c>
      <c r="C488" s="209" t="str">
        <f ca="1" t="shared" si="22"/>
        <v/>
      </c>
      <c r="D488" s="587" t="str">
        <f ca="1">IF(ISERROR(OFFSET('HARGA SATUAN'!$D$6,MATCH(C488,'HARGA SATUAN'!$C$7:$C$1495,0),0)),"",OFFSET('HARGA SATUAN'!$D$6,MATCH(C488,'HARGA SATUAN'!$C$7:$C$1495,0),0))</f>
        <v/>
      </c>
      <c r="E488" s="587">
        <f ca="1">IF(B488="+","Unit",IF(ISERROR(OFFSET('HARGA SATUAN'!$E$6,MATCH(C488,'HARGA SATUAN'!$C$7:$C$1495,0),0)),"",OFFSET('HARGA SATUAN'!$E$6,MATCH(C488,'HARGA SATUAN'!$C$7:$C$1495,0),0)))</f>
        <v>0</v>
      </c>
      <c r="F488" s="678" t="str">
        <f ca="1" t="shared" si="23"/>
        <v/>
      </c>
      <c r="G488" s="583">
        <f ca="1">IF(ISERROR(OFFSET('HARGA SATUAN'!$I$6,MATCH(C488,'HARGA SATUAN'!$C$7:$C$1495,0),0)),"",OFFSET('HARGA SATUAN'!$I$6,MATCH(C488,'HARGA SATUAN'!$C$7:$C$1495,0),0))</f>
        <v>0</v>
      </c>
      <c r="H488" s="677" t="str">
        <f ca="1">IF(B488="","",#REF!)</f>
        <v/>
      </c>
      <c r="I488" s="677" t="str">
        <f ca="1">IF(B488="","",#REF!)</f>
        <v/>
      </c>
      <c r="J488" s="677" t="str">
        <f ca="1">IF(B488="","",#REF!)</f>
        <v/>
      </c>
      <c r="K488" s="677" t="str">
        <f ca="1">IF(B488="","",#REF!)</f>
        <v/>
      </c>
      <c r="L488" s="677" t="str">
        <f ca="1">IF(C488="","",#REF!)</f>
        <v/>
      </c>
    </row>
    <row r="489" spans="1:12">
      <c r="A489" s="650">
        <v>478</v>
      </c>
      <c r="B489" s="676" t="str">
        <f ca="1" t="shared" si="21"/>
        <v/>
      </c>
      <c r="C489" s="209" t="str">
        <f ca="1" t="shared" si="22"/>
        <v/>
      </c>
      <c r="D489" s="587" t="str">
        <f ca="1">IF(ISERROR(OFFSET('HARGA SATUAN'!$D$6,MATCH(C489,'HARGA SATUAN'!$C$7:$C$1495,0),0)),"",OFFSET('HARGA SATUAN'!$D$6,MATCH(C489,'HARGA SATUAN'!$C$7:$C$1495,0),0))</f>
        <v/>
      </c>
      <c r="E489" s="587">
        <f ca="1">IF(B489="+","Unit",IF(ISERROR(OFFSET('HARGA SATUAN'!$E$6,MATCH(C489,'HARGA SATUAN'!$C$7:$C$1495,0),0)),"",OFFSET('HARGA SATUAN'!$E$6,MATCH(C489,'HARGA SATUAN'!$C$7:$C$1495,0),0)))</f>
        <v>0</v>
      </c>
      <c r="F489" s="678" t="str">
        <f ca="1" t="shared" si="23"/>
        <v/>
      </c>
      <c r="G489" s="583">
        <f ca="1">IF(ISERROR(OFFSET('HARGA SATUAN'!$I$6,MATCH(C489,'HARGA SATUAN'!$C$7:$C$1495,0),0)),"",OFFSET('HARGA SATUAN'!$I$6,MATCH(C489,'HARGA SATUAN'!$C$7:$C$1495,0),0))</f>
        <v>0</v>
      </c>
      <c r="H489" s="677" t="str">
        <f ca="1">IF(B489="","",#REF!)</f>
        <v/>
      </c>
      <c r="I489" s="677" t="str">
        <f ca="1">IF(B489="","",#REF!)</f>
        <v/>
      </c>
      <c r="J489" s="677" t="str">
        <f ca="1">IF(B489="","",#REF!)</f>
        <v/>
      </c>
      <c r="K489" s="677" t="str">
        <f ca="1">IF(B489="","",#REF!)</f>
        <v/>
      </c>
      <c r="L489" s="677" t="str">
        <f ca="1">IF(C489="","",#REF!)</f>
        <v/>
      </c>
    </row>
    <row r="490" spans="1:12">
      <c r="A490" s="650">
        <v>479</v>
      </c>
      <c r="B490" s="676" t="str">
        <f ca="1" t="shared" si="21"/>
        <v/>
      </c>
      <c r="C490" s="209" t="str">
        <f ca="1" t="shared" si="22"/>
        <v/>
      </c>
      <c r="D490" s="587" t="str">
        <f ca="1">IF(ISERROR(OFFSET('HARGA SATUAN'!$D$6,MATCH(C490,'HARGA SATUAN'!$C$7:$C$1495,0),0)),"",OFFSET('HARGA SATUAN'!$D$6,MATCH(C490,'HARGA SATUAN'!$C$7:$C$1495,0),0))</f>
        <v/>
      </c>
      <c r="E490" s="587">
        <f ca="1">IF(B490="+","Unit",IF(ISERROR(OFFSET('HARGA SATUAN'!$E$6,MATCH(C490,'HARGA SATUAN'!$C$7:$C$1495,0),0)),"",OFFSET('HARGA SATUAN'!$E$6,MATCH(C490,'HARGA SATUAN'!$C$7:$C$1495,0),0)))</f>
        <v>0</v>
      </c>
      <c r="F490" s="678" t="str">
        <f ca="1" t="shared" si="23"/>
        <v/>
      </c>
      <c r="G490" s="583">
        <f ca="1">IF(ISERROR(OFFSET('HARGA SATUAN'!$I$6,MATCH(C490,'HARGA SATUAN'!$C$7:$C$1495,0),0)),"",OFFSET('HARGA SATUAN'!$I$6,MATCH(C490,'HARGA SATUAN'!$C$7:$C$1495,0),0))</f>
        <v>0</v>
      </c>
      <c r="H490" s="677" t="str">
        <f ca="1">IF(B490="","",#REF!)</f>
        <v/>
      </c>
      <c r="I490" s="677" t="str">
        <f ca="1">IF(B490="","",#REF!)</f>
        <v/>
      </c>
      <c r="J490" s="677" t="str">
        <f ca="1">IF(B490="","",#REF!)</f>
        <v/>
      </c>
      <c r="K490" s="677" t="str">
        <f ca="1">IF(B490="","",#REF!)</f>
        <v/>
      </c>
      <c r="L490" s="677" t="str">
        <f ca="1">IF(C490="","",#REF!)</f>
        <v/>
      </c>
    </row>
    <row r="491" spans="1:12">
      <c r="A491" s="650">
        <v>480</v>
      </c>
      <c r="B491" s="676" t="str">
        <f ca="1" t="shared" si="21"/>
        <v/>
      </c>
      <c r="C491" s="209" t="str">
        <f ca="1" t="shared" si="22"/>
        <v/>
      </c>
      <c r="D491" s="587" t="str">
        <f ca="1">IF(ISERROR(OFFSET('HARGA SATUAN'!$D$6,MATCH(C491,'HARGA SATUAN'!$C$7:$C$1495,0),0)),"",OFFSET('HARGA SATUAN'!$D$6,MATCH(C491,'HARGA SATUAN'!$C$7:$C$1495,0),0))</f>
        <v/>
      </c>
      <c r="E491" s="587">
        <f ca="1">IF(B491="+","Unit",IF(ISERROR(OFFSET('HARGA SATUAN'!$E$6,MATCH(C491,'HARGA SATUAN'!$C$7:$C$1495,0),0)),"",OFFSET('HARGA SATUAN'!$E$6,MATCH(C491,'HARGA SATUAN'!$C$7:$C$1495,0),0)))</f>
        <v>0</v>
      </c>
      <c r="F491" s="678" t="str">
        <f ca="1" t="shared" si="23"/>
        <v/>
      </c>
      <c r="G491" s="583">
        <f ca="1">IF(ISERROR(OFFSET('HARGA SATUAN'!$I$6,MATCH(C491,'HARGA SATUAN'!$C$7:$C$1495,0),0)),"",OFFSET('HARGA SATUAN'!$I$6,MATCH(C491,'HARGA SATUAN'!$C$7:$C$1495,0),0))</f>
        <v>0</v>
      </c>
      <c r="H491" s="677" t="str">
        <f ca="1">IF(B491="","",#REF!)</f>
        <v/>
      </c>
      <c r="I491" s="677" t="str">
        <f ca="1">IF(B491="","",#REF!)</f>
        <v/>
      </c>
      <c r="J491" s="677" t="str">
        <f ca="1">IF(B491="","",#REF!)</f>
        <v/>
      </c>
      <c r="K491" s="677" t="str">
        <f ca="1">IF(B491="","",#REF!)</f>
        <v/>
      </c>
      <c r="L491" s="677" t="str">
        <f ca="1">IF(C491="","",#REF!)</f>
        <v/>
      </c>
    </row>
    <row r="492" spans="1:12">
      <c r="A492" s="650">
        <v>481</v>
      </c>
      <c r="B492" s="676" t="str">
        <f ca="1" t="shared" si="21"/>
        <v/>
      </c>
      <c r="C492" s="209" t="str">
        <f ca="1" t="shared" si="22"/>
        <v/>
      </c>
      <c r="D492" s="587" t="str">
        <f ca="1">IF(ISERROR(OFFSET('HARGA SATUAN'!$D$6,MATCH(C492,'HARGA SATUAN'!$C$7:$C$1495,0),0)),"",OFFSET('HARGA SATUAN'!$D$6,MATCH(C492,'HARGA SATUAN'!$C$7:$C$1495,0),0))</f>
        <v/>
      </c>
      <c r="E492" s="587">
        <f ca="1">IF(B492="+","Unit",IF(ISERROR(OFFSET('HARGA SATUAN'!$E$6,MATCH(C492,'HARGA SATUAN'!$C$7:$C$1495,0),0)),"",OFFSET('HARGA SATUAN'!$E$6,MATCH(C492,'HARGA SATUAN'!$C$7:$C$1495,0),0)))</f>
        <v>0</v>
      </c>
      <c r="F492" s="678" t="str">
        <f ca="1" t="shared" si="23"/>
        <v/>
      </c>
      <c r="G492" s="583">
        <f ca="1">IF(ISERROR(OFFSET('HARGA SATUAN'!$I$6,MATCH(C492,'HARGA SATUAN'!$C$7:$C$1495,0),0)),"",OFFSET('HARGA SATUAN'!$I$6,MATCH(C492,'HARGA SATUAN'!$C$7:$C$1495,0),0))</f>
        <v>0</v>
      </c>
      <c r="H492" s="677" t="str">
        <f ca="1">IF(B492="","",#REF!)</f>
        <v/>
      </c>
      <c r="I492" s="677" t="str">
        <f ca="1">IF(B492="","",#REF!)</f>
        <v/>
      </c>
      <c r="J492" s="677" t="str">
        <f ca="1">IF(B492="","",#REF!)</f>
        <v/>
      </c>
      <c r="K492" s="677" t="str">
        <f ca="1">IF(B492="","",#REF!)</f>
        <v/>
      </c>
      <c r="L492" s="677" t="str">
        <f ca="1">IF(C492="","",#REF!)</f>
        <v/>
      </c>
    </row>
    <row r="493" spans="1:12">
      <c r="A493" s="650">
        <v>482</v>
      </c>
      <c r="B493" s="676" t="str">
        <f ca="1" t="shared" si="21"/>
        <v/>
      </c>
      <c r="C493" s="209" t="str">
        <f ca="1" t="shared" si="22"/>
        <v/>
      </c>
      <c r="D493" s="587" t="str">
        <f ca="1">IF(ISERROR(OFFSET('HARGA SATUAN'!$D$6,MATCH(C493,'HARGA SATUAN'!$C$7:$C$1495,0),0)),"",OFFSET('HARGA SATUAN'!$D$6,MATCH(C493,'HARGA SATUAN'!$C$7:$C$1495,0),0))</f>
        <v/>
      </c>
      <c r="E493" s="587">
        <f ca="1">IF(B493="+","Unit",IF(ISERROR(OFFSET('HARGA SATUAN'!$E$6,MATCH(C493,'HARGA SATUAN'!$C$7:$C$1495,0),0)),"",OFFSET('HARGA SATUAN'!$E$6,MATCH(C493,'HARGA SATUAN'!$C$7:$C$1495,0),0)))</f>
        <v>0</v>
      </c>
      <c r="F493" s="678" t="str">
        <f ca="1" t="shared" si="23"/>
        <v/>
      </c>
      <c r="G493" s="583">
        <f ca="1">IF(ISERROR(OFFSET('HARGA SATUAN'!$I$6,MATCH(C493,'HARGA SATUAN'!$C$7:$C$1495,0),0)),"",OFFSET('HARGA SATUAN'!$I$6,MATCH(C493,'HARGA SATUAN'!$C$7:$C$1495,0),0))</f>
        <v>0</v>
      </c>
      <c r="H493" s="677" t="str">
        <f ca="1">IF(B493="","",#REF!)</f>
        <v/>
      </c>
      <c r="I493" s="677" t="str">
        <f ca="1">IF(B493="","",#REF!)</f>
        <v/>
      </c>
      <c r="J493" s="677" t="str">
        <f ca="1">IF(B493="","",#REF!)</f>
        <v/>
      </c>
      <c r="K493" s="677" t="str">
        <f ca="1">IF(B493="","",#REF!)</f>
        <v/>
      </c>
      <c r="L493" s="677" t="str">
        <f ca="1">IF(C493="","",#REF!)</f>
        <v/>
      </c>
    </row>
    <row r="494" spans="1:12">
      <c r="A494" s="650">
        <v>483</v>
      </c>
      <c r="B494" s="676" t="str">
        <f ca="1" t="shared" si="21"/>
        <v/>
      </c>
      <c r="C494" s="209" t="str">
        <f ca="1" t="shared" si="22"/>
        <v/>
      </c>
      <c r="D494" s="587" t="str">
        <f ca="1">IF(ISERROR(OFFSET('HARGA SATUAN'!$D$6,MATCH(C494,'HARGA SATUAN'!$C$7:$C$1495,0),0)),"",OFFSET('HARGA SATUAN'!$D$6,MATCH(C494,'HARGA SATUAN'!$C$7:$C$1495,0),0))</f>
        <v/>
      </c>
      <c r="E494" s="587">
        <f ca="1">IF(B494="+","Unit",IF(ISERROR(OFFSET('HARGA SATUAN'!$E$6,MATCH(C494,'HARGA SATUAN'!$C$7:$C$1495,0),0)),"",OFFSET('HARGA SATUAN'!$E$6,MATCH(C494,'HARGA SATUAN'!$C$7:$C$1495,0),0)))</f>
        <v>0</v>
      </c>
      <c r="F494" s="678" t="str">
        <f ca="1" t="shared" si="23"/>
        <v/>
      </c>
      <c r="G494" s="583">
        <f ca="1">IF(ISERROR(OFFSET('HARGA SATUAN'!$I$6,MATCH(C494,'HARGA SATUAN'!$C$7:$C$1495,0),0)),"",OFFSET('HARGA SATUAN'!$I$6,MATCH(C494,'HARGA SATUAN'!$C$7:$C$1495,0),0))</f>
        <v>0</v>
      </c>
      <c r="H494" s="677" t="str">
        <f ca="1">IF(B494="","",#REF!)</f>
        <v/>
      </c>
      <c r="I494" s="677" t="str">
        <f ca="1">IF(B494="","",#REF!)</f>
        <v/>
      </c>
      <c r="J494" s="677" t="str">
        <f ca="1">IF(B494="","",#REF!)</f>
        <v/>
      </c>
      <c r="K494" s="677" t="str">
        <f ca="1">IF(B494="","",#REF!)</f>
        <v/>
      </c>
      <c r="L494" s="677" t="str">
        <f ca="1">IF(C494="","",#REF!)</f>
        <v/>
      </c>
    </row>
    <row r="495" spans="1:12">
      <c r="A495" s="650">
        <v>484</v>
      </c>
      <c r="B495" s="676" t="str">
        <f ca="1" t="shared" si="21"/>
        <v/>
      </c>
      <c r="C495" s="209" t="str">
        <f ca="1" t="shared" si="22"/>
        <v/>
      </c>
      <c r="D495" s="587" t="str">
        <f ca="1">IF(ISERROR(OFFSET('HARGA SATUAN'!$D$6,MATCH(C495,'HARGA SATUAN'!$C$7:$C$1495,0),0)),"",OFFSET('HARGA SATUAN'!$D$6,MATCH(C495,'HARGA SATUAN'!$C$7:$C$1495,0),0))</f>
        <v/>
      </c>
      <c r="E495" s="587">
        <f ca="1">IF(B495="+","Unit",IF(ISERROR(OFFSET('HARGA SATUAN'!$E$6,MATCH(C495,'HARGA SATUAN'!$C$7:$C$1495,0),0)),"",OFFSET('HARGA SATUAN'!$E$6,MATCH(C495,'HARGA SATUAN'!$C$7:$C$1495,0),0)))</f>
        <v>0</v>
      </c>
      <c r="F495" s="678" t="str">
        <f ca="1" t="shared" si="23"/>
        <v/>
      </c>
      <c r="G495" s="583">
        <f ca="1">IF(ISERROR(OFFSET('HARGA SATUAN'!$I$6,MATCH(C495,'HARGA SATUAN'!$C$7:$C$1495,0),0)),"",OFFSET('HARGA SATUAN'!$I$6,MATCH(C495,'HARGA SATUAN'!$C$7:$C$1495,0),0))</f>
        <v>0</v>
      </c>
      <c r="H495" s="677" t="str">
        <f ca="1">IF(B495="","",#REF!)</f>
        <v/>
      </c>
      <c r="I495" s="677" t="str">
        <f ca="1">IF(B495="","",#REF!)</f>
        <v/>
      </c>
      <c r="J495" s="677" t="str">
        <f ca="1">IF(B495="","",#REF!)</f>
        <v/>
      </c>
      <c r="K495" s="677" t="str">
        <f ca="1">IF(B495="","",#REF!)</f>
        <v/>
      </c>
      <c r="L495" s="677" t="str">
        <f ca="1">IF(C495="","",#REF!)</f>
        <v/>
      </c>
    </row>
    <row r="496" spans="1:12">
      <c r="A496" s="650">
        <v>485</v>
      </c>
      <c r="B496" s="676" t="str">
        <f ca="1" t="shared" si="21"/>
        <v/>
      </c>
      <c r="C496" s="209" t="str">
        <f ca="1" t="shared" si="22"/>
        <v/>
      </c>
      <c r="D496" s="587" t="str">
        <f ca="1">IF(ISERROR(OFFSET('HARGA SATUAN'!$D$6,MATCH(C496,'HARGA SATUAN'!$C$7:$C$1495,0),0)),"",OFFSET('HARGA SATUAN'!$D$6,MATCH(C496,'HARGA SATUAN'!$C$7:$C$1495,0),0))</f>
        <v/>
      </c>
      <c r="E496" s="587">
        <f ca="1">IF(B496="+","Unit",IF(ISERROR(OFFSET('HARGA SATUAN'!$E$6,MATCH(C496,'HARGA SATUAN'!$C$7:$C$1495,0),0)),"",OFFSET('HARGA SATUAN'!$E$6,MATCH(C496,'HARGA SATUAN'!$C$7:$C$1495,0),0)))</f>
        <v>0</v>
      </c>
      <c r="F496" s="678" t="str">
        <f ca="1" t="shared" si="23"/>
        <v/>
      </c>
      <c r="G496" s="583">
        <f ca="1">IF(ISERROR(OFFSET('HARGA SATUAN'!$I$6,MATCH(C496,'HARGA SATUAN'!$C$7:$C$1495,0),0)),"",OFFSET('HARGA SATUAN'!$I$6,MATCH(C496,'HARGA SATUAN'!$C$7:$C$1495,0),0))</f>
        <v>0</v>
      </c>
      <c r="H496" s="677" t="str">
        <f ca="1">IF(B496="","",#REF!)</f>
        <v/>
      </c>
      <c r="I496" s="677" t="str">
        <f ca="1">IF(B496="","",#REF!)</f>
        <v/>
      </c>
      <c r="J496" s="677" t="str">
        <f ca="1">IF(B496="","",#REF!)</f>
        <v/>
      </c>
      <c r="K496" s="677" t="str">
        <f ca="1">IF(B496="","",#REF!)</f>
        <v/>
      </c>
      <c r="L496" s="677" t="str">
        <f ca="1">IF(C496="","",#REF!)</f>
        <v/>
      </c>
    </row>
    <row r="497" spans="1:12">
      <c r="A497" s="650">
        <v>486</v>
      </c>
      <c r="B497" s="676" t="str">
        <f ca="1" t="shared" si="21"/>
        <v/>
      </c>
      <c r="C497" s="209" t="str">
        <f ca="1" t="shared" si="22"/>
        <v/>
      </c>
      <c r="D497" s="587" t="str">
        <f ca="1">IF(ISERROR(OFFSET('HARGA SATUAN'!$D$6,MATCH(C497,'HARGA SATUAN'!$C$7:$C$1495,0),0)),"",OFFSET('HARGA SATUAN'!$D$6,MATCH(C497,'HARGA SATUAN'!$C$7:$C$1495,0),0))</f>
        <v/>
      </c>
      <c r="E497" s="587">
        <f ca="1">IF(B497="+","Unit",IF(ISERROR(OFFSET('HARGA SATUAN'!$E$6,MATCH(C497,'HARGA SATUAN'!$C$7:$C$1495,0),0)),"",OFFSET('HARGA SATUAN'!$E$6,MATCH(C497,'HARGA SATUAN'!$C$7:$C$1495,0),0)))</f>
        <v>0</v>
      </c>
      <c r="F497" s="678" t="str">
        <f ca="1" t="shared" si="23"/>
        <v/>
      </c>
      <c r="G497" s="583">
        <f ca="1">IF(ISERROR(OFFSET('HARGA SATUAN'!$I$6,MATCH(C497,'HARGA SATUAN'!$C$7:$C$1495,0),0)),"",OFFSET('HARGA SATUAN'!$I$6,MATCH(C497,'HARGA SATUAN'!$C$7:$C$1495,0),0))</f>
        <v>0</v>
      </c>
      <c r="H497" s="677" t="str">
        <f ca="1">IF(B497="","",#REF!)</f>
        <v/>
      </c>
      <c r="I497" s="677" t="str">
        <f ca="1">IF(B497="","",#REF!)</f>
        <v/>
      </c>
      <c r="J497" s="677" t="str">
        <f ca="1">IF(B497="","",#REF!)</f>
        <v/>
      </c>
      <c r="K497" s="677" t="str">
        <f ca="1">IF(B497="","",#REF!)</f>
        <v/>
      </c>
      <c r="L497" s="677" t="str">
        <f ca="1">IF(C497="","",#REF!)</f>
        <v/>
      </c>
    </row>
    <row r="498" spans="1:12">
      <c r="A498" s="650">
        <v>487</v>
      </c>
      <c r="B498" s="676" t="str">
        <f ca="1" t="shared" si="21"/>
        <v/>
      </c>
      <c r="C498" s="209" t="str">
        <f ca="1" t="shared" si="22"/>
        <v/>
      </c>
      <c r="D498" s="587" t="str">
        <f ca="1">IF(ISERROR(OFFSET('HARGA SATUAN'!$D$6,MATCH(C498,'HARGA SATUAN'!$C$7:$C$1495,0),0)),"",OFFSET('HARGA SATUAN'!$D$6,MATCH(C498,'HARGA SATUAN'!$C$7:$C$1495,0),0))</f>
        <v/>
      </c>
      <c r="E498" s="587">
        <f ca="1">IF(B498="+","Unit",IF(ISERROR(OFFSET('HARGA SATUAN'!$E$6,MATCH(C498,'HARGA SATUAN'!$C$7:$C$1495,0),0)),"",OFFSET('HARGA SATUAN'!$E$6,MATCH(C498,'HARGA SATUAN'!$C$7:$C$1495,0),0)))</f>
        <v>0</v>
      </c>
      <c r="F498" s="678" t="str">
        <f ca="1" t="shared" si="23"/>
        <v/>
      </c>
      <c r="G498" s="583">
        <f ca="1">IF(ISERROR(OFFSET('HARGA SATUAN'!$I$6,MATCH(C498,'HARGA SATUAN'!$C$7:$C$1495,0),0)),"",OFFSET('HARGA SATUAN'!$I$6,MATCH(C498,'HARGA SATUAN'!$C$7:$C$1495,0),0))</f>
        <v>0</v>
      </c>
      <c r="H498" s="677" t="str">
        <f ca="1">IF(B498="","",#REF!)</f>
        <v/>
      </c>
      <c r="I498" s="677" t="str">
        <f ca="1">IF(B498="","",#REF!)</f>
        <v/>
      </c>
      <c r="J498" s="677" t="str">
        <f ca="1">IF(B498="","",#REF!)</f>
        <v/>
      </c>
      <c r="K498" s="677" t="str">
        <f ca="1">IF(B498="","",#REF!)</f>
        <v/>
      </c>
      <c r="L498" s="677" t="str">
        <f ca="1">IF(C498="","",#REF!)</f>
        <v/>
      </c>
    </row>
    <row r="499" spans="1:12">
      <c r="A499" s="650">
        <v>488</v>
      </c>
      <c r="B499" s="676" t="str">
        <f ca="1" t="shared" si="21"/>
        <v/>
      </c>
      <c r="C499" s="209" t="str">
        <f ca="1" t="shared" si="22"/>
        <v/>
      </c>
      <c r="D499" s="587" t="str">
        <f ca="1">IF(ISERROR(OFFSET('HARGA SATUAN'!$D$6,MATCH(C499,'HARGA SATUAN'!$C$7:$C$1495,0),0)),"",OFFSET('HARGA SATUAN'!$D$6,MATCH(C499,'HARGA SATUAN'!$C$7:$C$1495,0),0))</f>
        <v/>
      </c>
      <c r="E499" s="587">
        <f ca="1">IF(B499="+","Unit",IF(ISERROR(OFFSET('HARGA SATUAN'!$E$6,MATCH(C499,'HARGA SATUAN'!$C$7:$C$1495,0),0)),"",OFFSET('HARGA SATUAN'!$E$6,MATCH(C499,'HARGA SATUAN'!$C$7:$C$1495,0),0)))</f>
        <v>0</v>
      </c>
      <c r="F499" s="678" t="str">
        <f ca="1" t="shared" si="23"/>
        <v/>
      </c>
      <c r="G499" s="583">
        <f ca="1">IF(ISERROR(OFFSET('HARGA SATUAN'!$I$6,MATCH(C499,'HARGA SATUAN'!$C$7:$C$1495,0),0)),"",OFFSET('HARGA SATUAN'!$I$6,MATCH(C499,'HARGA SATUAN'!$C$7:$C$1495,0),0))</f>
        <v>0</v>
      </c>
      <c r="H499" s="677" t="str">
        <f ca="1">IF(B499="","",#REF!)</f>
        <v/>
      </c>
      <c r="I499" s="677" t="str">
        <f ca="1">IF(B499="","",#REF!)</f>
        <v/>
      </c>
      <c r="J499" s="677" t="str">
        <f ca="1">IF(B499="","",#REF!)</f>
        <v/>
      </c>
      <c r="K499" s="677" t="str">
        <f ca="1">IF(B499="","",#REF!)</f>
        <v/>
      </c>
      <c r="L499" s="677" t="str">
        <f ca="1">IF(C499="","",#REF!)</f>
        <v/>
      </c>
    </row>
    <row r="500" spans="1:12">
      <c r="A500" s="650">
        <v>489</v>
      </c>
      <c r="B500" s="676" t="str">
        <f ca="1" t="shared" si="21"/>
        <v/>
      </c>
      <c r="C500" s="209" t="str">
        <f ca="1" t="shared" si="22"/>
        <v/>
      </c>
      <c r="D500" s="587" t="str">
        <f ca="1">IF(ISERROR(OFFSET('HARGA SATUAN'!$D$6,MATCH(C500,'HARGA SATUAN'!$C$7:$C$1495,0),0)),"",OFFSET('HARGA SATUAN'!$D$6,MATCH(C500,'HARGA SATUAN'!$C$7:$C$1495,0),0))</f>
        <v/>
      </c>
      <c r="E500" s="587">
        <f ca="1">IF(B500="+","Unit",IF(ISERROR(OFFSET('HARGA SATUAN'!$E$6,MATCH(C500,'HARGA SATUAN'!$C$7:$C$1495,0),0)),"",OFFSET('HARGA SATUAN'!$E$6,MATCH(C500,'HARGA SATUAN'!$C$7:$C$1495,0),0)))</f>
        <v>0</v>
      </c>
      <c r="F500" s="678" t="str">
        <f ca="1" t="shared" si="23"/>
        <v/>
      </c>
      <c r="G500" s="583">
        <f ca="1">IF(ISERROR(OFFSET('HARGA SATUAN'!$I$6,MATCH(C500,'HARGA SATUAN'!$C$7:$C$1495,0),0)),"",OFFSET('HARGA SATUAN'!$I$6,MATCH(C500,'HARGA SATUAN'!$C$7:$C$1495,0),0))</f>
        <v>0</v>
      </c>
      <c r="H500" s="677" t="str">
        <f ca="1">IF(B500="","",#REF!)</f>
        <v/>
      </c>
      <c r="I500" s="677" t="str">
        <f ca="1">IF(B500="","",#REF!)</f>
        <v/>
      </c>
      <c r="J500" s="677" t="str">
        <f ca="1">IF(B500="","",#REF!)</f>
        <v/>
      </c>
      <c r="K500" s="677" t="str">
        <f ca="1">IF(B500="","",#REF!)</f>
        <v/>
      </c>
      <c r="L500" s="677" t="str">
        <f ca="1">IF(C500="","",#REF!)</f>
        <v/>
      </c>
    </row>
    <row r="501" spans="1:12">
      <c r="A501" s="650">
        <v>490</v>
      </c>
      <c r="B501" s="676" t="str">
        <f ca="1" t="shared" si="21"/>
        <v/>
      </c>
      <c r="C501" s="209" t="str">
        <f ca="1" t="shared" si="22"/>
        <v/>
      </c>
      <c r="D501" s="587" t="str">
        <f ca="1">IF(ISERROR(OFFSET('HARGA SATUAN'!$D$6,MATCH(C501,'HARGA SATUAN'!$C$7:$C$1495,0),0)),"",OFFSET('HARGA SATUAN'!$D$6,MATCH(C501,'HARGA SATUAN'!$C$7:$C$1495,0),0))</f>
        <v/>
      </c>
      <c r="E501" s="587">
        <f ca="1">IF(B501="+","Unit",IF(ISERROR(OFFSET('HARGA SATUAN'!$E$6,MATCH(C501,'HARGA SATUAN'!$C$7:$C$1495,0),0)),"",OFFSET('HARGA SATUAN'!$E$6,MATCH(C501,'HARGA SATUAN'!$C$7:$C$1495,0),0)))</f>
        <v>0</v>
      </c>
      <c r="F501" s="678" t="str">
        <f ca="1" t="shared" si="23"/>
        <v/>
      </c>
      <c r="G501" s="583">
        <f ca="1">IF(ISERROR(OFFSET('HARGA SATUAN'!$I$6,MATCH(C501,'HARGA SATUAN'!$C$7:$C$1495,0),0)),"",OFFSET('HARGA SATUAN'!$I$6,MATCH(C501,'HARGA SATUAN'!$C$7:$C$1495,0),0))</f>
        <v>0</v>
      </c>
      <c r="H501" s="677" t="str">
        <f ca="1">IF(B501="","",#REF!)</f>
        <v/>
      </c>
      <c r="I501" s="677" t="str">
        <f ca="1">IF(B501="","",#REF!)</f>
        <v/>
      </c>
      <c r="J501" s="677" t="str">
        <f ca="1">IF(B501="","",#REF!)</f>
        <v/>
      </c>
      <c r="K501" s="677" t="str">
        <f ca="1">IF(B501="","",#REF!)</f>
        <v/>
      </c>
      <c r="L501" s="677" t="str">
        <f ca="1">IF(C501="","",#REF!)</f>
        <v/>
      </c>
    </row>
    <row r="502" spans="1:12">
      <c r="A502" s="650">
        <v>491</v>
      </c>
      <c r="B502" s="676" t="str">
        <f ca="1" t="shared" si="21"/>
        <v/>
      </c>
      <c r="C502" s="209" t="str">
        <f ca="1" t="shared" si="22"/>
        <v/>
      </c>
      <c r="D502" s="587" t="str">
        <f ca="1">IF(ISERROR(OFFSET('HARGA SATUAN'!$D$6,MATCH(C502,'HARGA SATUAN'!$C$7:$C$1495,0),0)),"",OFFSET('HARGA SATUAN'!$D$6,MATCH(C502,'HARGA SATUAN'!$C$7:$C$1495,0),0))</f>
        <v/>
      </c>
      <c r="E502" s="587">
        <f ca="1">IF(B502="+","Unit",IF(ISERROR(OFFSET('HARGA SATUAN'!$E$6,MATCH(C502,'HARGA SATUAN'!$C$7:$C$1495,0),0)),"",OFFSET('HARGA SATUAN'!$E$6,MATCH(C502,'HARGA SATUAN'!$C$7:$C$1495,0),0)))</f>
        <v>0</v>
      </c>
      <c r="F502" s="678" t="str">
        <f ca="1" t="shared" si="23"/>
        <v/>
      </c>
      <c r="G502" s="583">
        <f ca="1">IF(ISERROR(OFFSET('HARGA SATUAN'!$I$6,MATCH(C502,'HARGA SATUAN'!$C$7:$C$1495,0),0)),"",OFFSET('HARGA SATUAN'!$I$6,MATCH(C502,'HARGA SATUAN'!$C$7:$C$1495,0),0))</f>
        <v>0</v>
      </c>
      <c r="H502" s="677" t="str">
        <f ca="1">IF(B502="","",#REF!)</f>
        <v/>
      </c>
      <c r="I502" s="677" t="str">
        <f ca="1">IF(B502="","",#REF!)</f>
        <v/>
      </c>
      <c r="J502" s="677" t="str">
        <f ca="1">IF(B502="","",#REF!)</f>
        <v/>
      </c>
      <c r="K502" s="677" t="str">
        <f ca="1">IF(B502="","",#REF!)</f>
        <v/>
      </c>
      <c r="L502" s="677" t="str">
        <f ca="1">IF(C502="","",#REF!)</f>
        <v/>
      </c>
    </row>
    <row r="503" spans="1:12">
      <c r="A503" s="650">
        <v>492</v>
      </c>
      <c r="B503" s="676" t="str">
        <f ca="1" t="shared" si="21"/>
        <v/>
      </c>
      <c r="C503" s="209" t="str">
        <f ca="1" t="shared" si="22"/>
        <v/>
      </c>
      <c r="D503" s="587" t="str">
        <f ca="1">IF(ISERROR(OFFSET('HARGA SATUAN'!$D$6,MATCH(C503,'HARGA SATUAN'!$C$7:$C$1495,0),0)),"",OFFSET('HARGA SATUAN'!$D$6,MATCH(C503,'HARGA SATUAN'!$C$7:$C$1495,0),0))</f>
        <v/>
      </c>
      <c r="E503" s="587">
        <f ca="1">IF(B503="+","Unit",IF(ISERROR(OFFSET('HARGA SATUAN'!$E$6,MATCH(C503,'HARGA SATUAN'!$C$7:$C$1495,0),0)),"",OFFSET('HARGA SATUAN'!$E$6,MATCH(C503,'HARGA SATUAN'!$C$7:$C$1495,0),0)))</f>
        <v>0</v>
      </c>
      <c r="F503" s="678" t="str">
        <f ca="1" t="shared" si="23"/>
        <v/>
      </c>
      <c r="G503" s="583">
        <f ca="1">IF(ISERROR(OFFSET('HARGA SATUAN'!$I$6,MATCH(C503,'HARGA SATUAN'!$C$7:$C$1495,0),0)),"",OFFSET('HARGA SATUAN'!$I$6,MATCH(C503,'HARGA SATUAN'!$C$7:$C$1495,0),0))</f>
        <v>0</v>
      </c>
      <c r="H503" s="677" t="str">
        <f ca="1">IF(B503="","",#REF!)</f>
        <v/>
      </c>
      <c r="I503" s="677" t="str">
        <f ca="1">IF(B503="","",#REF!)</f>
        <v/>
      </c>
      <c r="J503" s="677" t="str">
        <f ca="1">IF(B503="","",#REF!)</f>
        <v/>
      </c>
      <c r="K503" s="677" t="str">
        <f ca="1">IF(B503="","",#REF!)</f>
        <v/>
      </c>
      <c r="L503" s="677" t="str">
        <f ca="1">IF(C503="","",#REF!)</f>
        <v/>
      </c>
    </row>
    <row r="504" spans="1:12">
      <c r="A504" s="650">
        <v>493</v>
      </c>
      <c r="B504" s="676" t="str">
        <f ca="1" t="shared" si="21"/>
        <v/>
      </c>
      <c r="C504" s="209" t="str">
        <f ca="1" t="shared" si="22"/>
        <v/>
      </c>
      <c r="D504" s="587" t="str">
        <f ca="1">IF(ISERROR(OFFSET('HARGA SATUAN'!$D$6,MATCH(C504,'HARGA SATUAN'!$C$7:$C$1495,0),0)),"",OFFSET('HARGA SATUAN'!$D$6,MATCH(C504,'HARGA SATUAN'!$C$7:$C$1495,0),0))</f>
        <v/>
      </c>
      <c r="E504" s="587">
        <f ca="1">IF(B504="+","Unit",IF(ISERROR(OFFSET('HARGA SATUAN'!$E$6,MATCH(C504,'HARGA SATUAN'!$C$7:$C$1495,0),0)),"",OFFSET('HARGA SATUAN'!$E$6,MATCH(C504,'HARGA SATUAN'!$C$7:$C$1495,0),0)))</f>
        <v>0</v>
      </c>
      <c r="F504" s="678" t="str">
        <f ca="1" t="shared" si="23"/>
        <v/>
      </c>
      <c r="G504" s="583">
        <f ca="1">IF(ISERROR(OFFSET('HARGA SATUAN'!$I$6,MATCH(C504,'HARGA SATUAN'!$C$7:$C$1495,0),0)),"",OFFSET('HARGA SATUAN'!$I$6,MATCH(C504,'HARGA SATUAN'!$C$7:$C$1495,0),0))</f>
        <v>0</v>
      </c>
      <c r="H504" s="677" t="str">
        <f ca="1">IF(B504="","",#REF!)</f>
        <v/>
      </c>
      <c r="I504" s="677" t="str">
        <f ca="1">IF(B504="","",#REF!)</f>
        <v/>
      </c>
      <c r="J504" s="677" t="str">
        <f ca="1">IF(B504="","",#REF!)</f>
        <v/>
      </c>
      <c r="K504" s="677" t="str">
        <f ca="1">IF(B504="","",#REF!)</f>
        <v/>
      </c>
      <c r="L504" s="677" t="str">
        <f ca="1">IF(C504="","",#REF!)</f>
        <v/>
      </c>
    </row>
    <row r="505" spans="1:12">
      <c r="A505" s="650">
        <v>494</v>
      </c>
      <c r="B505" s="676" t="str">
        <f ca="1" t="shared" si="21"/>
        <v/>
      </c>
      <c r="C505" s="209" t="str">
        <f ca="1" t="shared" si="22"/>
        <v/>
      </c>
      <c r="D505" s="587" t="str">
        <f ca="1">IF(ISERROR(OFFSET('HARGA SATUAN'!$D$6,MATCH(C505,'HARGA SATUAN'!$C$7:$C$1495,0),0)),"",OFFSET('HARGA SATUAN'!$D$6,MATCH(C505,'HARGA SATUAN'!$C$7:$C$1495,0),0))</f>
        <v/>
      </c>
      <c r="E505" s="587">
        <f ca="1">IF(B505="+","Unit",IF(ISERROR(OFFSET('HARGA SATUAN'!$E$6,MATCH(C505,'HARGA SATUAN'!$C$7:$C$1495,0),0)),"",OFFSET('HARGA SATUAN'!$E$6,MATCH(C505,'HARGA SATUAN'!$C$7:$C$1495,0),0)))</f>
        <v>0</v>
      </c>
      <c r="F505" s="678" t="str">
        <f ca="1" t="shared" si="23"/>
        <v/>
      </c>
      <c r="G505" s="583">
        <f ca="1">IF(ISERROR(OFFSET('HARGA SATUAN'!$I$6,MATCH(C505,'HARGA SATUAN'!$C$7:$C$1495,0),0)),"",OFFSET('HARGA SATUAN'!$I$6,MATCH(C505,'HARGA SATUAN'!$C$7:$C$1495,0),0))</f>
        <v>0</v>
      </c>
      <c r="H505" s="677" t="str">
        <f ca="1">IF(B505="","",#REF!)</f>
        <v/>
      </c>
      <c r="I505" s="677" t="str">
        <f ca="1">IF(B505="","",#REF!)</f>
        <v/>
      </c>
      <c r="J505" s="677" t="str">
        <f ca="1">IF(B505="","",#REF!)</f>
        <v/>
      </c>
      <c r="K505" s="677" t="str">
        <f ca="1">IF(B505="","",#REF!)</f>
        <v/>
      </c>
      <c r="L505" s="677" t="str">
        <f ca="1">IF(C505="","",#REF!)</f>
        <v/>
      </c>
    </row>
    <row r="506" spans="1:12">
      <c r="A506" s="650">
        <v>495</v>
      </c>
      <c r="B506" s="676" t="str">
        <f ca="1" t="shared" si="21"/>
        <v/>
      </c>
      <c r="C506" s="209" t="str">
        <f ca="1" t="shared" si="22"/>
        <v/>
      </c>
      <c r="D506" s="587" t="str">
        <f ca="1">IF(ISERROR(OFFSET('HARGA SATUAN'!$D$6,MATCH(C506,'HARGA SATUAN'!$C$7:$C$1495,0),0)),"",OFFSET('HARGA SATUAN'!$D$6,MATCH(C506,'HARGA SATUAN'!$C$7:$C$1495,0),0))</f>
        <v/>
      </c>
      <c r="E506" s="587">
        <f ca="1">IF(B506="+","Unit",IF(ISERROR(OFFSET('HARGA SATUAN'!$E$6,MATCH(C506,'HARGA SATUAN'!$C$7:$C$1495,0),0)),"",OFFSET('HARGA SATUAN'!$E$6,MATCH(C506,'HARGA SATUAN'!$C$7:$C$1495,0),0)))</f>
        <v>0</v>
      </c>
      <c r="F506" s="678" t="str">
        <f ca="1" t="shared" si="23"/>
        <v/>
      </c>
      <c r="G506" s="583">
        <f ca="1">IF(ISERROR(OFFSET('HARGA SATUAN'!$I$6,MATCH(C506,'HARGA SATUAN'!$C$7:$C$1495,0),0)),"",OFFSET('HARGA SATUAN'!$I$6,MATCH(C506,'HARGA SATUAN'!$C$7:$C$1495,0),0))</f>
        <v>0</v>
      </c>
      <c r="H506" s="677" t="str">
        <f ca="1">IF(B506="","",#REF!)</f>
        <v/>
      </c>
      <c r="I506" s="677" t="str">
        <f ca="1">IF(B506="","",#REF!)</f>
        <v/>
      </c>
      <c r="J506" s="677" t="str">
        <f ca="1">IF(B506="","",#REF!)</f>
        <v/>
      </c>
      <c r="K506" s="677" t="str">
        <f ca="1">IF(B506="","",#REF!)</f>
        <v/>
      </c>
      <c r="L506" s="677" t="str">
        <f ca="1">IF(C506="","",#REF!)</f>
        <v/>
      </c>
    </row>
    <row r="507" spans="1:12">
      <c r="A507" s="650">
        <v>496</v>
      </c>
      <c r="B507" s="676" t="str">
        <f ca="1" t="shared" si="21"/>
        <v/>
      </c>
      <c r="C507" s="209" t="str">
        <f ca="1" t="shared" si="22"/>
        <v/>
      </c>
      <c r="D507" s="587" t="str">
        <f ca="1">IF(ISERROR(OFFSET('HARGA SATUAN'!$D$6,MATCH(C507,'HARGA SATUAN'!$C$7:$C$1495,0),0)),"",OFFSET('HARGA SATUAN'!$D$6,MATCH(C507,'HARGA SATUAN'!$C$7:$C$1495,0),0))</f>
        <v/>
      </c>
      <c r="E507" s="587">
        <f ca="1">IF(B507="+","Unit",IF(ISERROR(OFFSET('HARGA SATUAN'!$E$6,MATCH(C507,'HARGA SATUAN'!$C$7:$C$1495,0),0)),"",OFFSET('HARGA SATUAN'!$E$6,MATCH(C507,'HARGA SATUAN'!$C$7:$C$1495,0),0)))</f>
        <v>0</v>
      </c>
      <c r="F507" s="678" t="str">
        <f ca="1" t="shared" si="23"/>
        <v/>
      </c>
      <c r="G507" s="583">
        <f ca="1">IF(ISERROR(OFFSET('HARGA SATUAN'!$I$6,MATCH(C507,'HARGA SATUAN'!$C$7:$C$1495,0),0)),"",OFFSET('HARGA SATUAN'!$I$6,MATCH(C507,'HARGA SATUAN'!$C$7:$C$1495,0),0))</f>
        <v>0</v>
      </c>
      <c r="H507" s="677" t="str">
        <f ca="1">IF(B507="","",#REF!)</f>
        <v/>
      </c>
      <c r="I507" s="677" t="str">
        <f ca="1">IF(B507="","",#REF!)</f>
        <v/>
      </c>
      <c r="J507" s="677" t="str">
        <f ca="1">IF(B507="","",#REF!)</f>
        <v/>
      </c>
      <c r="K507" s="677" t="str">
        <f ca="1">IF(B507="","",#REF!)</f>
        <v/>
      </c>
      <c r="L507" s="677" t="str">
        <f ca="1">IF(C507="","",#REF!)</f>
        <v/>
      </c>
    </row>
    <row r="508" spans="1:12">
      <c r="A508" s="650">
        <v>497</v>
      </c>
      <c r="B508" s="676" t="str">
        <f ca="1" t="shared" si="21"/>
        <v/>
      </c>
      <c r="C508" s="209" t="str">
        <f ca="1" t="shared" si="22"/>
        <v/>
      </c>
      <c r="D508" s="587" t="str">
        <f ca="1">IF(ISERROR(OFFSET('HARGA SATUAN'!$D$6,MATCH(C508,'HARGA SATUAN'!$C$7:$C$1495,0),0)),"",OFFSET('HARGA SATUAN'!$D$6,MATCH(C508,'HARGA SATUAN'!$C$7:$C$1495,0),0))</f>
        <v/>
      </c>
      <c r="E508" s="587">
        <f ca="1">IF(B508="+","Unit",IF(ISERROR(OFFSET('HARGA SATUAN'!$E$6,MATCH(C508,'HARGA SATUAN'!$C$7:$C$1495,0),0)),"",OFFSET('HARGA SATUAN'!$E$6,MATCH(C508,'HARGA SATUAN'!$C$7:$C$1495,0),0)))</f>
        <v>0</v>
      </c>
      <c r="F508" s="678" t="str">
        <f ca="1" t="shared" si="23"/>
        <v/>
      </c>
      <c r="G508" s="583">
        <f ca="1">IF(ISERROR(OFFSET('HARGA SATUAN'!$I$6,MATCH(C508,'HARGA SATUAN'!$C$7:$C$1495,0),0)),"",OFFSET('HARGA SATUAN'!$I$6,MATCH(C508,'HARGA SATUAN'!$C$7:$C$1495,0),0))</f>
        <v>0</v>
      </c>
      <c r="H508" s="677" t="str">
        <f ca="1">IF(B508="","",#REF!)</f>
        <v/>
      </c>
      <c r="I508" s="677" t="str">
        <f ca="1">IF(B508="","",#REF!)</f>
        <v/>
      </c>
      <c r="J508" s="677" t="str">
        <f ca="1">IF(B508="","",#REF!)</f>
        <v/>
      </c>
      <c r="K508" s="677" t="str">
        <f ca="1">IF(B508="","",#REF!)</f>
        <v/>
      </c>
      <c r="L508" s="677" t="str">
        <f ca="1">IF(C508="","",#REF!)</f>
        <v/>
      </c>
    </row>
    <row r="509" spans="1:12">
      <c r="A509" s="650">
        <v>498</v>
      </c>
      <c r="B509" s="676" t="str">
        <f ca="1" t="shared" si="21"/>
        <v/>
      </c>
      <c r="C509" s="209" t="str">
        <f ca="1" t="shared" si="22"/>
        <v/>
      </c>
      <c r="D509" s="587" t="str">
        <f ca="1">IF(ISERROR(OFFSET('HARGA SATUAN'!$D$6,MATCH(C509,'HARGA SATUAN'!$C$7:$C$1495,0),0)),"",OFFSET('HARGA SATUAN'!$D$6,MATCH(C509,'HARGA SATUAN'!$C$7:$C$1495,0),0))</f>
        <v/>
      </c>
      <c r="E509" s="587">
        <f ca="1">IF(B509="+","Unit",IF(ISERROR(OFFSET('HARGA SATUAN'!$E$6,MATCH(C509,'HARGA SATUAN'!$C$7:$C$1495,0),0)),"",OFFSET('HARGA SATUAN'!$E$6,MATCH(C509,'HARGA SATUAN'!$C$7:$C$1495,0),0)))</f>
        <v>0</v>
      </c>
      <c r="F509" s="678" t="str">
        <f ca="1" t="shared" si="23"/>
        <v/>
      </c>
      <c r="G509" s="583">
        <f ca="1">IF(ISERROR(OFFSET('HARGA SATUAN'!$I$6,MATCH(C509,'HARGA SATUAN'!$C$7:$C$1495,0),0)),"",OFFSET('HARGA SATUAN'!$I$6,MATCH(C509,'HARGA SATUAN'!$C$7:$C$1495,0),0))</f>
        <v>0</v>
      </c>
      <c r="H509" s="677" t="str">
        <f ca="1">IF(B509="","",#REF!)</f>
        <v/>
      </c>
      <c r="I509" s="677" t="str">
        <f ca="1">IF(B509="","",#REF!)</f>
        <v/>
      </c>
      <c r="J509" s="677" t="str">
        <f ca="1">IF(B509="","",#REF!)</f>
        <v/>
      </c>
      <c r="K509" s="677" t="str">
        <f ca="1">IF(B509="","",#REF!)</f>
        <v/>
      </c>
      <c r="L509" s="677" t="str">
        <f ca="1">IF(C509="","",#REF!)</f>
        <v/>
      </c>
    </row>
    <row r="510" spans="1:12">
      <c r="A510" s="650">
        <v>499</v>
      </c>
      <c r="B510" s="676" t="str">
        <f ca="1" t="shared" si="21"/>
        <v/>
      </c>
      <c r="C510" s="209" t="str">
        <f ca="1" t="shared" si="22"/>
        <v/>
      </c>
      <c r="D510" s="587" t="str">
        <f ca="1">IF(ISERROR(OFFSET('HARGA SATUAN'!$D$6,MATCH(C510,'HARGA SATUAN'!$C$7:$C$1495,0),0)),"",OFFSET('HARGA SATUAN'!$D$6,MATCH(C510,'HARGA SATUAN'!$C$7:$C$1495,0),0))</f>
        <v/>
      </c>
      <c r="E510" s="587">
        <f ca="1">IF(B510="+","Unit",IF(ISERROR(OFFSET('HARGA SATUAN'!$E$6,MATCH(C510,'HARGA SATUAN'!$C$7:$C$1495,0),0)),"",OFFSET('HARGA SATUAN'!$E$6,MATCH(C510,'HARGA SATUAN'!$C$7:$C$1495,0),0)))</f>
        <v>0</v>
      </c>
      <c r="F510" s="678" t="str">
        <f ca="1" t="shared" si="23"/>
        <v/>
      </c>
      <c r="G510" s="583">
        <f ca="1">IF(ISERROR(OFFSET('HARGA SATUAN'!$I$6,MATCH(C510,'HARGA SATUAN'!$C$7:$C$1495,0),0)),"",OFFSET('HARGA SATUAN'!$I$6,MATCH(C510,'HARGA SATUAN'!$C$7:$C$1495,0),0))</f>
        <v>0</v>
      </c>
      <c r="H510" s="677" t="str">
        <f ca="1">IF(B510="","",#REF!)</f>
        <v/>
      </c>
      <c r="I510" s="677" t="str">
        <f ca="1">IF(B510="","",#REF!)</f>
        <v/>
      </c>
      <c r="J510" s="677" t="str">
        <f ca="1">IF(B510="","",#REF!)</f>
        <v/>
      </c>
      <c r="K510" s="677" t="str">
        <f ca="1">IF(B510="","",#REF!)</f>
        <v/>
      </c>
      <c r="L510" s="677" t="str">
        <f ca="1">IF(C510="","",#REF!)</f>
        <v/>
      </c>
    </row>
    <row r="511" spans="1:12">
      <c r="A511" s="650">
        <v>500</v>
      </c>
      <c r="B511" s="676" t="str">
        <f ca="1" t="shared" si="21"/>
        <v/>
      </c>
      <c r="C511" s="209" t="str">
        <f ca="1" t="shared" si="22"/>
        <v/>
      </c>
      <c r="D511" s="587" t="str">
        <f ca="1">IF(ISERROR(OFFSET('HARGA SATUAN'!$D$6,MATCH(C511,'HARGA SATUAN'!$C$7:$C$1495,0),0)),"",OFFSET('HARGA SATUAN'!$D$6,MATCH(C511,'HARGA SATUAN'!$C$7:$C$1495,0),0))</f>
        <v/>
      </c>
      <c r="E511" s="587">
        <f ca="1">IF(B511="+","Unit",IF(ISERROR(OFFSET('HARGA SATUAN'!$E$6,MATCH(C511,'HARGA SATUAN'!$C$7:$C$1495,0),0)),"",OFFSET('HARGA SATUAN'!$E$6,MATCH(C511,'HARGA SATUAN'!$C$7:$C$1495,0),0)))</f>
        <v>0</v>
      </c>
      <c r="F511" s="678" t="str">
        <f ca="1" t="shared" si="23"/>
        <v/>
      </c>
      <c r="G511" s="583">
        <f ca="1">IF(ISERROR(OFFSET('HARGA SATUAN'!$I$6,MATCH(C511,'HARGA SATUAN'!$C$7:$C$1495,0),0)),"",OFFSET('HARGA SATUAN'!$I$6,MATCH(C511,'HARGA SATUAN'!$C$7:$C$1495,0),0))</f>
        <v>0</v>
      </c>
      <c r="H511" s="677" t="str">
        <f ca="1">IF(B511="","",#REF!)</f>
        <v/>
      </c>
      <c r="I511" s="677" t="str">
        <f ca="1">IF(B511="","",#REF!)</f>
        <v/>
      </c>
      <c r="J511" s="677" t="str">
        <f ca="1">IF(B511="","",#REF!)</f>
        <v/>
      </c>
      <c r="K511" s="677" t="str">
        <f ca="1">IF(B511="","",#REF!)</f>
        <v/>
      </c>
      <c r="L511" s="677" t="str">
        <f ca="1">IF(C511="","",#REF!)</f>
        <v/>
      </c>
    </row>
    <row r="512" spans="1:12">
      <c r="A512" s="650">
        <v>501</v>
      </c>
      <c r="B512" s="676" t="str">
        <f ca="1" t="shared" si="21"/>
        <v/>
      </c>
      <c r="C512" s="209" t="str">
        <f ca="1" t="shared" si="22"/>
        <v/>
      </c>
      <c r="D512" s="587" t="str">
        <f ca="1">IF(ISERROR(OFFSET('HARGA SATUAN'!$D$6,MATCH(C512,'HARGA SATUAN'!$C$7:$C$1495,0),0)),"",OFFSET('HARGA SATUAN'!$D$6,MATCH(C512,'HARGA SATUAN'!$C$7:$C$1495,0),0))</f>
        <v/>
      </c>
      <c r="E512" s="587">
        <f ca="1">IF(B512="+","Unit",IF(ISERROR(OFFSET('HARGA SATUAN'!$E$6,MATCH(C512,'HARGA SATUAN'!$C$7:$C$1495,0),0)),"",OFFSET('HARGA SATUAN'!$E$6,MATCH(C512,'HARGA SATUAN'!$C$7:$C$1495,0),0)))</f>
        <v>0</v>
      </c>
      <c r="F512" s="678" t="str">
        <f ca="1" t="shared" si="23"/>
        <v/>
      </c>
      <c r="G512" s="583">
        <f ca="1">IF(ISERROR(OFFSET('HARGA SATUAN'!$I$6,MATCH(C512,'HARGA SATUAN'!$C$7:$C$1495,0),0)),"",OFFSET('HARGA SATUAN'!$I$6,MATCH(C512,'HARGA SATUAN'!$C$7:$C$1495,0),0))</f>
        <v>0</v>
      </c>
      <c r="H512" s="677" t="str">
        <f ca="1">IF(B512="","",#REF!)</f>
        <v/>
      </c>
      <c r="I512" s="677" t="str">
        <f ca="1">IF(B512="","",#REF!)</f>
        <v/>
      </c>
      <c r="J512" s="677" t="str">
        <f ca="1">IF(B512="","",#REF!)</f>
        <v/>
      </c>
      <c r="K512" s="677" t="str">
        <f ca="1">IF(B512="","",#REF!)</f>
        <v/>
      </c>
      <c r="L512" s="677" t="str">
        <f ca="1">IF(C512="","",#REF!)</f>
        <v/>
      </c>
    </row>
    <row r="513" spans="1:12">
      <c r="A513" s="650">
        <v>502</v>
      </c>
      <c r="B513" s="676" t="str">
        <f ca="1" t="shared" si="21"/>
        <v/>
      </c>
      <c r="C513" s="209" t="str">
        <f ca="1" t="shared" si="22"/>
        <v/>
      </c>
      <c r="D513" s="587" t="str">
        <f ca="1">IF(ISERROR(OFFSET('HARGA SATUAN'!$D$6,MATCH(C513,'HARGA SATUAN'!$C$7:$C$1495,0),0)),"",OFFSET('HARGA SATUAN'!$D$6,MATCH(C513,'HARGA SATUAN'!$C$7:$C$1495,0),0))</f>
        <v/>
      </c>
      <c r="E513" s="587">
        <f ca="1">IF(B513="+","Unit",IF(ISERROR(OFFSET('HARGA SATUAN'!$E$6,MATCH(C513,'HARGA SATUAN'!$C$7:$C$1495,0),0)),"",OFFSET('HARGA SATUAN'!$E$6,MATCH(C513,'HARGA SATUAN'!$C$7:$C$1495,0),0)))</f>
        <v>0</v>
      </c>
      <c r="F513" s="678" t="str">
        <f ca="1" t="shared" si="23"/>
        <v/>
      </c>
      <c r="G513" s="583">
        <f ca="1">IF(ISERROR(OFFSET('HARGA SATUAN'!$I$6,MATCH(C513,'HARGA SATUAN'!$C$7:$C$1495,0),0)),"",OFFSET('HARGA SATUAN'!$I$6,MATCH(C513,'HARGA SATUAN'!$C$7:$C$1495,0),0))</f>
        <v>0</v>
      </c>
      <c r="H513" s="677" t="str">
        <f ca="1">IF(B513="","",#REF!)</f>
        <v/>
      </c>
      <c r="I513" s="677" t="str">
        <f ca="1">IF(B513="","",#REF!)</f>
        <v/>
      </c>
      <c r="J513" s="677" t="str">
        <f ca="1">IF(B513="","",#REF!)</f>
        <v/>
      </c>
      <c r="K513" s="677" t="str">
        <f ca="1">IF(B513="","",#REF!)</f>
        <v/>
      </c>
      <c r="L513" s="677" t="str">
        <f ca="1">IF(C513="","",#REF!)</f>
        <v/>
      </c>
    </row>
    <row r="514" spans="1:12">
      <c r="A514" s="650">
        <v>503</v>
      </c>
      <c r="B514" s="676" t="str">
        <f ca="1" t="shared" si="21"/>
        <v/>
      </c>
      <c r="C514" s="209" t="str">
        <f ca="1" t="shared" si="22"/>
        <v/>
      </c>
      <c r="D514" s="587" t="str">
        <f ca="1">IF(ISERROR(OFFSET('HARGA SATUAN'!$D$6,MATCH(C514,'HARGA SATUAN'!$C$7:$C$1495,0),0)),"",OFFSET('HARGA SATUAN'!$D$6,MATCH(C514,'HARGA SATUAN'!$C$7:$C$1495,0),0))</f>
        <v/>
      </c>
      <c r="E514" s="587">
        <f ca="1">IF(B514="+","Unit",IF(ISERROR(OFFSET('HARGA SATUAN'!$E$6,MATCH(C514,'HARGA SATUAN'!$C$7:$C$1495,0),0)),"",OFFSET('HARGA SATUAN'!$E$6,MATCH(C514,'HARGA SATUAN'!$C$7:$C$1495,0),0)))</f>
        <v>0</v>
      </c>
      <c r="F514" s="678" t="str">
        <f ca="1" t="shared" si="23"/>
        <v/>
      </c>
      <c r="G514" s="583">
        <f ca="1">IF(ISERROR(OFFSET('HARGA SATUAN'!$I$6,MATCH(C514,'HARGA SATUAN'!$C$7:$C$1495,0),0)),"",OFFSET('HARGA SATUAN'!$I$6,MATCH(C514,'HARGA SATUAN'!$C$7:$C$1495,0),0))</f>
        <v>0</v>
      </c>
      <c r="H514" s="677" t="str">
        <f ca="1">IF(B514="","",#REF!)</f>
        <v/>
      </c>
      <c r="I514" s="677" t="str">
        <f ca="1">IF(B514="","",#REF!)</f>
        <v/>
      </c>
      <c r="J514" s="677" t="str">
        <f ca="1">IF(B514="","",#REF!)</f>
        <v/>
      </c>
      <c r="K514" s="677" t="str">
        <f ca="1">IF(B514="","",#REF!)</f>
        <v/>
      </c>
      <c r="L514" s="677" t="str">
        <f ca="1">IF(C514="","",#REF!)</f>
        <v/>
      </c>
    </row>
    <row r="515" spans="1:12">
      <c r="A515" s="650">
        <v>504</v>
      </c>
      <c r="B515" s="676" t="str">
        <f ca="1" t="shared" si="21"/>
        <v/>
      </c>
      <c r="C515" s="209" t="str">
        <f ca="1" t="shared" si="22"/>
        <v/>
      </c>
      <c r="D515" s="587" t="str">
        <f ca="1">IF(ISERROR(OFFSET('HARGA SATUAN'!$D$6,MATCH(C515,'HARGA SATUAN'!$C$7:$C$1495,0),0)),"",OFFSET('HARGA SATUAN'!$D$6,MATCH(C515,'HARGA SATUAN'!$C$7:$C$1495,0),0))</f>
        <v/>
      </c>
      <c r="E515" s="587">
        <f ca="1">IF(B515="+","Unit",IF(ISERROR(OFFSET('HARGA SATUAN'!$E$6,MATCH(C515,'HARGA SATUAN'!$C$7:$C$1495,0),0)),"",OFFSET('HARGA SATUAN'!$E$6,MATCH(C515,'HARGA SATUAN'!$C$7:$C$1495,0),0)))</f>
        <v>0</v>
      </c>
      <c r="F515" s="678" t="str">
        <f ca="1" t="shared" si="23"/>
        <v/>
      </c>
      <c r="G515" s="583">
        <f ca="1">IF(ISERROR(OFFSET('HARGA SATUAN'!$I$6,MATCH(C515,'HARGA SATUAN'!$C$7:$C$1495,0),0)),"",OFFSET('HARGA SATUAN'!$I$6,MATCH(C515,'HARGA SATUAN'!$C$7:$C$1495,0),0))</f>
        <v>0</v>
      </c>
      <c r="H515" s="677" t="str">
        <f ca="1">IF(B515="","",#REF!)</f>
        <v/>
      </c>
      <c r="I515" s="677" t="str">
        <f ca="1">IF(B515="","",#REF!)</f>
        <v/>
      </c>
      <c r="J515" s="677" t="str">
        <f ca="1">IF(B515="","",#REF!)</f>
        <v/>
      </c>
      <c r="K515" s="677" t="str">
        <f ca="1">IF(B515="","",#REF!)</f>
        <v/>
      </c>
      <c r="L515" s="677" t="str">
        <f ca="1">IF(C515="","",#REF!)</f>
        <v/>
      </c>
    </row>
    <row r="516" spans="1:12">
      <c r="A516" s="650">
        <v>505</v>
      </c>
      <c r="B516" s="676" t="str">
        <f ca="1" t="shared" si="21"/>
        <v/>
      </c>
      <c r="C516" s="209" t="str">
        <f ca="1" t="shared" si="22"/>
        <v/>
      </c>
      <c r="D516" s="587" t="str">
        <f ca="1">IF(ISERROR(OFFSET('HARGA SATUAN'!$D$6,MATCH(C516,'HARGA SATUAN'!$C$7:$C$1495,0),0)),"",OFFSET('HARGA SATUAN'!$D$6,MATCH(C516,'HARGA SATUAN'!$C$7:$C$1495,0),0))</f>
        <v/>
      </c>
      <c r="E516" s="587">
        <f ca="1">IF(B516="+","Unit",IF(ISERROR(OFFSET('HARGA SATUAN'!$E$6,MATCH(C516,'HARGA SATUAN'!$C$7:$C$1495,0),0)),"",OFFSET('HARGA SATUAN'!$E$6,MATCH(C516,'HARGA SATUAN'!$C$7:$C$1495,0),0)))</f>
        <v>0</v>
      </c>
      <c r="F516" s="678" t="str">
        <f ca="1" t="shared" si="23"/>
        <v/>
      </c>
      <c r="G516" s="583">
        <f ca="1">IF(ISERROR(OFFSET('HARGA SATUAN'!$I$6,MATCH(C516,'HARGA SATUAN'!$C$7:$C$1495,0),0)),"",OFFSET('HARGA SATUAN'!$I$6,MATCH(C516,'HARGA SATUAN'!$C$7:$C$1495,0),0))</f>
        <v>0</v>
      </c>
      <c r="H516" s="677" t="str">
        <f ca="1">IF(B516="","",#REF!)</f>
        <v/>
      </c>
      <c r="I516" s="677" t="str">
        <f ca="1">IF(B516="","",#REF!)</f>
        <v/>
      </c>
      <c r="J516" s="677" t="str">
        <f ca="1">IF(B516="","",#REF!)</f>
        <v/>
      </c>
      <c r="K516" s="677" t="str">
        <f ca="1">IF(B516="","",#REF!)</f>
        <v/>
      </c>
      <c r="L516" s="677" t="str">
        <f ca="1">IF(C516="","",#REF!)</f>
        <v/>
      </c>
    </row>
    <row r="517" spans="1:12">
      <c r="A517" s="650">
        <v>506</v>
      </c>
      <c r="B517" s="676" t="str">
        <f ca="1" t="shared" si="21"/>
        <v/>
      </c>
      <c r="C517" s="209" t="str">
        <f ca="1" t="shared" si="22"/>
        <v/>
      </c>
      <c r="D517" s="587" t="str">
        <f ca="1">IF(ISERROR(OFFSET('HARGA SATUAN'!$D$6,MATCH(C517,'HARGA SATUAN'!$C$7:$C$1495,0),0)),"",OFFSET('HARGA SATUAN'!$D$6,MATCH(C517,'HARGA SATUAN'!$C$7:$C$1495,0),0))</f>
        <v/>
      </c>
      <c r="E517" s="587">
        <f ca="1">IF(B517="+","Unit",IF(ISERROR(OFFSET('HARGA SATUAN'!$E$6,MATCH(C517,'HARGA SATUAN'!$C$7:$C$1495,0),0)),"",OFFSET('HARGA SATUAN'!$E$6,MATCH(C517,'HARGA SATUAN'!$C$7:$C$1495,0),0)))</f>
        <v>0</v>
      </c>
      <c r="F517" s="678" t="str">
        <f ca="1" t="shared" si="23"/>
        <v/>
      </c>
      <c r="G517" s="583">
        <f ca="1">IF(ISERROR(OFFSET('HARGA SATUAN'!$I$6,MATCH(C517,'HARGA SATUAN'!$C$7:$C$1495,0),0)),"",OFFSET('HARGA SATUAN'!$I$6,MATCH(C517,'HARGA SATUAN'!$C$7:$C$1495,0),0))</f>
        <v>0</v>
      </c>
      <c r="H517" s="677" t="str">
        <f ca="1">IF(B517="","",#REF!)</f>
        <v/>
      </c>
      <c r="I517" s="677" t="str">
        <f ca="1">IF(B517="","",#REF!)</f>
        <v/>
      </c>
      <c r="J517" s="677" t="str">
        <f ca="1">IF(B517="","",#REF!)</f>
        <v/>
      </c>
      <c r="K517" s="677" t="str">
        <f ca="1">IF(B517="","",#REF!)</f>
        <v/>
      </c>
      <c r="L517" s="677" t="str">
        <f ca="1">IF(C517="","",#REF!)</f>
        <v/>
      </c>
    </row>
    <row r="518" spans="1:12">
      <c r="A518" s="650">
        <v>507</v>
      </c>
      <c r="B518" s="676" t="str">
        <f ca="1" t="shared" si="21"/>
        <v/>
      </c>
      <c r="C518" s="209" t="str">
        <f ca="1" t="shared" si="22"/>
        <v/>
      </c>
      <c r="D518" s="587" t="str">
        <f ca="1">IF(ISERROR(OFFSET('HARGA SATUAN'!$D$6,MATCH(C518,'HARGA SATUAN'!$C$7:$C$1495,0),0)),"",OFFSET('HARGA SATUAN'!$D$6,MATCH(C518,'HARGA SATUAN'!$C$7:$C$1495,0),0))</f>
        <v/>
      </c>
      <c r="E518" s="587">
        <f ca="1">IF(B518="+","Unit",IF(ISERROR(OFFSET('HARGA SATUAN'!$E$6,MATCH(C518,'HARGA SATUAN'!$C$7:$C$1495,0),0)),"",OFFSET('HARGA SATUAN'!$E$6,MATCH(C518,'HARGA SATUAN'!$C$7:$C$1495,0),0)))</f>
        <v>0</v>
      </c>
      <c r="F518" s="678" t="str">
        <f ca="1" t="shared" si="23"/>
        <v/>
      </c>
      <c r="G518" s="583">
        <f ca="1">IF(ISERROR(OFFSET('HARGA SATUAN'!$I$6,MATCH(C518,'HARGA SATUAN'!$C$7:$C$1495,0),0)),"",OFFSET('HARGA SATUAN'!$I$6,MATCH(C518,'HARGA SATUAN'!$C$7:$C$1495,0),0))</f>
        <v>0</v>
      </c>
      <c r="H518" s="677" t="str">
        <f ca="1">IF(B518="","",#REF!)</f>
        <v/>
      </c>
      <c r="I518" s="677" t="str">
        <f ca="1">IF(B518="","",#REF!)</f>
        <v/>
      </c>
      <c r="J518" s="677" t="str">
        <f ca="1">IF(B518="","",#REF!)</f>
        <v/>
      </c>
      <c r="K518" s="677" t="str">
        <f ca="1">IF(B518="","",#REF!)</f>
        <v/>
      </c>
      <c r="L518" s="677" t="str">
        <f ca="1">IF(C518="","",#REF!)</f>
        <v/>
      </c>
    </row>
    <row r="519" spans="1:12">
      <c r="A519" s="650">
        <v>508</v>
      </c>
      <c r="B519" s="676" t="str">
        <f ca="1" t="shared" si="21"/>
        <v/>
      </c>
      <c r="C519" s="209" t="str">
        <f ca="1" t="shared" si="22"/>
        <v/>
      </c>
      <c r="D519" s="587" t="str">
        <f ca="1">IF(ISERROR(OFFSET('HARGA SATUAN'!$D$6,MATCH(C519,'HARGA SATUAN'!$C$7:$C$1495,0),0)),"",OFFSET('HARGA SATUAN'!$D$6,MATCH(C519,'HARGA SATUAN'!$C$7:$C$1495,0),0))</f>
        <v/>
      </c>
      <c r="E519" s="587">
        <f ca="1">IF(B519="+","Unit",IF(ISERROR(OFFSET('HARGA SATUAN'!$E$6,MATCH(C519,'HARGA SATUAN'!$C$7:$C$1495,0),0)),"",OFFSET('HARGA SATUAN'!$E$6,MATCH(C519,'HARGA SATUAN'!$C$7:$C$1495,0),0)))</f>
        <v>0</v>
      </c>
      <c r="F519" s="678" t="str">
        <f ca="1" t="shared" si="23"/>
        <v/>
      </c>
      <c r="G519" s="583">
        <f ca="1">IF(ISERROR(OFFSET('HARGA SATUAN'!$I$6,MATCH(C519,'HARGA SATUAN'!$C$7:$C$1495,0),0)),"",OFFSET('HARGA SATUAN'!$I$6,MATCH(C519,'HARGA SATUAN'!$C$7:$C$1495,0),0))</f>
        <v>0</v>
      </c>
      <c r="H519" s="677" t="str">
        <f ca="1">IF(B519="","",#REF!)</f>
        <v/>
      </c>
      <c r="I519" s="677" t="str">
        <f ca="1">IF(B519="","",#REF!)</f>
        <v/>
      </c>
      <c r="J519" s="677" t="str">
        <f ca="1">IF(B519="","",#REF!)</f>
        <v/>
      </c>
      <c r="K519" s="677" t="str">
        <f ca="1">IF(B519="","",#REF!)</f>
        <v/>
      </c>
      <c r="L519" s="677" t="str">
        <f ca="1">IF(C519="","",#REF!)</f>
        <v/>
      </c>
    </row>
    <row r="520" spans="1:12">
      <c r="A520" s="650">
        <v>509</v>
      </c>
      <c r="B520" s="676" t="str">
        <f ca="1" t="shared" si="21"/>
        <v/>
      </c>
      <c r="C520" s="209" t="str">
        <f ca="1" t="shared" si="22"/>
        <v/>
      </c>
      <c r="D520" s="587" t="str">
        <f ca="1">IF(ISERROR(OFFSET('HARGA SATUAN'!$D$6,MATCH(C520,'HARGA SATUAN'!$C$7:$C$1495,0),0)),"",OFFSET('HARGA SATUAN'!$D$6,MATCH(C520,'HARGA SATUAN'!$C$7:$C$1495,0),0))</f>
        <v/>
      </c>
      <c r="E520" s="587">
        <f ca="1">IF(B520="+","Unit",IF(ISERROR(OFFSET('HARGA SATUAN'!$E$6,MATCH(C520,'HARGA SATUAN'!$C$7:$C$1495,0),0)),"",OFFSET('HARGA SATUAN'!$E$6,MATCH(C520,'HARGA SATUAN'!$C$7:$C$1495,0),0)))</f>
        <v>0</v>
      </c>
      <c r="F520" s="678" t="str">
        <f ca="1" t="shared" si="23"/>
        <v/>
      </c>
      <c r="G520" s="583">
        <f ca="1">IF(ISERROR(OFFSET('HARGA SATUAN'!$I$6,MATCH(C520,'HARGA SATUAN'!$C$7:$C$1495,0),0)),"",OFFSET('HARGA SATUAN'!$I$6,MATCH(C520,'HARGA SATUAN'!$C$7:$C$1495,0),0))</f>
        <v>0</v>
      </c>
      <c r="H520" s="677" t="str">
        <f ca="1">IF(B520="","",#REF!)</f>
        <v/>
      </c>
      <c r="I520" s="677" t="str">
        <f ca="1">IF(B520="","",#REF!)</f>
        <v/>
      </c>
      <c r="J520" s="677" t="str">
        <f ca="1">IF(B520="","",#REF!)</f>
        <v/>
      </c>
      <c r="K520" s="677" t="str">
        <f ca="1">IF(B520="","",#REF!)</f>
        <v/>
      </c>
      <c r="L520" s="677" t="str">
        <f ca="1">IF(C520="","",#REF!)</f>
        <v/>
      </c>
    </row>
    <row r="521" spans="1:12">
      <c r="A521" s="650">
        <v>510</v>
      </c>
      <c r="B521" s="676" t="str">
        <f ca="1" t="shared" si="21"/>
        <v/>
      </c>
      <c r="C521" s="209" t="str">
        <f ca="1" t="shared" si="22"/>
        <v/>
      </c>
      <c r="D521" s="587" t="str">
        <f ca="1">IF(ISERROR(OFFSET('HARGA SATUAN'!$D$6,MATCH(C521,'HARGA SATUAN'!$C$7:$C$1495,0),0)),"",OFFSET('HARGA SATUAN'!$D$6,MATCH(C521,'HARGA SATUAN'!$C$7:$C$1495,0),0))</f>
        <v/>
      </c>
      <c r="E521" s="587">
        <f ca="1">IF(B521="+","Unit",IF(ISERROR(OFFSET('HARGA SATUAN'!$E$6,MATCH(C521,'HARGA SATUAN'!$C$7:$C$1495,0),0)),"",OFFSET('HARGA SATUAN'!$E$6,MATCH(C521,'HARGA SATUAN'!$C$7:$C$1495,0),0)))</f>
        <v>0</v>
      </c>
      <c r="F521" s="678" t="str">
        <f ca="1" t="shared" si="23"/>
        <v/>
      </c>
      <c r="G521" s="583">
        <f ca="1">IF(ISERROR(OFFSET('HARGA SATUAN'!$I$6,MATCH(C521,'HARGA SATUAN'!$C$7:$C$1495,0),0)),"",OFFSET('HARGA SATUAN'!$I$6,MATCH(C521,'HARGA SATUAN'!$C$7:$C$1495,0),0))</f>
        <v>0</v>
      </c>
      <c r="H521" s="677" t="str">
        <f ca="1">IF(B521="","",#REF!)</f>
        <v/>
      </c>
      <c r="I521" s="677" t="str">
        <f ca="1">IF(B521="","",#REF!)</f>
        <v/>
      </c>
      <c r="J521" s="677" t="str">
        <f ca="1">IF(B521="","",#REF!)</f>
        <v/>
      </c>
      <c r="K521" s="677" t="str">
        <f ca="1">IF(B521="","",#REF!)</f>
        <v/>
      </c>
      <c r="L521" s="677" t="str">
        <f ca="1">IF(C521="","",#REF!)</f>
        <v/>
      </c>
    </row>
    <row r="522" spans="1:12">
      <c r="A522" s="650">
        <v>511</v>
      </c>
      <c r="B522" s="676" t="str">
        <f ca="1" t="shared" si="21"/>
        <v/>
      </c>
      <c r="C522" s="209" t="str">
        <f ca="1" t="shared" si="22"/>
        <v/>
      </c>
      <c r="D522" s="587" t="str">
        <f ca="1">IF(ISERROR(OFFSET('HARGA SATUAN'!$D$6,MATCH(C522,'HARGA SATUAN'!$C$7:$C$1495,0),0)),"",OFFSET('HARGA SATUAN'!$D$6,MATCH(C522,'HARGA SATUAN'!$C$7:$C$1495,0),0))</f>
        <v/>
      </c>
      <c r="E522" s="587">
        <f ca="1">IF(B522="+","Unit",IF(ISERROR(OFFSET('HARGA SATUAN'!$E$6,MATCH(C522,'HARGA SATUAN'!$C$7:$C$1495,0),0)),"",OFFSET('HARGA SATUAN'!$E$6,MATCH(C522,'HARGA SATUAN'!$C$7:$C$1495,0),0)))</f>
        <v>0</v>
      </c>
      <c r="F522" s="678" t="str">
        <f ca="1" t="shared" si="23"/>
        <v/>
      </c>
      <c r="G522" s="583">
        <f ca="1">IF(ISERROR(OFFSET('HARGA SATUAN'!$I$6,MATCH(C522,'HARGA SATUAN'!$C$7:$C$1495,0),0)),"",OFFSET('HARGA SATUAN'!$I$6,MATCH(C522,'HARGA SATUAN'!$C$7:$C$1495,0),0))</f>
        <v>0</v>
      </c>
      <c r="H522" s="677" t="str">
        <f ca="1">IF(B522="","",#REF!)</f>
        <v/>
      </c>
      <c r="I522" s="677" t="str">
        <f ca="1">IF(B522="","",#REF!)</f>
        <v/>
      </c>
      <c r="J522" s="677" t="str">
        <f ca="1">IF(B522="","",#REF!)</f>
        <v/>
      </c>
      <c r="K522" s="677" t="str">
        <f ca="1">IF(B522="","",#REF!)</f>
        <v/>
      </c>
      <c r="L522" s="677" t="str">
        <f ca="1">IF(C522="","",#REF!)</f>
        <v/>
      </c>
    </row>
    <row r="523" spans="1:12">
      <c r="A523" s="650">
        <v>512</v>
      </c>
      <c r="B523" s="676" t="str">
        <f ca="1" t="shared" si="21"/>
        <v/>
      </c>
      <c r="C523" s="209" t="str">
        <f ca="1" t="shared" si="22"/>
        <v/>
      </c>
      <c r="D523" s="587" t="str">
        <f ca="1">IF(ISERROR(OFFSET('HARGA SATUAN'!$D$6,MATCH(C523,'HARGA SATUAN'!$C$7:$C$1495,0),0)),"",OFFSET('HARGA SATUAN'!$D$6,MATCH(C523,'HARGA SATUAN'!$C$7:$C$1495,0),0))</f>
        <v/>
      </c>
      <c r="E523" s="587">
        <f ca="1">IF(B523="+","Unit",IF(ISERROR(OFFSET('HARGA SATUAN'!$E$6,MATCH(C523,'HARGA SATUAN'!$C$7:$C$1495,0),0)),"",OFFSET('HARGA SATUAN'!$E$6,MATCH(C523,'HARGA SATUAN'!$C$7:$C$1495,0),0)))</f>
        <v>0</v>
      </c>
      <c r="F523" s="678" t="str">
        <f ca="1" t="shared" si="23"/>
        <v/>
      </c>
      <c r="G523" s="583">
        <f ca="1">IF(ISERROR(OFFSET('HARGA SATUAN'!$I$6,MATCH(C523,'HARGA SATUAN'!$C$7:$C$1495,0),0)),"",OFFSET('HARGA SATUAN'!$I$6,MATCH(C523,'HARGA SATUAN'!$C$7:$C$1495,0),0))</f>
        <v>0</v>
      </c>
      <c r="H523" s="677" t="str">
        <f ca="1">IF(B523="","",#REF!)</f>
        <v/>
      </c>
      <c r="I523" s="677" t="str">
        <f ca="1">IF(B523="","",#REF!)</f>
        <v/>
      </c>
      <c r="J523" s="677" t="str">
        <f ca="1">IF(B523="","",#REF!)</f>
        <v/>
      </c>
      <c r="K523" s="677" t="str">
        <f ca="1">IF(B523="","",#REF!)</f>
        <v/>
      </c>
      <c r="L523" s="677" t="str">
        <f ca="1">IF(C523="","",#REF!)</f>
        <v/>
      </c>
    </row>
    <row r="524" spans="1:12">
      <c r="A524" s="650">
        <v>513</v>
      </c>
      <c r="B524" s="676" t="str">
        <f ca="1" t="shared" si="21"/>
        <v/>
      </c>
      <c r="C524" s="209" t="str">
        <f ca="1" t="shared" si="22"/>
        <v/>
      </c>
      <c r="D524" s="587" t="str">
        <f ca="1">IF(ISERROR(OFFSET('HARGA SATUAN'!$D$6,MATCH(C524,'HARGA SATUAN'!$C$7:$C$1495,0),0)),"",OFFSET('HARGA SATUAN'!$D$6,MATCH(C524,'HARGA SATUAN'!$C$7:$C$1495,0),0))</f>
        <v/>
      </c>
      <c r="E524" s="587">
        <f ca="1">IF(B524="+","Unit",IF(ISERROR(OFFSET('HARGA SATUAN'!$E$6,MATCH(C524,'HARGA SATUAN'!$C$7:$C$1495,0),0)),"",OFFSET('HARGA SATUAN'!$E$6,MATCH(C524,'HARGA SATUAN'!$C$7:$C$1495,0),0)))</f>
        <v>0</v>
      </c>
      <c r="F524" s="678" t="str">
        <f ca="1" t="shared" si="23"/>
        <v/>
      </c>
      <c r="G524" s="583">
        <f ca="1">IF(ISERROR(OFFSET('HARGA SATUAN'!$I$6,MATCH(C524,'HARGA SATUAN'!$C$7:$C$1495,0),0)),"",OFFSET('HARGA SATUAN'!$I$6,MATCH(C524,'HARGA SATUAN'!$C$7:$C$1495,0),0))</f>
        <v>0</v>
      </c>
      <c r="H524" s="677" t="str">
        <f ca="1">IF(B524="","",#REF!)</f>
        <v/>
      </c>
      <c r="I524" s="677" t="str">
        <f ca="1">IF(B524="","",#REF!)</f>
        <v/>
      </c>
      <c r="J524" s="677" t="str">
        <f ca="1">IF(B524="","",#REF!)</f>
        <v/>
      </c>
      <c r="K524" s="677" t="str">
        <f ca="1">IF(B524="","",#REF!)</f>
        <v/>
      </c>
      <c r="L524" s="677" t="str">
        <f ca="1">IF(C524="","",#REF!)</f>
        <v/>
      </c>
    </row>
    <row r="525" spans="1:12">
      <c r="A525" s="650">
        <v>514</v>
      </c>
      <c r="B525" s="676" t="str">
        <f ca="1" t="shared" ref="B525:B588" si="24">IF(C525="","",A525)</f>
        <v/>
      </c>
      <c r="C525" s="209" t="str">
        <f ca="1" t="shared" ref="C525:C588" si="25">IF(ISERROR(OFFSET($C$713,MATCH(A525,$F$714:$F$1320,0),0)),"",OFFSET($C$713,MATCH(A525,$F$714:$F$1320,0),0))</f>
        <v/>
      </c>
      <c r="D525" s="587" t="str">
        <f ca="1">IF(ISERROR(OFFSET('HARGA SATUAN'!$D$6,MATCH(C525,'HARGA SATUAN'!$C$7:$C$1495,0),0)),"",OFFSET('HARGA SATUAN'!$D$6,MATCH(C525,'HARGA SATUAN'!$C$7:$C$1495,0),0))</f>
        <v/>
      </c>
      <c r="E525" s="587">
        <f ca="1">IF(B525="+","Unit",IF(ISERROR(OFFSET('HARGA SATUAN'!$E$6,MATCH(C525,'HARGA SATUAN'!$C$7:$C$1495,0),0)),"",OFFSET('HARGA SATUAN'!$E$6,MATCH(C525,'HARGA SATUAN'!$C$7:$C$1495,0),0)))</f>
        <v>0</v>
      </c>
      <c r="F525" s="678" t="str">
        <f ca="1" t="shared" ref="F525:F588" si="26">IF(ISERROR(OFFSET($D$713,MATCH(A525,$F$714:$F$1320,0),0)),"",OFFSET($D$713,MATCH(A525,$F$714:$F$1320,0),0))</f>
        <v/>
      </c>
      <c r="G525" s="583">
        <f ca="1">IF(ISERROR(OFFSET('HARGA SATUAN'!$I$6,MATCH(C525,'HARGA SATUAN'!$C$7:$C$1495,0),0)),"",OFFSET('HARGA SATUAN'!$I$6,MATCH(C525,'HARGA SATUAN'!$C$7:$C$1495,0),0))</f>
        <v>0</v>
      </c>
      <c r="H525" s="677" t="str">
        <f ca="1">IF(B525="","",#REF!)</f>
        <v/>
      </c>
      <c r="I525" s="677" t="str">
        <f ca="1">IF(B525="","",#REF!)</f>
        <v/>
      </c>
      <c r="J525" s="677" t="str">
        <f ca="1">IF(B525="","",#REF!)</f>
        <v/>
      </c>
      <c r="K525" s="677" t="str">
        <f ca="1">IF(B525="","",#REF!)</f>
        <v/>
      </c>
      <c r="L525" s="677" t="str">
        <f ca="1">IF(C525="","",#REF!)</f>
        <v/>
      </c>
    </row>
    <row r="526" spans="1:12">
      <c r="A526" s="650">
        <v>515</v>
      </c>
      <c r="B526" s="676" t="str">
        <f ca="1" t="shared" si="24"/>
        <v/>
      </c>
      <c r="C526" s="209" t="str">
        <f ca="1" t="shared" si="25"/>
        <v/>
      </c>
      <c r="D526" s="587" t="str">
        <f ca="1">IF(ISERROR(OFFSET('HARGA SATUAN'!$D$6,MATCH(C526,'HARGA SATUAN'!$C$7:$C$1495,0),0)),"",OFFSET('HARGA SATUAN'!$D$6,MATCH(C526,'HARGA SATUAN'!$C$7:$C$1495,0),0))</f>
        <v/>
      </c>
      <c r="E526" s="587">
        <f ca="1">IF(B526="+","Unit",IF(ISERROR(OFFSET('HARGA SATUAN'!$E$6,MATCH(C526,'HARGA SATUAN'!$C$7:$C$1495,0),0)),"",OFFSET('HARGA SATUAN'!$E$6,MATCH(C526,'HARGA SATUAN'!$C$7:$C$1495,0),0)))</f>
        <v>0</v>
      </c>
      <c r="F526" s="678" t="str">
        <f ca="1" t="shared" si="26"/>
        <v/>
      </c>
      <c r="G526" s="583">
        <f ca="1">IF(ISERROR(OFFSET('HARGA SATUAN'!$I$6,MATCH(C526,'HARGA SATUAN'!$C$7:$C$1495,0),0)),"",OFFSET('HARGA SATUAN'!$I$6,MATCH(C526,'HARGA SATUAN'!$C$7:$C$1495,0),0))</f>
        <v>0</v>
      </c>
      <c r="H526" s="677" t="str">
        <f ca="1">IF(B526="","",#REF!)</f>
        <v/>
      </c>
      <c r="I526" s="677" t="str">
        <f ca="1">IF(B526="","",#REF!)</f>
        <v/>
      </c>
      <c r="J526" s="677" t="str">
        <f ca="1">IF(B526="","",#REF!)</f>
        <v/>
      </c>
      <c r="K526" s="677" t="str">
        <f ca="1">IF(B526="","",#REF!)</f>
        <v/>
      </c>
      <c r="L526" s="677" t="str">
        <f ca="1">IF(C526="","",#REF!)</f>
        <v/>
      </c>
    </row>
    <row r="527" spans="1:12">
      <c r="A527" s="650">
        <v>516</v>
      </c>
      <c r="B527" s="676" t="str">
        <f ca="1" t="shared" si="24"/>
        <v/>
      </c>
      <c r="C527" s="209" t="str">
        <f ca="1" t="shared" si="25"/>
        <v/>
      </c>
      <c r="D527" s="587" t="str">
        <f ca="1">IF(ISERROR(OFFSET('HARGA SATUAN'!$D$6,MATCH(C527,'HARGA SATUAN'!$C$7:$C$1495,0),0)),"",OFFSET('HARGA SATUAN'!$D$6,MATCH(C527,'HARGA SATUAN'!$C$7:$C$1495,0),0))</f>
        <v/>
      </c>
      <c r="E527" s="587">
        <f ca="1">IF(B527="+","Unit",IF(ISERROR(OFFSET('HARGA SATUAN'!$E$6,MATCH(C527,'HARGA SATUAN'!$C$7:$C$1495,0),0)),"",OFFSET('HARGA SATUAN'!$E$6,MATCH(C527,'HARGA SATUAN'!$C$7:$C$1495,0),0)))</f>
        <v>0</v>
      </c>
      <c r="F527" s="678" t="str">
        <f ca="1" t="shared" si="26"/>
        <v/>
      </c>
      <c r="G527" s="583">
        <f ca="1">IF(ISERROR(OFFSET('HARGA SATUAN'!$I$6,MATCH(C527,'HARGA SATUAN'!$C$7:$C$1495,0),0)),"",OFFSET('HARGA SATUAN'!$I$6,MATCH(C527,'HARGA SATUAN'!$C$7:$C$1495,0),0))</f>
        <v>0</v>
      </c>
      <c r="H527" s="677" t="str">
        <f ca="1">IF(B527="","",#REF!)</f>
        <v/>
      </c>
      <c r="I527" s="677" t="str">
        <f ca="1">IF(B527="","",#REF!)</f>
        <v/>
      </c>
      <c r="J527" s="677" t="str">
        <f ca="1">IF(B527="","",#REF!)</f>
        <v/>
      </c>
      <c r="K527" s="677" t="str">
        <f ca="1">IF(B527="","",#REF!)</f>
        <v/>
      </c>
      <c r="L527" s="677" t="str">
        <f ca="1">IF(C527="","",#REF!)</f>
        <v/>
      </c>
    </row>
    <row r="528" spans="1:12">
      <c r="A528" s="650">
        <v>517</v>
      </c>
      <c r="B528" s="676" t="str">
        <f ca="1" t="shared" si="24"/>
        <v/>
      </c>
      <c r="C528" s="209" t="str">
        <f ca="1" t="shared" si="25"/>
        <v/>
      </c>
      <c r="D528" s="587" t="str">
        <f ca="1">IF(ISERROR(OFFSET('HARGA SATUAN'!$D$6,MATCH(C528,'HARGA SATUAN'!$C$7:$C$1495,0),0)),"",OFFSET('HARGA SATUAN'!$D$6,MATCH(C528,'HARGA SATUAN'!$C$7:$C$1495,0),0))</f>
        <v/>
      </c>
      <c r="E528" s="587">
        <f ca="1">IF(B528="+","Unit",IF(ISERROR(OFFSET('HARGA SATUAN'!$E$6,MATCH(C528,'HARGA SATUAN'!$C$7:$C$1495,0),0)),"",OFFSET('HARGA SATUAN'!$E$6,MATCH(C528,'HARGA SATUAN'!$C$7:$C$1495,0),0)))</f>
        <v>0</v>
      </c>
      <c r="F528" s="678" t="str">
        <f ca="1" t="shared" si="26"/>
        <v/>
      </c>
      <c r="G528" s="583">
        <f ca="1">IF(ISERROR(OFFSET('HARGA SATUAN'!$I$6,MATCH(C528,'HARGA SATUAN'!$C$7:$C$1495,0),0)),"",OFFSET('HARGA SATUAN'!$I$6,MATCH(C528,'HARGA SATUAN'!$C$7:$C$1495,0),0))</f>
        <v>0</v>
      </c>
      <c r="H528" s="677" t="str">
        <f ca="1">IF(B528="","",#REF!)</f>
        <v/>
      </c>
      <c r="I528" s="677" t="str">
        <f ca="1">IF(B528="","",#REF!)</f>
        <v/>
      </c>
      <c r="J528" s="677" t="str">
        <f ca="1">IF(B528="","",#REF!)</f>
        <v/>
      </c>
      <c r="K528" s="677" t="str">
        <f ca="1">IF(B528="","",#REF!)</f>
        <v/>
      </c>
      <c r="L528" s="677" t="str">
        <f ca="1">IF(C528="","",#REF!)</f>
        <v/>
      </c>
    </row>
    <row r="529" spans="1:12">
      <c r="A529" s="650">
        <v>518</v>
      </c>
      <c r="B529" s="676" t="str">
        <f ca="1" t="shared" si="24"/>
        <v/>
      </c>
      <c r="C529" s="209" t="str">
        <f ca="1" t="shared" si="25"/>
        <v/>
      </c>
      <c r="D529" s="587" t="str">
        <f ca="1">IF(ISERROR(OFFSET('HARGA SATUAN'!$D$6,MATCH(C529,'HARGA SATUAN'!$C$7:$C$1495,0),0)),"",OFFSET('HARGA SATUAN'!$D$6,MATCH(C529,'HARGA SATUAN'!$C$7:$C$1495,0),0))</f>
        <v/>
      </c>
      <c r="E529" s="587">
        <f ca="1">IF(B529="+","Unit",IF(ISERROR(OFFSET('HARGA SATUAN'!$E$6,MATCH(C529,'HARGA SATUAN'!$C$7:$C$1495,0),0)),"",OFFSET('HARGA SATUAN'!$E$6,MATCH(C529,'HARGA SATUAN'!$C$7:$C$1495,0),0)))</f>
        <v>0</v>
      </c>
      <c r="F529" s="678" t="str">
        <f ca="1" t="shared" si="26"/>
        <v/>
      </c>
      <c r="G529" s="583">
        <f ca="1">IF(ISERROR(OFFSET('HARGA SATUAN'!$I$6,MATCH(C529,'HARGA SATUAN'!$C$7:$C$1495,0),0)),"",OFFSET('HARGA SATUAN'!$I$6,MATCH(C529,'HARGA SATUAN'!$C$7:$C$1495,0),0))</f>
        <v>0</v>
      </c>
      <c r="H529" s="677" t="str">
        <f ca="1">IF(B529="","",#REF!)</f>
        <v/>
      </c>
      <c r="I529" s="677" t="str">
        <f ca="1">IF(B529="","",#REF!)</f>
        <v/>
      </c>
      <c r="J529" s="677" t="str">
        <f ca="1">IF(B529="","",#REF!)</f>
        <v/>
      </c>
      <c r="K529" s="677" t="str">
        <f ca="1">IF(B529="","",#REF!)</f>
        <v/>
      </c>
      <c r="L529" s="677" t="str">
        <f ca="1">IF(C529="","",#REF!)</f>
        <v/>
      </c>
    </row>
    <row r="530" spans="1:12">
      <c r="A530" s="650">
        <v>519</v>
      </c>
      <c r="B530" s="676" t="str">
        <f ca="1" t="shared" si="24"/>
        <v/>
      </c>
      <c r="C530" s="209" t="str">
        <f ca="1" t="shared" si="25"/>
        <v/>
      </c>
      <c r="D530" s="587" t="str">
        <f ca="1">IF(ISERROR(OFFSET('HARGA SATUAN'!$D$6,MATCH(C530,'HARGA SATUAN'!$C$7:$C$1495,0),0)),"",OFFSET('HARGA SATUAN'!$D$6,MATCH(C530,'HARGA SATUAN'!$C$7:$C$1495,0),0))</f>
        <v/>
      </c>
      <c r="E530" s="587">
        <f ca="1">IF(B530="+","Unit",IF(ISERROR(OFFSET('HARGA SATUAN'!$E$6,MATCH(C530,'HARGA SATUAN'!$C$7:$C$1495,0),0)),"",OFFSET('HARGA SATUAN'!$E$6,MATCH(C530,'HARGA SATUAN'!$C$7:$C$1495,0),0)))</f>
        <v>0</v>
      </c>
      <c r="F530" s="678" t="str">
        <f ca="1" t="shared" si="26"/>
        <v/>
      </c>
      <c r="G530" s="583">
        <f ca="1">IF(ISERROR(OFFSET('HARGA SATUAN'!$I$6,MATCH(C530,'HARGA SATUAN'!$C$7:$C$1495,0),0)),"",OFFSET('HARGA SATUAN'!$I$6,MATCH(C530,'HARGA SATUAN'!$C$7:$C$1495,0),0))</f>
        <v>0</v>
      </c>
      <c r="H530" s="677" t="str">
        <f ca="1">IF(B530="","",#REF!)</f>
        <v/>
      </c>
      <c r="I530" s="677" t="str">
        <f ca="1">IF(B530="","",#REF!)</f>
        <v/>
      </c>
      <c r="J530" s="677" t="str">
        <f ca="1">IF(B530="","",#REF!)</f>
        <v/>
      </c>
      <c r="K530" s="677" t="str">
        <f ca="1">IF(B530="","",#REF!)</f>
        <v/>
      </c>
      <c r="L530" s="677" t="str">
        <f ca="1">IF(C530="","",#REF!)</f>
        <v/>
      </c>
    </row>
    <row r="531" spans="1:12">
      <c r="A531" s="650">
        <v>520</v>
      </c>
      <c r="B531" s="676" t="str">
        <f ca="1" t="shared" si="24"/>
        <v/>
      </c>
      <c r="C531" s="209" t="str">
        <f ca="1" t="shared" si="25"/>
        <v/>
      </c>
      <c r="D531" s="587" t="str">
        <f ca="1">IF(ISERROR(OFFSET('HARGA SATUAN'!$D$6,MATCH(C531,'HARGA SATUAN'!$C$7:$C$1495,0),0)),"",OFFSET('HARGA SATUAN'!$D$6,MATCH(C531,'HARGA SATUAN'!$C$7:$C$1495,0),0))</f>
        <v/>
      </c>
      <c r="E531" s="587">
        <f ca="1">IF(B531="+","Unit",IF(ISERROR(OFFSET('HARGA SATUAN'!$E$6,MATCH(C531,'HARGA SATUAN'!$C$7:$C$1495,0),0)),"",OFFSET('HARGA SATUAN'!$E$6,MATCH(C531,'HARGA SATUAN'!$C$7:$C$1495,0),0)))</f>
        <v>0</v>
      </c>
      <c r="F531" s="678" t="str">
        <f ca="1" t="shared" si="26"/>
        <v/>
      </c>
      <c r="G531" s="583">
        <f ca="1">IF(ISERROR(OFFSET('HARGA SATUAN'!$I$6,MATCH(C531,'HARGA SATUAN'!$C$7:$C$1495,0),0)),"",OFFSET('HARGA SATUAN'!$I$6,MATCH(C531,'HARGA SATUAN'!$C$7:$C$1495,0),0))</f>
        <v>0</v>
      </c>
      <c r="H531" s="677" t="str">
        <f ca="1">IF(B531="","",#REF!)</f>
        <v/>
      </c>
      <c r="I531" s="677" t="str">
        <f ca="1">IF(B531="","",#REF!)</f>
        <v/>
      </c>
      <c r="J531" s="677" t="str">
        <f ca="1">IF(B531="","",#REF!)</f>
        <v/>
      </c>
      <c r="K531" s="677" t="str">
        <f ca="1">IF(B531="","",#REF!)</f>
        <v/>
      </c>
      <c r="L531" s="677" t="str">
        <f ca="1">IF(C531="","",#REF!)</f>
        <v/>
      </c>
    </row>
    <row r="532" spans="1:12">
      <c r="A532" s="650">
        <v>521</v>
      </c>
      <c r="B532" s="676" t="str">
        <f ca="1" t="shared" si="24"/>
        <v/>
      </c>
      <c r="C532" s="209" t="str">
        <f ca="1" t="shared" si="25"/>
        <v/>
      </c>
      <c r="D532" s="587" t="str">
        <f ca="1">IF(ISERROR(OFFSET('HARGA SATUAN'!$D$6,MATCH(C532,'HARGA SATUAN'!$C$7:$C$1495,0),0)),"",OFFSET('HARGA SATUAN'!$D$6,MATCH(C532,'HARGA SATUAN'!$C$7:$C$1495,0),0))</f>
        <v/>
      </c>
      <c r="E532" s="587">
        <f ca="1">IF(B532="+","Unit",IF(ISERROR(OFFSET('HARGA SATUAN'!$E$6,MATCH(C532,'HARGA SATUAN'!$C$7:$C$1495,0),0)),"",OFFSET('HARGA SATUAN'!$E$6,MATCH(C532,'HARGA SATUAN'!$C$7:$C$1495,0),0)))</f>
        <v>0</v>
      </c>
      <c r="F532" s="678" t="str">
        <f ca="1" t="shared" si="26"/>
        <v/>
      </c>
      <c r="G532" s="583">
        <f ca="1">IF(ISERROR(OFFSET('HARGA SATUAN'!$I$6,MATCH(C532,'HARGA SATUAN'!$C$7:$C$1495,0),0)),"",OFFSET('HARGA SATUAN'!$I$6,MATCH(C532,'HARGA SATUAN'!$C$7:$C$1495,0),0))</f>
        <v>0</v>
      </c>
      <c r="H532" s="677" t="str">
        <f ca="1">IF(B532="","",#REF!)</f>
        <v/>
      </c>
      <c r="I532" s="677" t="str">
        <f ca="1">IF(B532="","",#REF!)</f>
        <v/>
      </c>
      <c r="J532" s="677" t="str">
        <f ca="1">IF(B532="","",#REF!)</f>
        <v/>
      </c>
      <c r="K532" s="677" t="str">
        <f ca="1">IF(B532="","",#REF!)</f>
        <v/>
      </c>
      <c r="L532" s="677" t="str">
        <f ca="1">IF(C532="","",#REF!)</f>
        <v/>
      </c>
    </row>
    <row r="533" spans="1:12">
      <c r="A533" s="650">
        <v>522</v>
      </c>
      <c r="B533" s="676" t="str">
        <f ca="1" t="shared" si="24"/>
        <v/>
      </c>
      <c r="C533" s="209" t="str">
        <f ca="1" t="shared" si="25"/>
        <v/>
      </c>
      <c r="D533" s="587" t="str">
        <f ca="1">IF(ISERROR(OFFSET('HARGA SATUAN'!$D$6,MATCH(C533,'HARGA SATUAN'!$C$7:$C$1495,0),0)),"",OFFSET('HARGA SATUAN'!$D$6,MATCH(C533,'HARGA SATUAN'!$C$7:$C$1495,0),0))</f>
        <v/>
      </c>
      <c r="E533" s="587">
        <f ca="1">IF(B533="+","Unit",IF(ISERROR(OFFSET('HARGA SATUAN'!$E$6,MATCH(C533,'HARGA SATUAN'!$C$7:$C$1495,0),0)),"",OFFSET('HARGA SATUAN'!$E$6,MATCH(C533,'HARGA SATUAN'!$C$7:$C$1495,0),0)))</f>
        <v>0</v>
      </c>
      <c r="F533" s="678" t="str">
        <f ca="1" t="shared" si="26"/>
        <v/>
      </c>
      <c r="G533" s="583">
        <f ca="1">IF(ISERROR(OFFSET('HARGA SATUAN'!$I$6,MATCH(C533,'HARGA SATUAN'!$C$7:$C$1495,0),0)),"",OFFSET('HARGA SATUAN'!$I$6,MATCH(C533,'HARGA SATUAN'!$C$7:$C$1495,0),0))</f>
        <v>0</v>
      </c>
      <c r="H533" s="677" t="str">
        <f ca="1">IF(B533="","",#REF!)</f>
        <v/>
      </c>
      <c r="I533" s="677" t="str">
        <f ca="1">IF(B533="","",#REF!)</f>
        <v/>
      </c>
      <c r="J533" s="677" t="str">
        <f ca="1">IF(B533="","",#REF!)</f>
        <v/>
      </c>
      <c r="K533" s="677" t="str">
        <f ca="1">IF(B533="","",#REF!)</f>
        <v/>
      </c>
      <c r="L533" s="677" t="str">
        <f ca="1">IF(C533="","",#REF!)</f>
        <v/>
      </c>
    </row>
    <row r="534" spans="1:12">
      <c r="A534" s="650">
        <v>523</v>
      </c>
      <c r="B534" s="676" t="str">
        <f ca="1" t="shared" si="24"/>
        <v/>
      </c>
      <c r="C534" s="209" t="str">
        <f ca="1" t="shared" si="25"/>
        <v/>
      </c>
      <c r="D534" s="587" t="str">
        <f ca="1">IF(ISERROR(OFFSET('HARGA SATUAN'!$D$6,MATCH(C534,'HARGA SATUAN'!$C$7:$C$1495,0),0)),"",OFFSET('HARGA SATUAN'!$D$6,MATCH(C534,'HARGA SATUAN'!$C$7:$C$1495,0),0))</f>
        <v/>
      </c>
      <c r="E534" s="587">
        <f ca="1">IF(B534="+","Unit",IF(ISERROR(OFFSET('HARGA SATUAN'!$E$6,MATCH(C534,'HARGA SATUAN'!$C$7:$C$1495,0),0)),"",OFFSET('HARGA SATUAN'!$E$6,MATCH(C534,'HARGA SATUAN'!$C$7:$C$1495,0),0)))</f>
        <v>0</v>
      </c>
      <c r="F534" s="678" t="str">
        <f ca="1" t="shared" si="26"/>
        <v/>
      </c>
      <c r="G534" s="583">
        <f ca="1">IF(ISERROR(OFFSET('HARGA SATUAN'!$I$6,MATCH(C534,'HARGA SATUAN'!$C$7:$C$1495,0),0)),"",OFFSET('HARGA SATUAN'!$I$6,MATCH(C534,'HARGA SATUAN'!$C$7:$C$1495,0),0))</f>
        <v>0</v>
      </c>
      <c r="H534" s="677" t="str">
        <f ca="1">IF(B534="","",#REF!)</f>
        <v/>
      </c>
      <c r="I534" s="677" t="str">
        <f ca="1">IF(B534="","",#REF!)</f>
        <v/>
      </c>
      <c r="J534" s="677" t="str">
        <f ca="1">IF(B534="","",#REF!)</f>
        <v/>
      </c>
      <c r="K534" s="677" t="str">
        <f ca="1">IF(B534="","",#REF!)</f>
        <v/>
      </c>
      <c r="L534" s="677" t="str">
        <f ca="1">IF(C534="","",#REF!)</f>
        <v/>
      </c>
    </row>
    <row r="535" spans="1:12">
      <c r="A535" s="650">
        <v>524</v>
      </c>
      <c r="B535" s="676" t="str">
        <f ca="1" t="shared" si="24"/>
        <v/>
      </c>
      <c r="C535" s="209" t="str">
        <f ca="1" t="shared" si="25"/>
        <v/>
      </c>
      <c r="D535" s="587" t="str">
        <f ca="1">IF(ISERROR(OFFSET('HARGA SATUAN'!$D$6,MATCH(C535,'HARGA SATUAN'!$C$7:$C$1495,0),0)),"",OFFSET('HARGA SATUAN'!$D$6,MATCH(C535,'HARGA SATUAN'!$C$7:$C$1495,0),0))</f>
        <v/>
      </c>
      <c r="E535" s="587">
        <f ca="1">IF(B535="+","Unit",IF(ISERROR(OFFSET('HARGA SATUAN'!$E$6,MATCH(C535,'HARGA SATUAN'!$C$7:$C$1495,0),0)),"",OFFSET('HARGA SATUAN'!$E$6,MATCH(C535,'HARGA SATUAN'!$C$7:$C$1495,0),0)))</f>
        <v>0</v>
      </c>
      <c r="F535" s="678" t="str">
        <f ca="1" t="shared" si="26"/>
        <v/>
      </c>
      <c r="G535" s="583">
        <f ca="1">IF(ISERROR(OFFSET('HARGA SATUAN'!$I$6,MATCH(C535,'HARGA SATUAN'!$C$7:$C$1495,0),0)),"",OFFSET('HARGA SATUAN'!$I$6,MATCH(C535,'HARGA SATUAN'!$C$7:$C$1495,0),0))</f>
        <v>0</v>
      </c>
      <c r="H535" s="677" t="str">
        <f ca="1">IF(B535="","",#REF!)</f>
        <v/>
      </c>
      <c r="I535" s="677" t="str">
        <f ca="1">IF(B535="","",#REF!)</f>
        <v/>
      </c>
      <c r="J535" s="677" t="str">
        <f ca="1">IF(B535="","",#REF!)</f>
        <v/>
      </c>
      <c r="K535" s="677" t="str">
        <f ca="1">IF(B535="","",#REF!)</f>
        <v/>
      </c>
      <c r="L535" s="677" t="str">
        <f ca="1">IF(C535="","",#REF!)</f>
        <v/>
      </c>
    </row>
    <row r="536" spans="1:12">
      <c r="A536" s="650">
        <v>525</v>
      </c>
      <c r="B536" s="676" t="str">
        <f ca="1" t="shared" si="24"/>
        <v/>
      </c>
      <c r="C536" s="209" t="str">
        <f ca="1" t="shared" si="25"/>
        <v/>
      </c>
      <c r="D536" s="587" t="str">
        <f ca="1">IF(ISERROR(OFFSET('HARGA SATUAN'!$D$6,MATCH(C536,'HARGA SATUAN'!$C$7:$C$1495,0),0)),"",OFFSET('HARGA SATUAN'!$D$6,MATCH(C536,'HARGA SATUAN'!$C$7:$C$1495,0),0))</f>
        <v/>
      </c>
      <c r="E536" s="587">
        <f ca="1">IF(B536="+","Unit",IF(ISERROR(OFFSET('HARGA SATUAN'!$E$6,MATCH(C536,'HARGA SATUAN'!$C$7:$C$1495,0),0)),"",OFFSET('HARGA SATUAN'!$E$6,MATCH(C536,'HARGA SATUAN'!$C$7:$C$1495,0),0)))</f>
        <v>0</v>
      </c>
      <c r="F536" s="678" t="str">
        <f ca="1" t="shared" si="26"/>
        <v/>
      </c>
      <c r="G536" s="583">
        <f ca="1">IF(ISERROR(OFFSET('HARGA SATUAN'!$I$6,MATCH(C536,'HARGA SATUAN'!$C$7:$C$1495,0),0)),"",OFFSET('HARGA SATUAN'!$I$6,MATCH(C536,'HARGA SATUAN'!$C$7:$C$1495,0),0))</f>
        <v>0</v>
      </c>
      <c r="H536" s="677" t="str">
        <f ca="1">IF(B536="","",#REF!)</f>
        <v/>
      </c>
      <c r="I536" s="677" t="str">
        <f ca="1">IF(B536="","",#REF!)</f>
        <v/>
      </c>
      <c r="J536" s="677" t="str">
        <f ca="1">IF(B536="","",#REF!)</f>
        <v/>
      </c>
      <c r="K536" s="677" t="str">
        <f ca="1">IF(B536="","",#REF!)</f>
        <v/>
      </c>
      <c r="L536" s="677" t="str">
        <f ca="1">IF(C536="","",#REF!)</f>
        <v/>
      </c>
    </row>
    <row r="537" spans="1:12">
      <c r="A537" s="650">
        <v>526</v>
      </c>
      <c r="B537" s="676" t="str">
        <f ca="1" t="shared" si="24"/>
        <v/>
      </c>
      <c r="C537" s="209" t="str">
        <f ca="1" t="shared" si="25"/>
        <v/>
      </c>
      <c r="D537" s="587" t="str">
        <f ca="1">IF(ISERROR(OFFSET('HARGA SATUAN'!$D$6,MATCH(C537,'HARGA SATUAN'!$C$7:$C$1495,0),0)),"",OFFSET('HARGA SATUAN'!$D$6,MATCH(C537,'HARGA SATUAN'!$C$7:$C$1495,0),0))</f>
        <v/>
      </c>
      <c r="E537" s="587">
        <f ca="1">IF(B537="+","Unit",IF(ISERROR(OFFSET('HARGA SATUAN'!$E$6,MATCH(C537,'HARGA SATUAN'!$C$7:$C$1495,0),0)),"",OFFSET('HARGA SATUAN'!$E$6,MATCH(C537,'HARGA SATUAN'!$C$7:$C$1495,0),0)))</f>
        <v>0</v>
      </c>
      <c r="F537" s="678" t="str">
        <f ca="1" t="shared" si="26"/>
        <v/>
      </c>
      <c r="G537" s="583">
        <f ca="1">IF(ISERROR(OFFSET('HARGA SATUAN'!$I$6,MATCH(C537,'HARGA SATUAN'!$C$7:$C$1495,0),0)),"",OFFSET('HARGA SATUAN'!$I$6,MATCH(C537,'HARGA SATUAN'!$C$7:$C$1495,0),0))</f>
        <v>0</v>
      </c>
      <c r="H537" s="677" t="str">
        <f ca="1">IF(B537="","",#REF!)</f>
        <v/>
      </c>
      <c r="I537" s="677" t="str">
        <f ca="1">IF(B537="","",#REF!)</f>
        <v/>
      </c>
      <c r="J537" s="677" t="str">
        <f ca="1">IF(B537="","",#REF!)</f>
        <v/>
      </c>
      <c r="K537" s="677" t="str">
        <f ca="1">IF(B537="","",#REF!)</f>
        <v/>
      </c>
      <c r="L537" s="677" t="str">
        <f ca="1">IF(C537="","",#REF!)</f>
        <v/>
      </c>
    </row>
    <row r="538" spans="1:12">
      <c r="A538" s="650">
        <v>527</v>
      </c>
      <c r="B538" s="676" t="str">
        <f ca="1" t="shared" si="24"/>
        <v/>
      </c>
      <c r="C538" s="209" t="str">
        <f ca="1" t="shared" si="25"/>
        <v/>
      </c>
      <c r="D538" s="587" t="str">
        <f ca="1">IF(ISERROR(OFFSET('HARGA SATUAN'!$D$6,MATCH(C538,'HARGA SATUAN'!$C$7:$C$1495,0),0)),"",OFFSET('HARGA SATUAN'!$D$6,MATCH(C538,'HARGA SATUAN'!$C$7:$C$1495,0),0))</f>
        <v/>
      </c>
      <c r="E538" s="587">
        <f ca="1">IF(B538="+","Unit",IF(ISERROR(OFFSET('HARGA SATUAN'!$E$6,MATCH(C538,'HARGA SATUAN'!$C$7:$C$1495,0),0)),"",OFFSET('HARGA SATUAN'!$E$6,MATCH(C538,'HARGA SATUAN'!$C$7:$C$1495,0),0)))</f>
        <v>0</v>
      </c>
      <c r="F538" s="678" t="str">
        <f ca="1" t="shared" si="26"/>
        <v/>
      </c>
      <c r="G538" s="583">
        <f ca="1">IF(ISERROR(OFFSET('HARGA SATUAN'!$I$6,MATCH(C538,'HARGA SATUAN'!$C$7:$C$1495,0),0)),"",OFFSET('HARGA SATUAN'!$I$6,MATCH(C538,'HARGA SATUAN'!$C$7:$C$1495,0),0))</f>
        <v>0</v>
      </c>
      <c r="H538" s="677" t="str">
        <f ca="1">IF(B538="","",#REF!)</f>
        <v/>
      </c>
      <c r="I538" s="677" t="str">
        <f ca="1">IF(B538="","",#REF!)</f>
        <v/>
      </c>
      <c r="J538" s="677" t="str">
        <f ca="1">IF(B538="","",#REF!)</f>
        <v/>
      </c>
      <c r="K538" s="677" t="str">
        <f ca="1">IF(B538="","",#REF!)</f>
        <v/>
      </c>
      <c r="L538" s="677" t="str">
        <f ca="1">IF(C538="","",#REF!)</f>
        <v/>
      </c>
    </row>
    <row r="539" spans="1:12">
      <c r="A539" s="650">
        <v>528</v>
      </c>
      <c r="B539" s="676" t="str">
        <f ca="1" t="shared" si="24"/>
        <v/>
      </c>
      <c r="C539" s="209" t="str">
        <f ca="1" t="shared" si="25"/>
        <v/>
      </c>
      <c r="D539" s="587" t="str">
        <f ca="1">IF(ISERROR(OFFSET('HARGA SATUAN'!$D$6,MATCH(C539,'HARGA SATUAN'!$C$7:$C$1495,0),0)),"",OFFSET('HARGA SATUAN'!$D$6,MATCH(C539,'HARGA SATUAN'!$C$7:$C$1495,0),0))</f>
        <v/>
      </c>
      <c r="E539" s="587">
        <f ca="1">IF(B539="+","Unit",IF(ISERROR(OFFSET('HARGA SATUAN'!$E$6,MATCH(C539,'HARGA SATUAN'!$C$7:$C$1495,0),0)),"",OFFSET('HARGA SATUAN'!$E$6,MATCH(C539,'HARGA SATUAN'!$C$7:$C$1495,0),0)))</f>
        <v>0</v>
      </c>
      <c r="F539" s="678" t="str">
        <f ca="1" t="shared" si="26"/>
        <v/>
      </c>
      <c r="G539" s="583">
        <f ca="1">IF(ISERROR(OFFSET('HARGA SATUAN'!$I$6,MATCH(C539,'HARGA SATUAN'!$C$7:$C$1495,0),0)),"",OFFSET('HARGA SATUAN'!$I$6,MATCH(C539,'HARGA SATUAN'!$C$7:$C$1495,0),0))</f>
        <v>0</v>
      </c>
      <c r="H539" s="677" t="str">
        <f ca="1">IF(B539="","",#REF!)</f>
        <v/>
      </c>
      <c r="I539" s="677" t="str">
        <f ca="1">IF(B539="","",#REF!)</f>
        <v/>
      </c>
      <c r="J539" s="677" t="str">
        <f ca="1">IF(B539="","",#REF!)</f>
        <v/>
      </c>
      <c r="K539" s="677" t="str">
        <f ca="1">IF(B539="","",#REF!)</f>
        <v/>
      </c>
      <c r="L539" s="677" t="str">
        <f ca="1">IF(C539="","",#REF!)</f>
        <v/>
      </c>
    </row>
    <row r="540" spans="1:12">
      <c r="A540" s="650">
        <v>529</v>
      </c>
      <c r="B540" s="676" t="str">
        <f ca="1" t="shared" si="24"/>
        <v/>
      </c>
      <c r="C540" s="209" t="str">
        <f ca="1" t="shared" si="25"/>
        <v/>
      </c>
      <c r="D540" s="587" t="str">
        <f ca="1">IF(ISERROR(OFFSET('HARGA SATUAN'!$D$6,MATCH(C540,'HARGA SATUAN'!$C$7:$C$1495,0),0)),"",OFFSET('HARGA SATUAN'!$D$6,MATCH(C540,'HARGA SATUAN'!$C$7:$C$1495,0),0))</f>
        <v/>
      </c>
      <c r="E540" s="587">
        <f ca="1">IF(B540="+","Unit",IF(ISERROR(OFFSET('HARGA SATUAN'!$E$6,MATCH(C540,'HARGA SATUAN'!$C$7:$C$1495,0),0)),"",OFFSET('HARGA SATUAN'!$E$6,MATCH(C540,'HARGA SATUAN'!$C$7:$C$1495,0),0)))</f>
        <v>0</v>
      </c>
      <c r="F540" s="678" t="str">
        <f ca="1" t="shared" si="26"/>
        <v/>
      </c>
      <c r="G540" s="583">
        <f ca="1">IF(ISERROR(OFFSET('HARGA SATUAN'!$I$6,MATCH(C540,'HARGA SATUAN'!$C$7:$C$1495,0),0)),"",OFFSET('HARGA SATUAN'!$I$6,MATCH(C540,'HARGA SATUAN'!$C$7:$C$1495,0),0))</f>
        <v>0</v>
      </c>
      <c r="H540" s="677" t="str">
        <f ca="1">IF(B540="","",#REF!)</f>
        <v/>
      </c>
      <c r="I540" s="677" t="str">
        <f ca="1">IF(B540="","",#REF!)</f>
        <v/>
      </c>
      <c r="J540" s="677" t="str">
        <f ca="1">IF(B540="","",#REF!)</f>
        <v/>
      </c>
      <c r="K540" s="677" t="str">
        <f ca="1">IF(B540="","",#REF!)</f>
        <v/>
      </c>
      <c r="L540" s="677" t="str">
        <f ca="1">IF(C540="","",#REF!)</f>
        <v/>
      </c>
    </row>
    <row r="541" spans="1:12">
      <c r="A541" s="650">
        <v>530</v>
      </c>
      <c r="B541" s="676" t="str">
        <f ca="1" t="shared" si="24"/>
        <v/>
      </c>
      <c r="C541" s="209" t="str">
        <f ca="1" t="shared" si="25"/>
        <v/>
      </c>
      <c r="D541" s="587" t="str">
        <f ca="1">IF(ISERROR(OFFSET('HARGA SATUAN'!$D$6,MATCH(C541,'HARGA SATUAN'!$C$7:$C$1495,0),0)),"",OFFSET('HARGA SATUAN'!$D$6,MATCH(C541,'HARGA SATUAN'!$C$7:$C$1495,0),0))</f>
        <v/>
      </c>
      <c r="E541" s="587">
        <f ca="1">IF(B541="+","Unit",IF(ISERROR(OFFSET('HARGA SATUAN'!$E$6,MATCH(C541,'HARGA SATUAN'!$C$7:$C$1495,0),0)),"",OFFSET('HARGA SATUAN'!$E$6,MATCH(C541,'HARGA SATUAN'!$C$7:$C$1495,0),0)))</f>
        <v>0</v>
      </c>
      <c r="F541" s="678" t="str">
        <f ca="1" t="shared" si="26"/>
        <v/>
      </c>
      <c r="G541" s="583">
        <f ca="1">IF(ISERROR(OFFSET('HARGA SATUAN'!$I$6,MATCH(C541,'HARGA SATUAN'!$C$7:$C$1495,0),0)),"",OFFSET('HARGA SATUAN'!$I$6,MATCH(C541,'HARGA SATUAN'!$C$7:$C$1495,0),0))</f>
        <v>0</v>
      </c>
      <c r="H541" s="677" t="str">
        <f ca="1">IF(B541="","",#REF!)</f>
        <v/>
      </c>
      <c r="I541" s="677" t="str">
        <f ca="1">IF(B541="","",#REF!)</f>
        <v/>
      </c>
      <c r="J541" s="677" t="str">
        <f ca="1">IF(B541="","",#REF!)</f>
        <v/>
      </c>
      <c r="K541" s="677" t="str">
        <f ca="1">IF(B541="","",#REF!)</f>
        <v/>
      </c>
      <c r="L541" s="677" t="str">
        <f ca="1">IF(C541="","",#REF!)</f>
        <v/>
      </c>
    </row>
    <row r="542" spans="1:12">
      <c r="A542" s="650">
        <v>531</v>
      </c>
      <c r="B542" s="676" t="str">
        <f ca="1" t="shared" si="24"/>
        <v/>
      </c>
      <c r="C542" s="209" t="str">
        <f ca="1" t="shared" si="25"/>
        <v/>
      </c>
      <c r="D542" s="587" t="str">
        <f ca="1">IF(ISERROR(OFFSET('HARGA SATUAN'!$D$6,MATCH(C542,'HARGA SATUAN'!$C$7:$C$1495,0),0)),"",OFFSET('HARGA SATUAN'!$D$6,MATCH(C542,'HARGA SATUAN'!$C$7:$C$1495,0),0))</f>
        <v/>
      </c>
      <c r="E542" s="587">
        <f ca="1">IF(B542="+","Unit",IF(ISERROR(OFFSET('HARGA SATUAN'!$E$6,MATCH(C542,'HARGA SATUAN'!$C$7:$C$1495,0),0)),"",OFFSET('HARGA SATUAN'!$E$6,MATCH(C542,'HARGA SATUAN'!$C$7:$C$1495,0),0)))</f>
        <v>0</v>
      </c>
      <c r="F542" s="678" t="str">
        <f ca="1" t="shared" si="26"/>
        <v/>
      </c>
      <c r="G542" s="583">
        <f ca="1">IF(ISERROR(OFFSET('HARGA SATUAN'!$I$6,MATCH(C542,'HARGA SATUAN'!$C$7:$C$1495,0),0)),"",OFFSET('HARGA SATUAN'!$I$6,MATCH(C542,'HARGA SATUAN'!$C$7:$C$1495,0),0))</f>
        <v>0</v>
      </c>
      <c r="H542" s="677" t="str">
        <f ca="1">IF(B542="","",#REF!)</f>
        <v/>
      </c>
      <c r="I542" s="677" t="str">
        <f ca="1">IF(B542="","",#REF!)</f>
        <v/>
      </c>
      <c r="J542" s="677" t="str">
        <f ca="1">IF(B542="","",#REF!)</f>
        <v/>
      </c>
      <c r="K542" s="677" t="str">
        <f ca="1">IF(B542="","",#REF!)</f>
        <v/>
      </c>
      <c r="L542" s="677" t="str">
        <f ca="1">IF(C542="","",#REF!)</f>
        <v/>
      </c>
    </row>
    <row r="543" spans="1:12">
      <c r="A543" s="650">
        <v>532</v>
      </c>
      <c r="B543" s="676" t="str">
        <f ca="1" t="shared" si="24"/>
        <v/>
      </c>
      <c r="C543" s="209" t="str">
        <f ca="1" t="shared" si="25"/>
        <v/>
      </c>
      <c r="D543" s="587" t="str">
        <f ca="1">IF(ISERROR(OFFSET('HARGA SATUAN'!$D$6,MATCH(C543,'HARGA SATUAN'!$C$7:$C$1495,0),0)),"",OFFSET('HARGA SATUAN'!$D$6,MATCH(C543,'HARGA SATUAN'!$C$7:$C$1495,0),0))</f>
        <v/>
      </c>
      <c r="E543" s="587">
        <f ca="1">IF(B543="+","Unit",IF(ISERROR(OFFSET('HARGA SATUAN'!$E$6,MATCH(C543,'HARGA SATUAN'!$C$7:$C$1495,0),0)),"",OFFSET('HARGA SATUAN'!$E$6,MATCH(C543,'HARGA SATUAN'!$C$7:$C$1495,0),0)))</f>
        <v>0</v>
      </c>
      <c r="F543" s="678" t="str">
        <f ca="1" t="shared" si="26"/>
        <v/>
      </c>
      <c r="G543" s="583">
        <f ca="1">IF(ISERROR(OFFSET('HARGA SATUAN'!$I$6,MATCH(C543,'HARGA SATUAN'!$C$7:$C$1495,0),0)),"",OFFSET('HARGA SATUAN'!$I$6,MATCH(C543,'HARGA SATUAN'!$C$7:$C$1495,0),0))</f>
        <v>0</v>
      </c>
      <c r="H543" s="677" t="str">
        <f ca="1">IF(B543="","",#REF!)</f>
        <v/>
      </c>
      <c r="I543" s="677" t="str">
        <f ca="1">IF(B543="","",#REF!)</f>
        <v/>
      </c>
      <c r="J543" s="677" t="str">
        <f ca="1">IF(B543="","",#REF!)</f>
        <v/>
      </c>
      <c r="K543" s="677" t="str">
        <f ca="1">IF(B543="","",#REF!)</f>
        <v/>
      </c>
      <c r="L543" s="677" t="str">
        <f ca="1">IF(C543="","",#REF!)</f>
        <v/>
      </c>
    </row>
    <row r="544" spans="1:12">
      <c r="A544" s="650">
        <v>533</v>
      </c>
      <c r="B544" s="676" t="str">
        <f ca="1" t="shared" si="24"/>
        <v/>
      </c>
      <c r="C544" s="209" t="str">
        <f ca="1" t="shared" si="25"/>
        <v/>
      </c>
      <c r="D544" s="587" t="str">
        <f ca="1">IF(ISERROR(OFFSET('HARGA SATUAN'!$D$6,MATCH(C544,'HARGA SATUAN'!$C$7:$C$1495,0),0)),"",OFFSET('HARGA SATUAN'!$D$6,MATCH(C544,'HARGA SATUAN'!$C$7:$C$1495,0),0))</f>
        <v/>
      </c>
      <c r="E544" s="587">
        <f ca="1">IF(B544="+","Unit",IF(ISERROR(OFFSET('HARGA SATUAN'!$E$6,MATCH(C544,'HARGA SATUAN'!$C$7:$C$1495,0),0)),"",OFFSET('HARGA SATUAN'!$E$6,MATCH(C544,'HARGA SATUAN'!$C$7:$C$1495,0),0)))</f>
        <v>0</v>
      </c>
      <c r="F544" s="678" t="str">
        <f ca="1" t="shared" si="26"/>
        <v/>
      </c>
      <c r="G544" s="583">
        <f ca="1">IF(ISERROR(OFFSET('HARGA SATUAN'!$I$6,MATCH(C544,'HARGA SATUAN'!$C$7:$C$1495,0),0)),"",OFFSET('HARGA SATUAN'!$I$6,MATCH(C544,'HARGA SATUAN'!$C$7:$C$1495,0),0))</f>
        <v>0</v>
      </c>
      <c r="H544" s="677" t="str">
        <f ca="1">IF(B544="","",#REF!)</f>
        <v/>
      </c>
      <c r="I544" s="677" t="str">
        <f ca="1">IF(B544="","",#REF!)</f>
        <v/>
      </c>
      <c r="J544" s="677" t="str">
        <f ca="1">IF(B544="","",#REF!)</f>
        <v/>
      </c>
      <c r="K544" s="677" t="str">
        <f ca="1">IF(B544="","",#REF!)</f>
        <v/>
      </c>
      <c r="L544" s="677" t="str">
        <f ca="1">IF(C544="","",#REF!)</f>
        <v/>
      </c>
    </row>
    <row r="545" spans="1:12">
      <c r="A545" s="650">
        <v>534</v>
      </c>
      <c r="B545" s="676" t="str">
        <f ca="1" t="shared" si="24"/>
        <v/>
      </c>
      <c r="C545" s="209" t="str">
        <f ca="1" t="shared" si="25"/>
        <v/>
      </c>
      <c r="D545" s="587" t="str">
        <f ca="1">IF(ISERROR(OFFSET('HARGA SATUAN'!$D$6,MATCH(C545,'HARGA SATUAN'!$C$7:$C$1495,0),0)),"",OFFSET('HARGA SATUAN'!$D$6,MATCH(C545,'HARGA SATUAN'!$C$7:$C$1495,0),0))</f>
        <v/>
      </c>
      <c r="E545" s="587">
        <f ca="1">IF(B545="+","Unit",IF(ISERROR(OFFSET('HARGA SATUAN'!$E$6,MATCH(C545,'HARGA SATUAN'!$C$7:$C$1495,0),0)),"",OFFSET('HARGA SATUAN'!$E$6,MATCH(C545,'HARGA SATUAN'!$C$7:$C$1495,0),0)))</f>
        <v>0</v>
      </c>
      <c r="F545" s="678" t="str">
        <f ca="1" t="shared" si="26"/>
        <v/>
      </c>
      <c r="G545" s="583">
        <f ca="1">IF(ISERROR(OFFSET('HARGA SATUAN'!$I$6,MATCH(C545,'HARGA SATUAN'!$C$7:$C$1495,0),0)),"",OFFSET('HARGA SATUAN'!$I$6,MATCH(C545,'HARGA SATUAN'!$C$7:$C$1495,0),0))</f>
        <v>0</v>
      </c>
      <c r="H545" s="677" t="str">
        <f ca="1">IF(B545="","",#REF!)</f>
        <v/>
      </c>
      <c r="I545" s="677" t="str">
        <f ca="1">IF(B545="","",#REF!)</f>
        <v/>
      </c>
      <c r="J545" s="677" t="str">
        <f ca="1">IF(B545="","",#REF!)</f>
        <v/>
      </c>
      <c r="K545" s="677" t="str">
        <f ca="1">IF(B545="","",#REF!)</f>
        <v/>
      </c>
      <c r="L545" s="677" t="str">
        <f ca="1">IF(C545="","",#REF!)</f>
        <v/>
      </c>
    </row>
    <row r="546" spans="1:12">
      <c r="A546" s="650">
        <v>535</v>
      </c>
      <c r="B546" s="676" t="str">
        <f ca="1" t="shared" si="24"/>
        <v/>
      </c>
      <c r="C546" s="209" t="str">
        <f ca="1" t="shared" si="25"/>
        <v/>
      </c>
      <c r="D546" s="587" t="str">
        <f ca="1">IF(ISERROR(OFFSET('HARGA SATUAN'!$D$6,MATCH(C546,'HARGA SATUAN'!$C$7:$C$1495,0),0)),"",OFFSET('HARGA SATUAN'!$D$6,MATCH(C546,'HARGA SATUAN'!$C$7:$C$1495,0),0))</f>
        <v/>
      </c>
      <c r="E546" s="587">
        <f ca="1">IF(B546="+","Unit",IF(ISERROR(OFFSET('HARGA SATUAN'!$E$6,MATCH(C546,'HARGA SATUAN'!$C$7:$C$1495,0),0)),"",OFFSET('HARGA SATUAN'!$E$6,MATCH(C546,'HARGA SATUAN'!$C$7:$C$1495,0),0)))</f>
        <v>0</v>
      </c>
      <c r="F546" s="678" t="str">
        <f ca="1" t="shared" si="26"/>
        <v/>
      </c>
      <c r="G546" s="583">
        <f ca="1">IF(ISERROR(OFFSET('HARGA SATUAN'!$I$6,MATCH(C546,'HARGA SATUAN'!$C$7:$C$1495,0),0)),"",OFFSET('HARGA SATUAN'!$I$6,MATCH(C546,'HARGA SATUAN'!$C$7:$C$1495,0),0))</f>
        <v>0</v>
      </c>
      <c r="H546" s="677" t="str">
        <f ca="1">IF(B546="","",#REF!)</f>
        <v/>
      </c>
      <c r="I546" s="677" t="str">
        <f ca="1">IF(B546="","",#REF!)</f>
        <v/>
      </c>
      <c r="J546" s="677" t="str">
        <f ca="1">IF(B546="","",#REF!)</f>
        <v/>
      </c>
      <c r="K546" s="677" t="str">
        <f ca="1">IF(B546="","",#REF!)</f>
        <v/>
      </c>
      <c r="L546" s="677" t="str">
        <f ca="1">IF(C546="","",#REF!)</f>
        <v/>
      </c>
    </row>
    <row r="547" spans="1:12">
      <c r="A547" s="650">
        <v>536</v>
      </c>
      <c r="B547" s="676" t="str">
        <f ca="1" t="shared" si="24"/>
        <v/>
      </c>
      <c r="C547" s="209" t="str">
        <f ca="1" t="shared" si="25"/>
        <v/>
      </c>
      <c r="D547" s="587" t="str">
        <f ca="1">IF(ISERROR(OFFSET('HARGA SATUAN'!$D$6,MATCH(C547,'HARGA SATUAN'!$C$7:$C$1495,0),0)),"",OFFSET('HARGA SATUAN'!$D$6,MATCH(C547,'HARGA SATUAN'!$C$7:$C$1495,0),0))</f>
        <v/>
      </c>
      <c r="E547" s="587">
        <f ca="1">IF(B547="+","Unit",IF(ISERROR(OFFSET('HARGA SATUAN'!$E$6,MATCH(C547,'HARGA SATUAN'!$C$7:$C$1495,0),0)),"",OFFSET('HARGA SATUAN'!$E$6,MATCH(C547,'HARGA SATUAN'!$C$7:$C$1495,0),0)))</f>
        <v>0</v>
      </c>
      <c r="F547" s="678" t="str">
        <f ca="1" t="shared" si="26"/>
        <v/>
      </c>
      <c r="G547" s="583">
        <f ca="1">IF(ISERROR(OFFSET('HARGA SATUAN'!$I$6,MATCH(C547,'HARGA SATUAN'!$C$7:$C$1495,0),0)),"",OFFSET('HARGA SATUAN'!$I$6,MATCH(C547,'HARGA SATUAN'!$C$7:$C$1495,0),0))</f>
        <v>0</v>
      </c>
      <c r="H547" s="677" t="str">
        <f ca="1">IF(B547="","",#REF!)</f>
        <v/>
      </c>
      <c r="I547" s="677" t="str">
        <f ca="1">IF(B547="","",#REF!)</f>
        <v/>
      </c>
      <c r="J547" s="677" t="str">
        <f ca="1">IF(B547="","",#REF!)</f>
        <v/>
      </c>
      <c r="K547" s="677" t="str">
        <f ca="1">IF(B547="","",#REF!)</f>
        <v/>
      </c>
      <c r="L547" s="677" t="str">
        <f ca="1">IF(C547="","",#REF!)</f>
        <v/>
      </c>
    </row>
    <row r="548" spans="1:12">
      <c r="A548" s="650">
        <v>537</v>
      </c>
      <c r="B548" s="676" t="str">
        <f ca="1" t="shared" si="24"/>
        <v/>
      </c>
      <c r="C548" s="209" t="str">
        <f ca="1" t="shared" si="25"/>
        <v/>
      </c>
      <c r="D548" s="587" t="str">
        <f ca="1">IF(ISERROR(OFFSET('HARGA SATUAN'!$D$6,MATCH(C548,'HARGA SATUAN'!$C$7:$C$1495,0),0)),"",OFFSET('HARGA SATUAN'!$D$6,MATCH(C548,'HARGA SATUAN'!$C$7:$C$1495,0),0))</f>
        <v/>
      </c>
      <c r="E548" s="587">
        <f ca="1">IF(B548="+","Unit",IF(ISERROR(OFFSET('HARGA SATUAN'!$E$6,MATCH(C548,'HARGA SATUAN'!$C$7:$C$1495,0),0)),"",OFFSET('HARGA SATUAN'!$E$6,MATCH(C548,'HARGA SATUAN'!$C$7:$C$1495,0),0)))</f>
        <v>0</v>
      </c>
      <c r="F548" s="678" t="str">
        <f ca="1" t="shared" si="26"/>
        <v/>
      </c>
      <c r="G548" s="583">
        <f ca="1">IF(ISERROR(OFFSET('HARGA SATUAN'!$I$6,MATCH(C548,'HARGA SATUAN'!$C$7:$C$1495,0),0)),"",OFFSET('HARGA SATUAN'!$I$6,MATCH(C548,'HARGA SATUAN'!$C$7:$C$1495,0),0))</f>
        <v>0</v>
      </c>
      <c r="H548" s="677" t="str">
        <f ca="1">IF(B548="","",#REF!)</f>
        <v/>
      </c>
      <c r="I548" s="677" t="str">
        <f ca="1">IF(B548="","",#REF!)</f>
        <v/>
      </c>
      <c r="J548" s="677" t="str">
        <f ca="1">IF(B548="","",#REF!)</f>
        <v/>
      </c>
      <c r="K548" s="677" t="str">
        <f ca="1">IF(B548="","",#REF!)</f>
        <v/>
      </c>
      <c r="L548" s="677" t="str">
        <f ca="1">IF(C548="","",#REF!)</f>
        <v/>
      </c>
    </row>
    <row r="549" spans="1:12">
      <c r="A549" s="650">
        <v>538</v>
      </c>
      <c r="B549" s="676" t="str">
        <f ca="1" t="shared" si="24"/>
        <v/>
      </c>
      <c r="C549" s="209" t="str">
        <f ca="1" t="shared" si="25"/>
        <v/>
      </c>
      <c r="D549" s="587" t="str">
        <f ca="1">IF(ISERROR(OFFSET('HARGA SATUAN'!$D$6,MATCH(C549,'HARGA SATUAN'!$C$7:$C$1495,0),0)),"",OFFSET('HARGA SATUAN'!$D$6,MATCH(C549,'HARGA SATUAN'!$C$7:$C$1495,0),0))</f>
        <v/>
      </c>
      <c r="E549" s="587">
        <f ca="1">IF(B549="+","Unit",IF(ISERROR(OFFSET('HARGA SATUAN'!$E$6,MATCH(C549,'HARGA SATUAN'!$C$7:$C$1495,0),0)),"",OFFSET('HARGA SATUAN'!$E$6,MATCH(C549,'HARGA SATUAN'!$C$7:$C$1495,0),0)))</f>
        <v>0</v>
      </c>
      <c r="F549" s="678" t="str">
        <f ca="1" t="shared" si="26"/>
        <v/>
      </c>
      <c r="G549" s="583">
        <f ca="1">IF(ISERROR(OFFSET('HARGA SATUAN'!$I$6,MATCH(C549,'HARGA SATUAN'!$C$7:$C$1495,0),0)),"",OFFSET('HARGA SATUAN'!$I$6,MATCH(C549,'HARGA SATUAN'!$C$7:$C$1495,0),0))</f>
        <v>0</v>
      </c>
      <c r="H549" s="677" t="str">
        <f ca="1">IF(B549="","",#REF!)</f>
        <v/>
      </c>
      <c r="I549" s="677" t="str">
        <f ca="1">IF(B549="","",#REF!)</f>
        <v/>
      </c>
      <c r="J549" s="677" t="str">
        <f ca="1">IF(B549="","",#REF!)</f>
        <v/>
      </c>
      <c r="K549" s="677" t="str">
        <f ca="1">IF(B549="","",#REF!)</f>
        <v/>
      </c>
      <c r="L549" s="677" t="str">
        <f ca="1">IF(C549="","",#REF!)</f>
        <v/>
      </c>
    </row>
    <row r="550" spans="1:12">
      <c r="A550" s="650">
        <v>539</v>
      </c>
      <c r="B550" s="676" t="str">
        <f ca="1" t="shared" si="24"/>
        <v/>
      </c>
      <c r="C550" s="209" t="str">
        <f ca="1" t="shared" si="25"/>
        <v/>
      </c>
      <c r="D550" s="587" t="str">
        <f ca="1">IF(ISERROR(OFFSET('HARGA SATUAN'!$D$6,MATCH(C550,'HARGA SATUAN'!$C$7:$C$1495,0),0)),"",OFFSET('HARGA SATUAN'!$D$6,MATCH(C550,'HARGA SATUAN'!$C$7:$C$1495,0),0))</f>
        <v/>
      </c>
      <c r="E550" s="587">
        <f ca="1">IF(B550="+","Unit",IF(ISERROR(OFFSET('HARGA SATUAN'!$E$6,MATCH(C550,'HARGA SATUAN'!$C$7:$C$1495,0),0)),"",OFFSET('HARGA SATUAN'!$E$6,MATCH(C550,'HARGA SATUAN'!$C$7:$C$1495,0),0)))</f>
        <v>0</v>
      </c>
      <c r="F550" s="678" t="str">
        <f ca="1" t="shared" si="26"/>
        <v/>
      </c>
      <c r="G550" s="583">
        <f ca="1">IF(ISERROR(OFFSET('HARGA SATUAN'!$I$6,MATCH(C550,'HARGA SATUAN'!$C$7:$C$1495,0),0)),"",OFFSET('HARGA SATUAN'!$I$6,MATCH(C550,'HARGA SATUAN'!$C$7:$C$1495,0),0))</f>
        <v>0</v>
      </c>
      <c r="H550" s="677" t="str">
        <f ca="1">IF(B550="","",#REF!)</f>
        <v/>
      </c>
      <c r="I550" s="677" t="str">
        <f ca="1">IF(B550="","",#REF!)</f>
        <v/>
      </c>
      <c r="J550" s="677" t="str">
        <f ca="1">IF(B550="","",#REF!)</f>
        <v/>
      </c>
      <c r="K550" s="677" t="str">
        <f ca="1">IF(B550="","",#REF!)</f>
        <v/>
      </c>
      <c r="L550" s="677" t="str">
        <f ca="1">IF(C550="","",#REF!)</f>
        <v/>
      </c>
    </row>
    <row r="551" spans="1:12">
      <c r="A551" s="650">
        <v>540</v>
      </c>
      <c r="B551" s="676" t="str">
        <f ca="1" t="shared" si="24"/>
        <v/>
      </c>
      <c r="C551" s="209" t="str">
        <f ca="1" t="shared" si="25"/>
        <v/>
      </c>
      <c r="D551" s="587" t="str">
        <f ca="1">IF(ISERROR(OFFSET('HARGA SATUAN'!$D$6,MATCH(C551,'HARGA SATUAN'!$C$7:$C$1495,0),0)),"",OFFSET('HARGA SATUAN'!$D$6,MATCH(C551,'HARGA SATUAN'!$C$7:$C$1495,0),0))</f>
        <v/>
      </c>
      <c r="E551" s="587">
        <f ca="1">IF(B551="+","Unit",IF(ISERROR(OFFSET('HARGA SATUAN'!$E$6,MATCH(C551,'HARGA SATUAN'!$C$7:$C$1495,0),0)),"",OFFSET('HARGA SATUAN'!$E$6,MATCH(C551,'HARGA SATUAN'!$C$7:$C$1495,0),0)))</f>
        <v>0</v>
      </c>
      <c r="F551" s="678" t="str">
        <f ca="1" t="shared" si="26"/>
        <v/>
      </c>
      <c r="G551" s="583">
        <f ca="1">IF(ISERROR(OFFSET('HARGA SATUAN'!$I$6,MATCH(C551,'HARGA SATUAN'!$C$7:$C$1495,0),0)),"",OFFSET('HARGA SATUAN'!$I$6,MATCH(C551,'HARGA SATUAN'!$C$7:$C$1495,0),0))</f>
        <v>0</v>
      </c>
      <c r="H551" s="677" t="str">
        <f ca="1">IF(B551="","",#REF!)</f>
        <v/>
      </c>
      <c r="I551" s="677" t="str">
        <f ca="1">IF(B551="","",#REF!)</f>
        <v/>
      </c>
      <c r="J551" s="677" t="str">
        <f ca="1">IF(B551="","",#REF!)</f>
        <v/>
      </c>
      <c r="K551" s="677" t="str">
        <f ca="1">IF(B551="","",#REF!)</f>
        <v/>
      </c>
      <c r="L551" s="677" t="str">
        <f ca="1">IF(C551="","",#REF!)</f>
        <v/>
      </c>
    </row>
    <row r="552" spans="1:12">
      <c r="A552" s="650">
        <v>541</v>
      </c>
      <c r="B552" s="676" t="str">
        <f ca="1" t="shared" si="24"/>
        <v/>
      </c>
      <c r="C552" s="209" t="str">
        <f ca="1" t="shared" si="25"/>
        <v/>
      </c>
      <c r="D552" s="587" t="str">
        <f ca="1">IF(ISERROR(OFFSET('HARGA SATUAN'!$D$6,MATCH(C552,'HARGA SATUAN'!$C$7:$C$1495,0),0)),"",OFFSET('HARGA SATUAN'!$D$6,MATCH(C552,'HARGA SATUAN'!$C$7:$C$1495,0),0))</f>
        <v/>
      </c>
      <c r="E552" s="587">
        <f ca="1">IF(B552="+","Unit",IF(ISERROR(OFFSET('HARGA SATUAN'!$E$6,MATCH(C552,'HARGA SATUAN'!$C$7:$C$1495,0),0)),"",OFFSET('HARGA SATUAN'!$E$6,MATCH(C552,'HARGA SATUAN'!$C$7:$C$1495,0),0)))</f>
        <v>0</v>
      </c>
      <c r="F552" s="678" t="str">
        <f ca="1" t="shared" si="26"/>
        <v/>
      </c>
      <c r="G552" s="583">
        <f ca="1">IF(ISERROR(OFFSET('HARGA SATUAN'!$I$6,MATCH(C552,'HARGA SATUAN'!$C$7:$C$1495,0),0)),"",OFFSET('HARGA SATUAN'!$I$6,MATCH(C552,'HARGA SATUAN'!$C$7:$C$1495,0),0))</f>
        <v>0</v>
      </c>
      <c r="H552" s="677" t="str">
        <f ca="1">IF(B552="","",#REF!)</f>
        <v/>
      </c>
      <c r="I552" s="677" t="str">
        <f ca="1">IF(B552="","",#REF!)</f>
        <v/>
      </c>
      <c r="J552" s="677" t="str">
        <f ca="1">IF(B552="","",#REF!)</f>
        <v/>
      </c>
      <c r="K552" s="677" t="str">
        <f ca="1">IF(B552="","",#REF!)</f>
        <v/>
      </c>
      <c r="L552" s="677" t="str">
        <f ca="1">IF(C552="","",#REF!)</f>
        <v/>
      </c>
    </row>
    <row r="553" spans="1:12">
      <c r="A553" s="650">
        <v>542</v>
      </c>
      <c r="B553" s="676" t="str">
        <f ca="1" t="shared" si="24"/>
        <v/>
      </c>
      <c r="C553" s="209" t="str">
        <f ca="1" t="shared" si="25"/>
        <v/>
      </c>
      <c r="D553" s="587" t="str">
        <f ca="1">IF(ISERROR(OFFSET('HARGA SATUAN'!$D$6,MATCH(C553,'HARGA SATUAN'!$C$7:$C$1495,0),0)),"",OFFSET('HARGA SATUAN'!$D$6,MATCH(C553,'HARGA SATUAN'!$C$7:$C$1495,0),0))</f>
        <v/>
      </c>
      <c r="E553" s="587">
        <f ca="1">IF(B553="+","Unit",IF(ISERROR(OFFSET('HARGA SATUAN'!$E$6,MATCH(C553,'HARGA SATUAN'!$C$7:$C$1495,0),0)),"",OFFSET('HARGA SATUAN'!$E$6,MATCH(C553,'HARGA SATUAN'!$C$7:$C$1495,0),0)))</f>
        <v>0</v>
      </c>
      <c r="F553" s="678" t="str">
        <f ca="1" t="shared" si="26"/>
        <v/>
      </c>
      <c r="G553" s="583">
        <f ca="1">IF(ISERROR(OFFSET('HARGA SATUAN'!$I$6,MATCH(C553,'HARGA SATUAN'!$C$7:$C$1495,0),0)),"",OFFSET('HARGA SATUAN'!$I$6,MATCH(C553,'HARGA SATUAN'!$C$7:$C$1495,0),0))</f>
        <v>0</v>
      </c>
      <c r="H553" s="677" t="str">
        <f ca="1">IF(B553="","",#REF!)</f>
        <v/>
      </c>
      <c r="I553" s="677" t="str">
        <f ca="1">IF(B553="","",#REF!)</f>
        <v/>
      </c>
      <c r="J553" s="677" t="str">
        <f ca="1">IF(B553="","",#REF!)</f>
        <v/>
      </c>
      <c r="K553" s="677" t="str">
        <f ca="1">IF(B553="","",#REF!)</f>
        <v/>
      </c>
      <c r="L553" s="677" t="str">
        <f ca="1">IF(C553="","",#REF!)</f>
        <v/>
      </c>
    </row>
    <row r="554" spans="1:12">
      <c r="A554" s="650">
        <v>543</v>
      </c>
      <c r="B554" s="676" t="str">
        <f ca="1" t="shared" si="24"/>
        <v/>
      </c>
      <c r="C554" s="209" t="str">
        <f ca="1" t="shared" si="25"/>
        <v/>
      </c>
      <c r="D554" s="587" t="str">
        <f ca="1">IF(ISERROR(OFFSET('HARGA SATUAN'!$D$6,MATCH(C554,'HARGA SATUAN'!$C$7:$C$1495,0),0)),"",OFFSET('HARGA SATUAN'!$D$6,MATCH(C554,'HARGA SATUAN'!$C$7:$C$1495,0),0))</f>
        <v/>
      </c>
      <c r="E554" s="587">
        <f ca="1">IF(B554="+","Unit",IF(ISERROR(OFFSET('HARGA SATUAN'!$E$6,MATCH(C554,'HARGA SATUAN'!$C$7:$C$1495,0),0)),"",OFFSET('HARGA SATUAN'!$E$6,MATCH(C554,'HARGA SATUAN'!$C$7:$C$1495,0),0)))</f>
        <v>0</v>
      </c>
      <c r="F554" s="678" t="str">
        <f ca="1" t="shared" si="26"/>
        <v/>
      </c>
      <c r="G554" s="583">
        <f ca="1">IF(ISERROR(OFFSET('HARGA SATUAN'!$I$6,MATCH(C554,'HARGA SATUAN'!$C$7:$C$1495,0),0)),"",OFFSET('HARGA SATUAN'!$I$6,MATCH(C554,'HARGA SATUAN'!$C$7:$C$1495,0),0))</f>
        <v>0</v>
      </c>
      <c r="H554" s="677" t="str">
        <f ca="1">IF(B554="","",#REF!)</f>
        <v/>
      </c>
      <c r="I554" s="677" t="str">
        <f ca="1">IF(B554="","",#REF!)</f>
        <v/>
      </c>
      <c r="J554" s="677" t="str">
        <f ca="1">IF(B554="","",#REF!)</f>
        <v/>
      </c>
      <c r="K554" s="677" t="str">
        <f ca="1">IF(B554="","",#REF!)</f>
        <v/>
      </c>
      <c r="L554" s="677" t="str">
        <f ca="1">IF(C554="","",#REF!)</f>
        <v/>
      </c>
    </row>
    <row r="555" spans="1:12">
      <c r="A555" s="650">
        <v>544</v>
      </c>
      <c r="B555" s="676" t="str">
        <f ca="1" t="shared" si="24"/>
        <v/>
      </c>
      <c r="C555" s="209" t="str">
        <f ca="1" t="shared" si="25"/>
        <v/>
      </c>
      <c r="D555" s="587" t="str">
        <f ca="1">IF(ISERROR(OFFSET('HARGA SATUAN'!$D$6,MATCH(C555,'HARGA SATUAN'!$C$7:$C$1495,0),0)),"",OFFSET('HARGA SATUAN'!$D$6,MATCH(C555,'HARGA SATUAN'!$C$7:$C$1495,0),0))</f>
        <v/>
      </c>
      <c r="E555" s="587">
        <f ca="1">IF(B555="+","Unit",IF(ISERROR(OFFSET('HARGA SATUAN'!$E$6,MATCH(C555,'HARGA SATUAN'!$C$7:$C$1495,0),0)),"",OFFSET('HARGA SATUAN'!$E$6,MATCH(C555,'HARGA SATUAN'!$C$7:$C$1495,0),0)))</f>
        <v>0</v>
      </c>
      <c r="F555" s="678" t="str">
        <f ca="1" t="shared" si="26"/>
        <v/>
      </c>
      <c r="G555" s="583">
        <f ca="1">IF(ISERROR(OFFSET('HARGA SATUAN'!$I$6,MATCH(C555,'HARGA SATUAN'!$C$7:$C$1495,0),0)),"",OFFSET('HARGA SATUAN'!$I$6,MATCH(C555,'HARGA SATUAN'!$C$7:$C$1495,0),0))</f>
        <v>0</v>
      </c>
      <c r="H555" s="677" t="str">
        <f ca="1">IF(B555="","",#REF!)</f>
        <v/>
      </c>
      <c r="I555" s="677" t="str">
        <f ca="1">IF(B555="","",#REF!)</f>
        <v/>
      </c>
      <c r="J555" s="677" t="str">
        <f ca="1">IF(B555="","",#REF!)</f>
        <v/>
      </c>
      <c r="K555" s="677" t="str">
        <f ca="1">IF(B555="","",#REF!)</f>
        <v/>
      </c>
      <c r="L555" s="677" t="str">
        <f ca="1">IF(C555="","",#REF!)</f>
        <v/>
      </c>
    </row>
    <row r="556" spans="1:12">
      <c r="A556" s="650">
        <v>545</v>
      </c>
      <c r="B556" s="676" t="str">
        <f ca="1" t="shared" si="24"/>
        <v/>
      </c>
      <c r="C556" s="209" t="str">
        <f ca="1" t="shared" si="25"/>
        <v/>
      </c>
      <c r="D556" s="587" t="str">
        <f ca="1">IF(ISERROR(OFFSET('HARGA SATUAN'!$D$6,MATCH(C556,'HARGA SATUAN'!$C$7:$C$1495,0),0)),"",OFFSET('HARGA SATUAN'!$D$6,MATCH(C556,'HARGA SATUAN'!$C$7:$C$1495,0),0))</f>
        <v/>
      </c>
      <c r="E556" s="587">
        <f ca="1">IF(B556="+","Unit",IF(ISERROR(OFFSET('HARGA SATUAN'!$E$6,MATCH(C556,'HARGA SATUAN'!$C$7:$C$1495,0),0)),"",OFFSET('HARGA SATUAN'!$E$6,MATCH(C556,'HARGA SATUAN'!$C$7:$C$1495,0),0)))</f>
        <v>0</v>
      </c>
      <c r="F556" s="678" t="str">
        <f ca="1" t="shared" si="26"/>
        <v/>
      </c>
      <c r="G556" s="583">
        <f ca="1">IF(ISERROR(OFFSET('HARGA SATUAN'!$I$6,MATCH(C556,'HARGA SATUAN'!$C$7:$C$1495,0),0)),"",OFFSET('HARGA SATUAN'!$I$6,MATCH(C556,'HARGA SATUAN'!$C$7:$C$1495,0),0))</f>
        <v>0</v>
      </c>
      <c r="H556" s="677" t="str">
        <f ca="1">IF(B556="","",#REF!)</f>
        <v/>
      </c>
      <c r="I556" s="677" t="str">
        <f ca="1">IF(B556="","",#REF!)</f>
        <v/>
      </c>
      <c r="J556" s="677" t="str">
        <f ca="1">IF(B556="","",#REF!)</f>
        <v/>
      </c>
      <c r="K556" s="677" t="str">
        <f ca="1">IF(B556="","",#REF!)</f>
        <v/>
      </c>
      <c r="L556" s="677" t="str">
        <f ca="1">IF(C556="","",#REF!)</f>
        <v/>
      </c>
    </row>
    <row r="557" spans="1:12">
      <c r="A557" s="650">
        <v>546</v>
      </c>
      <c r="B557" s="676" t="str">
        <f ca="1" t="shared" si="24"/>
        <v/>
      </c>
      <c r="C557" s="209" t="str">
        <f ca="1" t="shared" si="25"/>
        <v/>
      </c>
      <c r="D557" s="587" t="str">
        <f ca="1">IF(ISERROR(OFFSET('HARGA SATUAN'!$D$6,MATCH(C557,'HARGA SATUAN'!$C$7:$C$1495,0),0)),"",OFFSET('HARGA SATUAN'!$D$6,MATCH(C557,'HARGA SATUAN'!$C$7:$C$1495,0),0))</f>
        <v/>
      </c>
      <c r="E557" s="587">
        <f ca="1">IF(B557="+","Unit",IF(ISERROR(OFFSET('HARGA SATUAN'!$E$6,MATCH(C557,'HARGA SATUAN'!$C$7:$C$1495,0),0)),"",OFFSET('HARGA SATUAN'!$E$6,MATCH(C557,'HARGA SATUAN'!$C$7:$C$1495,0),0)))</f>
        <v>0</v>
      </c>
      <c r="F557" s="678" t="str">
        <f ca="1" t="shared" si="26"/>
        <v/>
      </c>
      <c r="G557" s="583">
        <f ca="1">IF(ISERROR(OFFSET('HARGA SATUAN'!$I$6,MATCH(C557,'HARGA SATUAN'!$C$7:$C$1495,0),0)),"",OFFSET('HARGA SATUAN'!$I$6,MATCH(C557,'HARGA SATUAN'!$C$7:$C$1495,0),0))</f>
        <v>0</v>
      </c>
      <c r="H557" s="677" t="str">
        <f ca="1">IF(B557="","",#REF!)</f>
        <v/>
      </c>
      <c r="I557" s="677" t="str">
        <f ca="1">IF(B557="","",#REF!)</f>
        <v/>
      </c>
      <c r="J557" s="677" t="str">
        <f ca="1">IF(B557="","",#REF!)</f>
        <v/>
      </c>
      <c r="K557" s="677" t="str">
        <f ca="1">IF(B557="","",#REF!)</f>
        <v/>
      </c>
      <c r="L557" s="677" t="str">
        <f ca="1">IF(C557="","",#REF!)</f>
        <v/>
      </c>
    </row>
    <row r="558" spans="1:12">
      <c r="A558" s="650">
        <v>547</v>
      </c>
      <c r="B558" s="676" t="str">
        <f ca="1" t="shared" si="24"/>
        <v/>
      </c>
      <c r="C558" s="209" t="str">
        <f ca="1" t="shared" si="25"/>
        <v/>
      </c>
      <c r="D558" s="587" t="str">
        <f ca="1">IF(ISERROR(OFFSET('HARGA SATUAN'!$D$6,MATCH(C558,'HARGA SATUAN'!$C$7:$C$1495,0),0)),"",OFFSET('HARGA SATUAN'!$D$6,MATCH(C558,'HARGA SATUAN'!$C$7:$C$1495,0),0))</f>
        <v/>
      </c>
      <c r="E558" s="587">
        <f ca="1">IF(B558="+","Unit",IF(ISERROR(OFFSET('HARGA SATUAN'!$E$6,MATCH(C558,'HARGA SATUAN'!$C$7:$C$1495,0),0)),"",OFFSET('HARGA SATUAN'!$E$6,MATCH(C558,'HARGA SATUAN'!$C$7:$C$1495,0),0)))</f>
        <v>0</v>
      </c>
      <c r="F558" s="678" t="str">
        <f ca="1" t="shared" si="26"/>
        <v/>
      </c>
      <c r="G558" s="583">
        <f ca="1">IF(ISERROR(OFFSET('HARGA SATUAN'!$I$6,MATCH(C558,'HARGA SATUAN'!$C$7:$C$1495,0),0)),"",OFFSET('HARGA SATUAN'!$I$6,MATCH(C558,'HARGA SATUAN'!$C$7:$C$1495,0),0))</f>
        <v>0</v>
      </c>
      <c r="H558" s="677" t="str">
        <f ca="1">IF(B558="","",#REF!)</f>
        <v/>
      </c>
      <c r="I558" s="677" t="str">
        <f ca="1">IF(B558="","",#REF!)</f>
        <v/>
      </c>
      <c r="J558" s="677" t="str">
        <f ca="1">IF(B558="","",#REF!)</f>
        <v/>
      </c>
      <c r="K558" s="677" t="str">
        <f ca="1">IF(B558="","",#REF!)</f>
        <v/>
      </c>
      <c r="L558" s="677" t="str">
        <f ca="1">IF(C558="","",#REF!)</f>
        <v/>
      </c>
    </row>
    <row r="559" spans="1:12">
      <c r="A559" s="650">
        <v>548</v>
      </c>
      <c r="B559" s="676" t="str">
        <f ca="1" t="shared" si="24"/>
        <v/>
      </c>
      <c r="C559" s="209" t="str">
        <f ca="1" t="shared" si="25"/>
        <v/>
      </c>
      <c r="D559" s="587" t="str">
        <f ca="1">IF(ISERROR(OFFSET('HARGA SATUAN'!$D$6,MATCH(C559,'HARGA SATUAN'!$C$7:$C$1495,0),0)),"",OFFSET('HARGA SATUAN'!$D$6,MATCH(C559,'HARGA SATUAN'!$C$7:$C$1495,0),0))</f>
        <v/>
      </c>
      <c r="E559" s="587">
        <f ca="1">IF(B559="+","Unit",IF(ISERROR(OFFSET('HARGA SATUAN'!$E$6,MATCH(C559,'HARGA SATUAN'!$C$7:$C$1495,0),0)),"",OFFSET('HARGA SATUAN'!$E$6,MATCH(C559,'HARGA SATUAN'!$C$7:$C$1495,0),0)))</f>
        <v>0</v>
      </c>
      <c r="F559" s="678" t="str">
        <f ca="1" t="shared" si="26"/>
        <v/>
      </c>
      <c r="G559" s="583">
        <f ca="1">IF(ISERROR(OFFSET('HARGA SATUAN'!$I$6,MATCH(C559,'HARGA SATUAN'!$C$7:$C$1495,0),0)),"",OFFSET('HARGA SATUAN'!$I$6,MATCH(C559,'HARGA SATUAN'!$C$7:$C$1495,0),0))</f>
        <v>0</v>
      </c>
      <c r="H559" s="677" t="str">
        <f ca="1">IF(B559="","",#REF!)</f>
        <v/>
      </c>
      <c r="I559" s="677" t="str">
        <f ca="1">IF(B559="","",#REF!)</f>
        <v/>
      </c>
      <c r="J559" s="677" t="str">
        <f ca="1">IF(B559="","",#REF!)</f>
        <v/>
      </c>
      <c r="K559" s="677" t="str">
        <f ca="1">IF(B559="","",#REF!)</f>
        <v/>
      </c>
      <c r="L559" s="677" t="str">
        <f ca="1">IF(C559="","",#REF!)</f>
        <v/>
      </c>
    </row>
    <row r="560" spans="1:12">
      <c r="A560" s="650">
        <v>549</v>
      </c>
      <c r="B560" s="676" t="str">
        <f ca="1" t="shared" si="24"/>
        <v/>
      </c>
      <c r="C560" s="209" t="str">
        <f ca="1" t="shared" si="25"/>
        <v/>
      </c>
      <c r="D560" s="587" t="str">
        <f ca="1">IF(ISERROR(OFFSET('HARGA SATUAN'!$D$6,MATCH(C560,'HARGA SATUAN'!$C$7:$C$1495,0),0)),"",OFFSET('HARGA SATUAN'!$D$6,MATCH(C560,'HARGA SATUAN'!$C$7:$C$1495,0),0))</f>
        <v/>
      </c>
      <c r="E560" s="587">
        <f ca="1">IF(B560="+","Unit",IF(ISERROR(OFFSET('HARGA SATUAN'!$E$6,MATCH(C560,'HARGA SATUAN'!$C$7:$C$1495,0),0)),"",OFFSET('HARGA SATUAN'!$E$6,MATCH(C560,'HARGA SATUAN'!$C$7:$C$1495,0),0)))</f>
        <v>0</v>
      </c>
      <c r="F560" s="678" t="str">
        <f ca="1" t="shared" si="26"/>
        <v/>
      </c>
      <c r="G560" s="583">
        <f ca="1">IF(ISERROR(OFFSET('HARGA SATUAN'!$I$6,MATCH(C560,'HARGA SATUAN'!$C$7:$C$1495,0),0)),"",OFFSET('HARGA SATUAN'!$I$6,MATCH(C560,'HARGA SATUAN'!$C$7:$C$1495,0),0))</f>
        <v>0</v>
      </c>
      <c r="H560" s="677" t="str">
        <f ca="1">IF(B560="","",#REF!)</f>
        <v/>
      </c>
      <c r="I560" s="677" t="str">
        <f ca="1">IF(B560="","",#REF!)</f>
        <v/>
      </c>
      <c r="J560" s="677" t="str">
        <f ca="1">IF(B560="","",#REF!)</f>
        <v/>
      </c>
      <c r="K560" s="677" t="str">
        <f ca="1">IF(B560="","",#REF!)</f>
        <v/>
      </c>
      <c r="L560" s="677" t="str">
        <f ca="1">IF(C560="","",#REF!)</f>
        <v/>
      </c>
    </row>
    <row r="561" spans="1:12">
      <c r="A561" s="650">
        <v>550</v>
      </c>
      <c r="B561" s="676" t="str">
        <f ca="1" t="shared" si="24"/>
        <v/>
      </c>
      <c r="C561" s="209" t="str">
        <f ca="1" t="shared" si="25"/>
        <v/>
      </c>
      <c r="D561" s="587" t="str">
        <f ca="1">IF(ISERROR(OFFSET('HARGA SATUAN'!$D$6,MATCH(C561,'HARGA SATUAN'!$C$7:$C$1495,0),0)),"",OFFSET('HARGA SATUAN'!$D$6,MATCH(C561,'HARGA SATUAN'!$C$7:$C$1495,0),0))</f>
        <v/>
      </c>
      <c r="E561" s="587">
        <f ca="1">IF(B561="+","Unit",IF(ISERROR(OFFSET('HARGA SATUAN'!$E$6,MATCH(C561,'HARGA SATUAN'!$C$7:$C$1495,0),0)),"",OFFSET('HARGA SATUAN'!$E$6,MATCH(C561,'HARGA SATUAN'!$C$7:$C$1495,0),0)))</f>
        <v>0</v>
      </c>
      <c r="F561" s="678" t="str">
        <f ca="1" t="shared" si="26"/>
        <v/>
      </c>
      <c r="G561" s="583">
        <f ca="1">IF(ISERROR(OFFSET('HARGA SATUAN'!$I$6,MATCH(C561,'HARGA SATUAN'!$C$7:$C$1495,0),0)),"",OFFSET('HARGA SATUAN'!$I$6,MATCH(C561,'HARGA SATUAN'!$C$7:$C$1495,0),0))</f>
        <v>0</v>
      </c>
      <c r="H561" s="677" t="str">
        <f ca="1">IF(B561="","",#REF!)</f>
        <v/>
      </c>
      <c r="I561" s="677" t="str">
        <f ca="1">IF(B561="","",#REF!)</f>
        <v/>
      </c>
      <c r="J561" s="677" t="str">
        <f ca="1">IF(B561="","",#REF!)</f>
        <v/>
      </c>
      <c r="K561" s="677" t="str">
        <f ca="1">IF(B561="","",#REF!)</f>
        <v/>
      </c>
      <c r="L561" s="677" t="str">
        <f ca="1">IF(C561="","",#REF!)</f>
        <v/>
      </c>
    </row>
    <row r="562" spans="1:12">
      <c r="A562" s="650">
        <v>551</v>
      </c>
      <c r="B562" s="676" t="str">
        <f ca="1" t="shared" si="24"/>
        <v/>
      </c>
      <c r="C562" s="209" t="str">
        <f ca="1" t="shared" si="25"/>
        <v/>
      </c>
      <c r="D562" s="587" t="str">
        <f ca="1">IF(ISERROR(OFFSET('HARGA SATUAN'!$D$6,MATCH(C562,'HARGA SATUAN'!$C$7:$C$1495,0),0)),"",OFFSET('HARGA SATUAN'!$D$6,MATCH(C562,'HARGA SATUAN'!$C$7:$C$1495,0),0))</f>
        <v/>
      </c>
      <c r="E562" s="587">
        <f ca="1">IF(B562="+","Unit",IF(ISERROR(OFFSET('HARGA SATUAN'!$E$6,MATCH(C562,'HARGA SATUAN'!$C$7:$C$1495,0),0)),"",OFFSET('HARGA SATUAN'!$E$6,MATCH(C562,'HARGA SATUAN'!$C$7:$C$1495,0),0)))</f>
        <v>0</v>
      </c>
      <c r="F562" s="678" t="str">
        <f ca="1" t="shared" si="26"/>
        <v/>
      </c>
      <c r="G562" s="583">
        <f ca="1">IF(ISERROR(OFFSET('HARGA SATUAN'!$I$6,MATCH(C562,'HARGA SATUAN'!$C$7:$C$1495,0),0)),"",OFFSET('HARGA SATUAN'!$I$6,MATCH(C562,'HARGA SATUAN'!$C$7:$C$1495,0),0))</f>
        <v>0</v>
      </c>
      <c r="H562" s="677" t="str">
        <f ca="1">IF(B562="","",#REF!)</f>
        <v/>
      </c>
      <c r="I562" s="677" t="str">
        <f ca="1">IF(B562="","",#REF!)</f>
        <v/>
      </c>
      <c r="J562" s="677" t="str">
        <f ca="1">IF(B562="","",#REF!)</f>
        <v/>
      </c>
      <c r="K562" s="677" t="str">
        <f ca="1">IF(B562="","",#REF!)</f>
        <v/>
      </c>
      <c r="L562" s="677" t="str">
        <f ca="1">IF(C562="","",#REF!)</f>
        <v/>
      </c>
    </row>
    <row r="563" spans="1:12">
      <c r="A563" s="650">
        <v>552</v>
      </c>
      <c r="B563" s="676" t="str">
        <f ca="1" t="shared" si="24"/>
        <v/>
      </c>
      <c r="C563" s="209" t="str">
        <f ca="1" t="shared" si="25"/>
        <v/>
      </c>
      <c r="D563" s="587" t="str">
        <f ca="1">IF(ISERROR(OFFSET('HARGA SATUAN'!$D$6,MATCH(C563,'HARGA SATUAN'!$C$7:$C$1495,0),0)),"",OFFSET('HARGA SATUAN'!$D$6,MATCH(C563,'HARGA SATUAN'!$C$7:$C$1495,0),0))</f>
        <v/>
      </c>
      <c r="E563" s="587">
        <f ca="1">IF(B563="+","Unit",IF(ISERROR(OFFSET('HARGA SATUAN'!$E$6,MATCH(C563,'HARGA SATUAN'!$C$7:$C$1495,0),0)),"",OFFSET('HARGA SATUAN'!$E$6,MATCH(C563,'HARGA SATUAN'!$C$7:$C$1495,0),0)))</f>
        <v>0</v>
      </c>
      <c r="F563" s="678" t="str">
        <f ca="1" t="shared" si="26"/>
        <v/>
      </c>
      <c r="G563" s="583">
        <f ca="1">IF(ISERROR(OFFSET('HARGA SATUAN'!$I$6,MATCH(C563,'HARGA SATUAN'!$C$7:$C$1495,0),0)),"",OFFSET('HARGA SATUAN'!$I$6,MATCH(C563,'HARGA SATUAN'!$C$7:$C$1495,0),0))</f>
        <v>0</v>
      </c>
      <c r="H563" s="677" t="str">
        <f ca="1">IF(B563="","",#REF!)</f>
        <v/>
      </c>
      <c r="I563" s="677" t="str">
        <f ca="1">IF(B563="","",#REF!)</f>
        <v/>
      </c>
      <c r="J563" s="677" t="str">
        <f ca="1">IF(B563="","",#REF!)</f>
        <v/>
      </c>
      <c r="K563" s="677" t="str">
        <f ca="1">IF(B563="","",#REF!)</f>
        <v/>
      </c>
      <c r="L563" s="677" t="str">
        <f ca="1">IF(C563="","",#REF!)</f>
        <v/>
      </c>
    </row>
    <row r="564" spans="1:12">
      <c r="A564" s="650">
        <v>553</v>
      </c>
      <c r="B564" s="676" t="str">
        <f ca="1" t="shared" si="24"/>
        <v/>
      </c>
      <c r="C564" s="209" t="str">
        <f ca="1" t="shared" si="25"/>
        <v/>
      </c>
      <c r="D564" s="587" t="str">
        <f ca="1">IF(ISERROR(OFFSET('HARGA SATUAN'!$D$6,MATCH(C564,'HARGA SATUAN'!$C$7:$C$1495,0),0)),"",OFFSET('HARGA SATUAN'!$D$6,MATCH(C564,'HARGA SATUAN'!$C$7:$C$1495,0),0))</f>
        <v/>
      </c>
      <c r="E564" s="587">
        <f ca="1">IF(B564="+","Unit",IF(ISERROR(OFFSET('HARGA SATUAN'!$E$6,MATCH(C564,'HARGA SATUAN'!$C$7:$C$1495,0),0)),"",OFFSET('HARGA SATUAN'!$E$6,MATCH(C564,'HARGA SATUAN'!$C$7:$C$1495,0),0)))</f>
        <v>0</v>
      </c>
      <c r="F564" s="678" t="str">
        <f ca="1" t="shared" si="26"/>
        <v/>
      </c>
      <c r="G564" s="583">
        <f ca="1">IF(ISERROR(OFFSET('HARGA SATUAN'!$I$6,MATCH(C564,'HARGA SATUAN'!$C$7:$C$1495,0),0)),"",OFFSET('HARGA SATUAN'!$I$6,MATCH(C564,'HARGA SATUAN'!$C$7:$C$1495,0),0))</f>
        <v>0</v>
      </c>
      <c r="H564" s="677" t="str">
        <f ca="1">IF(B564="","",#REF!)</f>
        <v/>
      </c>
      <c r="I564" s="677" t="str">
        <f ca="1">IF(B564="","",#REF!)</f>
        <v/>
      </c>
      <c r="J564" s="677" t="str">
        <f ca="1">IF(B564="","",#REF!)</f>
        <v/>
      </c>
      <c r="K564" s="677" t="str">
        <f ca="1">IF(B564="","",#REF!)</f>
        <v/>
      </c>
      <c r="L564" s="677" t="str">
        <f ca="1">IF(C564="","",#REF!)</f>
        <v/>
      </c>
    </row>
    <row r="565" spans="1:12">
      <c r="A565" s="650">
        <v>554</v>
      </c>
      <c r="B565" s="676" t="str">
        <f ca="1" t="shared" si="24"/>
        <v/>
      </c>
      <c r="C565" s="209" t="str">
        <f ca="1" t="shared" si="25"/>
        <v/>
      </c>
      <c r="D565" s="587" t="str">
        <f ca="1">IF(ISERROR(OFFSET('HARGA SATUAN'!$D$6,MATCH(C565,'HARGA SATUAN'!$C$7:$C$1495,0),0)),"",OFFSET('HARGA SATUAN'!$D$6,MATCH(C565,'HARGA SATUAN'!$C$7:$C$1495,0),0))</f>
        <v/>
      </c>
      <c r="E565" s="587">
        <f ca="1">IF(B565="+","Unit",IF(ISERROR(OFFSET('HARGA SATUAN'!$E$6,MATCH(C565,'HARGA SATUAN'!$C$7:$C$1495,0),0)),"",OFFSET('HARGA SATUAN'!$E$6,MATCH(C565,'HARGA SATUAN'!$C$7:$C$1495,0),0)))</f>
        <v>0</v>
      </c>
      <c r="F565" s="678" t="str">
        <f ca="1" t="shared" si="26"/>
        <v/>
      </c>
      <c r="G565" s="583">
        <f ca="1">IF(ISERROR(OFFSET('HARGA SATUAN'!$I$6,MATCH(C565,'HARGA SATUAN'!$C$7:$C$1495,0),0)),"",OFFSET('HARGA SATUAN'!$I$6,MATCH(C565,'HARGA SATUAN'!$C$7:$C$1495,0),0))</f>
        <v>0</v>
      </c>
      <c r="H565" s="677" t="str">
        <f ca="1">IF(B565="","",#REF!)</f>
        <v/>
      </c>
      <c r="I565" s="677" t="str">
        <f ca="1">IF(B565="","",#REF!)</f>
        <v/>
      </c>
      <c r="J565" s="677" t="str">
        <f ca="1">IF(B565="","",#REF!)</f>
        <v/>
      </c>
      <c r="K565" s="677" t="str">
        <f ca="1">IF(B565="","",#REF!)</f>
        <v/>
      </c>
      <c r="L565" s="677" t="str">
        <f ca="1">IF(C565="","",#REF!)</f>
        <v/>
      </c>
    </row>
    <row r="566" spans="1:12">
      <c r="A566" s="650">
        <v>555</v>
      </c>
      <c r="B566" s="676" t="str">
        <f ca="1" t="shared" si="24"/>
        <v/>
      </c>
      <c r="C566" s="209" t="str">
        <f ca="1" t="shared" si="25"/>
        <v/>
      </c>
      <c r="D566" s="587" t="str">
        <f ca="1">IF(ISERROR(OFFSET('HARGA SATUAN'!$D$6,MATCH(C566,'HARGA SATUAN'!$C$7:$C$1495,0),0)),"",OFFSET('HARGA SATUAN'!$D$6,MATCH(C566,'HARGA SATUAN'!$C$7:$C$1495,0),0))</f>
        <v/>
      </c>
      <c r="E566" s="587">
        <f ca="1">IF(B566="+","Unit",IF(ISERROR(OFFSET('HARGA SATUAN'!$E$6,MATCH(C566,'HARGA SATUAN'!$C$7:$C$1495,0),0)),"",OFFSET('HARGA SATUAN'!$E$6,MATCH(C566,'HARGA SATUAN'!$C$7:$C$1495,0),0)))</f>
        <v>0</v>
      </c>
      <c r="F566" s="678" t="str">
        <f ca="1" t="shared" si="26"/>
        <v/>
      </c>
      <c r="G566" s="583">
        <f ca="1">IF(ISERROR(OFFSET('HARGA SATUAN'!$I$6,MATCH(C566,'HARGA SATUAN'!$C$7:$C$1495,0),0)),"",OFFSET('HARGA SATUAN'!$I$6,MATCH(C566,'HARGA SATUAN'!$C$7:$C$1495,0),0))</f>
        <v>0</v>
      </c>
      <c r="H566" s="677" t="str">
        <f ca="1">IF(B566="","",#REF!)</f>
        <v/>
      </c>
      <c r="I566" s="677" t="str">
        <f ca="1">IF(B566="","",#REF!)</f>
        <v/>
      </c>
      <c r="J566" s="677" t="str">
        <f ca="1">IF(B566="","",#REF!)</f>
        <v/>
      </c>
      <c r="K566" s="677" t="str">
        <f ca="1">IF(B566="","",#REF!)</f>
        <v/>
      </c>
      <c r="L566" s="677" t="str">
        <f ca="1">IF(C566="","",#REF!)</f>
        <v/>
      </c>
    </row>
    <row r="567" spans="1:12">
      <c r="A567" s="650">
        <v>556</v>
      </c>
      <c r="B567" s="676" t="str">
        <f ca="1" t="shared" si="24"/>
        <v/>
      </c>
      <c r="C567" s="209" t="str">
        <f ca="1" t="shared" si="25"/>
        <v/>
      </c>
      <c r="D567" s="587" t="str">
        <f ca="1">IF(ISERROR(OFFSET('HARGA SATUAN'!$D$6,MATCH(C567,'HARGA SATUAN'!$C$7:$C$1495,0),0)),"",OFFSET('HARGA SATUAN'!$D$6,MATCH(C567,'HARGA SATUAN'!$C$7:$C$1495,0),0))</f>
        <v/>
      </c>
      <c r="E567" s="587">
        <f ca="1">IF(B567="+","Unit",IF(ISERROR(OFFSET('HARGA SATUAN'!$E$6,MATCH(C567,'HARGA SATUAN'!$C$7:$C$1495,0),0)),"",OFFSET('HARGA SATUAN'!$E$6,MATCH(C567,'HARGA SATUAN'!$C$7:$C$1495,0),0)))</f>
        <v>0</v>
      </c>
      <c r="F567" s="678" t="str">
        <f ca="1" t="shared" si="26"/>
        <v/>
      </c>
      <c r="G567" s="583">
        <f ca="1">IF(ISERROR(OFFSET('HARGA SATUAN'!$I$6,MATCH(C567,'HARGA SATUAN'!$C$7:$C$1495,0),0)),"",OFFSET('HARGA SATUAN'!$I$6,MATCH(C567,'HARGA SATUAN'!$C$7:$C$1495,0),0))</f>
        <v>0</v>
      </c>
      <c r="H567" s="677" t="str">
        <f ca="1">IF(B567="","",#REF!)</f>
        <v/>
      </c>
      <c r="I567" s="677" t="str">
        <f ca="1">IF(B567="","",#REF!)</f>
        <v/>
      </c>
      <c r="J567" s="677" t="str">
        <f ca="1">IF(B567="","",#REF!)</f>
        <v/>
      </c>
      <c r="K567" s="677" t="str">
        <f ca="1">IF(B567="","",#REF!)</f>
        <v/>
      </c>
      <c r="L567" s="677" t="str">
        <f ca="1">IF(C567="","",#REF!)</f>
        <v/>
      </c>
    </row>
    <row r="568" spans="1:12">
      <c r="A568" s="650">
        <v>557</v>
      </c>
      <c r="B568" s="676" t="str">
        <f ca="1" t="shared" si="24"/>
        <v/>
      </c>
      <c r="C568" s="209" t="str">
        <f ca="1" t="shared" si="25"/>
        <v/>
      </c>
      <c r="D568" s="587" t="str">
        <f ca="1">IF(ISERROR(OFFSET('HARGA SATUAN'!$D$6,MATCH(C568,'HARGA SATUAN'!$C$7:$C$1495,0),0)),"",OFFSET('HARGA SATUAN'!$D$6,MATCH(C568,'HARGA SATUAN'!$C$7:$C$1495,0),0))</f>
        <v/>
      </c>
      <c r="E568" s="587">
        <f ca="1">IF(B568="+","Unit",IF(ISERROR(OFFSET('HARGA SATUAN'!$E$6,MATCH(C568,'HARGA SATUAN'!$C$7:$C$1495,0),0)),"",OFFSET('HARGA SATUAN'!$E$6,MATCH(C568,'HARGA SATUAN'!$C$7:$C$1495,0),0)))</f>
        <v>0</v>
      </c>
      <c r="F568" s="678" t="str">
        <f ca="1" t="shared" si="26"/>
        <v/>
      </c>
      <c r="G568" s="583">
        <f ca="1">IF(ISERROR(OFFSET('HARGA SATUAN'!$I$6,MATCH(C568,'HARGA SATUAN'!$C$7:$C$1495,0),0)),"",OFFSET('HARGA SATUAN'!$I$6,MATCH(C568,'HARGA SATUAN'!$C$7:$C$1495,0),0))</f>
        <v>0</v>
      </c>
      <c r="H568" s="677" t="str">
        <f ca="1">IF(B568="","",#REF!)</f>
        <v/>
      </c>
      <c r="I568" s="677" t="str">
        <f ca="1">IF(B568="","",#REF!)</f>
        <v/>
      </c>
      <c r="J568" s="677" t="str">
        <f ca="1">IF(B568="","",#REF!)</f>
        <v/>
      </c>
      <c r="K568" s="677" t="str">
        <f ca="1">IF(B568="","",#REF!)</f>
        <v/>
      </c>
      <c r="L568" s="677" t="str">
        <f ca="1">IF(C568="","",#REF!)</f>
        <v/>
      </c>
    </row>
    <row r="569" spans="1:12">
      <c r="A569" s="650">
        <v>558</v>
      </c>
      <c r="B569" s="676" t="str">
        <f ca="1" t="shared" si="24"/>
        <v/>
      </c>
      <c r="C569" s="209" t="str">
        <f ca="1" t="shared" si="25"/>
        <v/>
      </c>
      <c r="D569" s="587" t="str">
        <f ca="1">IF(ISERROR(OFFSET('HARGA SATUAN'!$D$6,MATCH(C569,'HARGA SATUAN'!$C$7:$C$1495,0),0)),"",OFFSET('HARGA SATUAN'!$D$6,MATCH(C569,'HARGA SATUAN'!$C$7:$C$1495,0),0))</f>
        <v/>
      </c>
      <c r="E569" s="587">
        <f ca="1">IF(B569="+","Unit",IF(ISERROR(OFFSET('HARGA SATUAN'!$E$6,MATCH(C569,'HARGA SATUAN'!$C$7:$C$1495,0),0)),"",OFFSET('HARGA SATUAN'!$E$6,MATCH(C569,'HARGA SATUAN'!$C$7:$C$1495,0),0)))</f>
        <v>0</v>
      </c>
      <c r="F569" s="678" t="str">
        <f ca="1" t="shared" si="26"/>
        <v/>
      </c>
      <c r="G569" s="583">
        <f ca="1">IF(ISERROR(OFFSET('HARGA SATUAN'!$I$6,MATCH(C569,'HARGA SATUAN'!$C$7:$C$1495,0),0)),"",OFFSET('HARGA SATUAN'!$I$6,MATCH(C569,'HARGA SATUAN'!$C$7:$C$1495,0),0))</f>
        <v>0</v>
      </c>
      <c r="H569" s="677" t="str">
        <f ca="1">IF(B569="","",#REF!)</f>
        <v/>
      </c>
      <c r="I569" s="677" t="str">
        <f ca="1">IF(B569="","",#REF!)</f>
        <v/>
      </c>
      <c r="J569" s="677" t="str">
        <f ca="1">IF(B569="","",#REF!)</f>
        <v/>
      </c>
      <c r="K569" s="677" t="str">
        <f ca="1">IF(B569="","",#REF!)</f>
        <v/>
      </c>
      <c r="L569" s="677" t="str">
        <f ca="1">IF(C569="","",#REF!)</f>
        <v/>
      </c>
    </row>
    <row r="570" spans="1:12">
      <c r="A570" s="650">
        <v>559</v>
      </c>
      <c r="B570" s="676" t="str">
        <f ca="1" t="shared" si="24"/>
        <v/>
      </c>
      <c r="C570" s="209" t="str">
        <f ca="1" t="shared" si="25"/>
        <v/>
      </c>
      <c r="D570" s="587" t="str">
        <f ca="1">IF(ISERROR(OFFSET('HARGA SATUAN'!$D$6,MATCH(C570,'HARGA SATUAN'!$C$7:$C$1495,0),0)),"",OFFSET('HARGA SATUAN'!$D$6,MATCH(C570,'HARGA SATUAN'!$C$7:$C$1495,0),0))</f>
        <v/>
      </c>
      <c r="E570" s="587">
        <f ca="1">IF(B570="+","Unit",IF(ISERROR(OFFSET('HARGA SATUAN'!$E$6,MATCH(C570,'HARGA SATUAN'!$C$7:$C$1495,0),0)),"",OFFSET('HARGA SATUAN'!$E$6,MATCH(C570,'HARGA SATUAN'!$C$7:$C$1495,0),0)))</f>
        <v>0</v>
      </c>
      <c r="F570" s="678" t="str">
        <f ca="1" t="shared" si="26"/>
        <v/>
      </c>
      <c r="G570" s="583">
        <f ca="1">IF(ISERROR(OFFSET('HARGA SATUAN'!$I$6,MATCH(C570,'HARGA SATUAN'!$C$7:$C$1495,0),0)),"",OFFSET('HARGA SATUAN'!$I$6,MATCH(C570,'HARGA SATUAN'!$C$7:$C$1495,0),0))</f>
        <v>0</v>
      </c>
      <c r="H570" s="677" t="str">
        <f ca="1">IF(B570="","",#REF!)</f>
        <v/>
      </c>
      <c r="I570" s="677" t="str">
        <f ca="1">IF(B570="","",#REF!)</f>
        <v/>
      </c>
      <c r="J570" s="677" t="str">
        <f ca="1">IF(B570="","",#REF!)</f>
        <v/>
      </c>
      <c r="K570" s="677" t="str">
        <f ca="1">IF(B570="","",#REF!)</f>
        <v/>
      </c>
      <c r="L570" s="677" t="str">
        <f ca="1">IF(C570="","",#REF!)</f>
        <v/>
      </c>
    </row>
    <row r="571" spans="1:12">
      <c r="A571" s="650">
        <v>560</v>
      </c>
      <c r="B571" s="676" t="str">
        <f ca="1" t="shared" si="24"/>
        <v/>
      </c>
      <c r="C571" s="209" t="str">
        <f ca="1" t="shared" si="25"/>
        <v/>
      </c>
      <c r="D571" s="587" t="str">
        <f ca="1">IF(ISERROR(OFFSET('HARGA SATUAN'!$D$6,MATCH(C571,'HARGA SATUAN'!$C$7:$C$1495,0),0)),"",OFFSET('HARGA SATUAN'!$D$6,MATCH(C571,'HARGA SATUAN'!$C$7:$C$1495,0),0))</f>
        <v/>
      </c>
      <c r="E571" s="587">
        <f ca="1">IF(B571="+","Unit",IF(ISERROR(OFFSET('HARGA SATUAN'!$E$6,MATCH(C571,'HARGA SATUAN'!$C$7:$C$1495,0),0)),"",OFFSET('HARGA SATUAN'!$E$6,MATCH(C571,'HARGA SATUAN'!$C$7:$C$1495,0),0)))</f>
        <v>0</v>
      </c>
      <c r="F571" s="678" t="str">
        <f ca="1" t="shared" si="26"/>
        <v/>
      </c>
      <c r="G571" s="583">
        <f ca="1">IF(ISERROR(OFFSET('HARGA SATUAN'!$I$6,MATCH(C571,'HARGA SATUAN'!$C$7:$C$1495,0),0)),"",OFFSET('HARGA SATUAN'!$I$6,MATCH(C571,'HARGA SATUAN'!$C$7:$C$1495,0),0))</f>
        <v>0</v>
      </c>
      <c r="H571" s="677" t="str">
        <f ca="1">IF(B571="","",#REF!)</f>
        <v/>
      </c>
      <c r="I571" s="677" t="str">
        <f ca="1">IF(B571="","",#REF!)</f>
        <v/>
      </c>
      <c r="J571" s="677" t="str">
        <f ca="1">IF(B571="","",#REF!)</f>
        <v/>
      </c>
      <c r="K571" s="677" t="str">
        <f ca="1">IF(B571="","",#REF!)</f>
        <v/>
      </c>
      <c r="L571" s="677" t="str">
        <f ca="1">IF(C571="","",#REF!)</f>
        <v/>
      </c>
    </row>
    <row r="572" spans="1:12">
      <c r="A572" s="650">
        <v>561</v>
      </c>
      <c r="B572" s="676" t="str">
        <f ca="1" t="shared" si="24"/>
        <v/>
      </c>
      <c r="C572" s="209" t="str">
        <f ca="1" t="shared" si="25"/>
        <v/>
      </c>
      <c r="D572" s="587" t="str">
        <f ca="1">IF(ISERROR(OFFSET('HARGA SATUAN'!$D$6,MATCH(C572,'HARGA SATUAN'!$C$7:$C$1495,0),0)),"",OFFSET('HARGA SATUAN'!$D$6,MATCH(C572,'HARGA SATUAN'!$C$7:$C$1495,0),0))</f>
        <v/>
      </c>
      <c r="E572" s="587">
        <f ca="1">IF(B572="+","Unit",IF(ISERROR(OFFSET('HARGA SATUAN'!$E$6,MATCH(C572,'HARGA SATUAN'!$C$7:$C$1495,0),0)),"",OFFSET('HARGA SATUAN'!$E$6,MATCH(C572,'HARGA SATUAN'!$C$7:$C$1495,0),0)))</f>
        <v>0</v>
      </c>
      <c r="F572" s="678" t="str">
        <f ca="1" t="shared" si="26"/>
        <v/>
      </c>
      <c r="G572" s="583">
        <f ca="1">IF(ISERROR(OFFSET('HARGA SATUAN'!$I$6,MATCH(C572,'HARGA SATUAN'!$C$7:$C$1495,0),0)),"",OFFSET('HARGA SATUAN'!$I$6,MATCH(C572,'HARGA SATUAN'!$C$7:$C$1495,0),0))</f>
        <v>0</v>
      </c>
      <c r="H572" s="677" t="str">
        <f ca="1">IF(B572="","",#REF!)</f>
        <v/>
      </c>
      <c r="I572" s="677" t="str">
        <f ca="1">IF(B572="","",#REF!)</f>
        <v/>
      </c>
      <c r="J572" s="677" t="str">
        <f ca="1">IF(B572="","",#REF!)</f>
        <v/>
      </c>
      <c r="K572" s="677" t="str">
        <f ca="1">IF(B572="","",#REF!)</f>
        <v/>
      </c>
      <c r="L572" s="677" t="str">
        <f ca="1">IF(C572="","",#REF!)</f>
        <v/>
      </c>
    </row>
    <row r="573" spans="1:12">
      <c r="A573" s="650">
        <v>562</v>
      </c>
      <c r="B573" s="676" t="str">
        <f ca="1" t="shared" si="24"/>
        <v/>
      </c>
      <c r="C573" s="209" t="str">
        <f ca="1" t="shared" si="25"/>
        <v/>
      </c>
      <c r="D573" s="587" t="str">
        <f ca="1">IF(ISERROR(OFFSET('HARGA SATUAN'!$D$6,MATCH(C573,'HARGA SATUAN'!$C$7:$C$1495,0),0)),"",OFFSET('HARGA SATUAN'!$D$6,MATCH(C573,'HARGA SATUAN'!$C$7:$C$1495,0),0))</f>
        <v/>
      </c>
      <c r="E573" s="587">
        <f ca="1">IF(B573="+","Unit",IF(ISERROR(OFFSET('HARGA SATUAN'!$E$6,MATCH(C573,'HARGA SATUAN'!$C$7:$C$1495,0),0)),"",OFFSET('HARGA SATUAN'!$E$6,MATCH(C573,'HARGA SATUAN'!$C$7:$C$1495,0),0)))</f>
        <v>0</v>
      </c>
      <c r="F573" s="678" t="str">
        <f ca="1" t="shared" si="26"/>
        <v/>
      </c>
      <c r="G573" s="583">
        <f ca="1">IF(ISERROR(OFFSET('HARGA SATUAN'!$I$6,MATCH(C573,'HARGA SATUAN'!$C$7:$C$1495,0),0)),"",OFFSET('HARGA SATUAN'!$I$6,MATCH(C573,'HARGA SATUAN'!$C$7:$C$1495,0),0))</f>
        <v>0</v>
      </c>
      <c r="H573" s="677" t="str">
        <f ca="1">IF(B573="","",#REF!)</f>
        <v/>
      </c>
      <c r="I573" s="677" t="str">
        <f ca="1">IF(B573="","",#REF!)</f>
        <v/>
      </c>
      <c r="J573" s="677" t="str">
        <f ca="1">IF(B573="","",#REF!)</f>
        <v/>
      </c>
      <c r="K573" s="677" t="str">
        <f ca="1">IF(B573="","",#REF!)</f>
        <v/>
      </c>
      <c r="L573" s="677" t="str">
        <f ca="1">IF(C573="","",#REF!)</f>
        <v/>
      </c>
    </row>
    <row r="574" spans="1:12">
      <c r="A574" s="650">
        <v>563</v>
      </c>
      <c r="B574" s="676" t="str">
        <f ca="1" t="shared" si="24"/>
        <v/>
      </c>
      <c r="C574" s="209" t="str">
        <f ca="1" t="shared" si="25"/>
        <v/>
      </c>
      <c r="D574" s="587" t="str">
        <f ca="1">IF(ISERROR(OFFSET('HARGA SATUAN'!$D$6,MATCH(C574,'HARGA SATUAN'!$C$7:$C$1495,0),0)),"",OFFSET('HARGA SATUAN'!$D$6,MATCH(C574,'HARGA SATUAN'!$C$7:$C$1495,0),0))</f>
        <v/>
      </c>
      <c r="E574" s="587">
        <f ca="1">IF(B574="+","Unit",IF(ISERROR(OFFSET('HARGA SATUAN'!$E$6,MATCH(C574,'HARGA SATUAN'!$C$7:$C$1495,0),0)),"",OFFSET('HARGA SATUAN'!$E$6,MATCH(C574,'HARGA SATUAN'!$C$7:$C$1495,0),0)))</f>
        <v>0</v>
      </c>
      <c r="F574" s="678" t="str">
        <f ca="1" t="shared" si="26"/>
        <v/>
      </c>
      <c r="G574" s="583">
        <f ca="1">IF(ISERROR(OFFSET('HARGA SATUAN'!$I$6,MATCH(C574,'HARGA SATUAN'!$C$7:$C$1495,0),0)),"",OFFSET('HARGA SATUAN'!$I$6,MATCH(C574,'HARGA SATUAN'!$C$7:$C$1495,0),0))</f>
        <v>0</v>
      </c>
      <c r="H574" s="677" t="str">
        <f ca="1">IF(B574="","",#REF!)</f>
        <v/>
      </c>
      <c r="I574" s="677" t="str">
        <f ca="1">IF(B574="","",#REF!)</f>
        <v/>
      </c>
      <c r="J574" s="677" t="str">
        <f ca="1">IF(B574="","",#REF!)</f>
        <v/>
      </c>
      <c r="K574" s="677" t="str">
        <f ca="1">IF(B574="","",#REF!)</f>
        <v/>
      </c>
      <c r="L574" s="677" t="str">
        <f ca="1">IF(C574="","",#REF!)</f>
        <v/>
      </c>
    </row>
    <row r="575" spans="1:12">
      <c r="A575" s="650">
        <v>564</v>
      </c>
      <c r="B575" s="676" t="str">
        <f ca="1" t="shared" si="24"/>
        <v/>
      </c>
      <c r="C575" s="209" t="str">
        <f ca="1" t="shared" si="25"/>
        <v/>
      </c>
      <c r="D575" s="587" t="str">
        <f ca="1">IF(ISERROR(OFFSET('HARGA SATUAN'!$D$6,MATCH(C575,'HARGA SATUAN'!$C$7:$C$1495,0),0)),"",OFFSET('HARGA SATUAN'!$D$6,MATCH(C575,'HARGA SATUAN'!$C$7:$C$1495,0),0))</f>
        <v/>
      </c>
      <c r="E575" s="587">
        <f ca="1">IF(B575="+","Unit",IF(ISERROR(OFFSET('HARGA SATUAN'!$E$6,MATCH(C575,'HARGA SATUAN'!$C$7:$C$1495,0),0)),"",OFFSET('HARGA SATUAN'!$E$6,MATCH(C575,'HARGA SATUAN'!$C$7:$C$1495,0),0)))</f>
        <v>0</v>
      </c>
      <c r="F575" s="678" t="str">
        <f ca="1" t="shared" si="26"/>
        <v/>
      </c>
      <c r="G575" s="583">
        <f ca="1">IF(ISERROR(OFFSET('HARGA SATUAN'!$I$6,MATCH(C575,'HARGA SATUAN'!$C$7:$C$1495,0),0)),"",OFFSET('HARGA SATUAN'!$I$6,MATCH(C575,'HARGA SATUAN'!$C$7:$C$1495,0),0))</f>
        <v>0</v>
      </c>
      <c r="H575" s="677" t="str">
        <f ca="1">IF(B575="","",#REF!)</f>
        <v/>
      </c>
      <c r="I575" s="677" t="str">
        <f ca="1">IF(B575="","",#REF!)</f>
        <v/>
      </c>
      <c r="J575" s="677" t="str">
        <f ca="1">IF(B575="","",#REF!)</f>
        <v/>
      </c>
      <c r="K575" s="677" t="str">
        <f ca="1">IF(B575="","",#REF!)</f>
        <v/>
      </c>
      <c r="L575" s="677" t="str">
        <f ca="1">IF(C575="","",#REF!)</f>
        <v/>
      </c>
    </row>
    <row r="576" spans="1:12">
      <c r="A576" s="650">
        <v>565</v>
      </c>
      <c r="B576" s="676" t="str">
        <f ca="1" t="shared" si="24"/>
        <v/>
      </c>
      <c r="C576" s="209" t="str">
        <f ca="1" t="shared" si="25"/>
        <v/>
      </c>
      <c r="D576" s="587" t="str">
        <f ca="1">IF(ISERROR(OFFSET('HARGA SATUAN'!$D$6,MATCH(C576,'HARGA SATUAN'!$C$7:$C$1495,0),0)),"",OFFSET('HARGA SATUAN'!$D$6,MATCH(C576,'HARGA SATUAN'!$C$7:$C$1495,0),0))</f>
        <v/>
      </c>
      <c r="E576" s="587">
        <f ca="1">IF(B576="+","Unit",IF(ISERROR(OFFSET('HARGA SATUAN'!$E$6,MATCH(C576,'HARGA SATUAN'!$C$7:$C$1495,0),0)),"",OFFSET('HARGA SATUAN'!$E$6,MATCH(C576,'HARGA SATUAN'!$C$7:$C$1495,0),0)))</f>
        <v>0</v>
      </c>
      <c r="F576" s="678" t="str">
        <f ca="1" t="shared" si="26"/>
        <v/>
      </c>
      <c r="G576" s="583">
        <f ca="1">IF(ISERROR(OFFSET('HARGA SATUAN'!$I$6,MATCH(C576,'HARGA SATUAN'!$C$7:$C$1495,0),0)),"",OFFSET('HARGA SATUAN'!$I$6,MATCH(C576,'HARGA SATUAN'!$C$7:$C$1495,0),0))</f>
        <v>0</v>
      </c>
      <c r="H576" s="677" t="str">
        <f ca="1">IF(B576="","",#REF!)</f>
        <v/>
      </c>
      <c r="I576" s="677" t="str">
        <f ca="1">IF(B576="","",#REF!)</f>
        <v/>
      </c>
      <c r="J576" s="677" t="str">
        <f ca="1">IF(B576="","",#REF!)</f>
        <v/>
      </c>
      <c r="K576" s="677" t="str">
        <f ca="1">IF(B576="","",#REF!)</f>
        <v/>
      </c>
      <c r="L576" s="677" t="str">
        <f ca="1">IF(C576="","",#REF!)</f>
        <v/>
      </c>
    </row>
    <row r="577" spans="1:12">
      <c r="A577" s="650">
        <v>566</v>
      </c>
      <c r="B577" s="676" t="str">
        <f ca="1" t="shared" si="24"/>
        <v/>
      </c>
      <c r="C577" s="209" t="str">
        <f ca="1" t="shared" si="25"/>
        <v/>
      </c>
      <c r="D577" s="587" t="str">
        <f ca="1">IF(ISERROR(OFFSET('HARGA SATUAN'!$D$6,MATCH(C577,'HARGA SATUAN'!$C$7:$C$1495,0),0)),"",OFFSET('HARGA SATUAN'!$D$6,MATCH(C577,'HARGA SATUAN'!$C$7:$C$1495,0),0))</f>
        <v/>
      </c>
      <c r="E577" s="587">
        <f ca="1">IF(B577="+","Unit",IF(ISERROR(OFFSET('HARGA SATUAN'!$E$6,MATCH(C577,'HARGA SATUAN'!$C$7:$C$1495,0),0)),"",OFFSET('HARGA SATUAN'!$E$6,MATCH(C577,'HARGA SATUAN'!$C$7:$C$1495,0),0)))</f>
        <v>0</v>
      </c>
      <c r="F577" s="678" t="str">
        <f ca="1" t="shared" si="26"/>
        <v/>
      </c>
      <c r="G577" s="583">
        <f ca="1">IF(ISERROR(OFFSET('HARGA SATUAN'!$I$6,MATCH(C577,'HARGA SATUAN'!$C$7:$C$1495,0),0)),"",OFFSET('HARGA SATUAN'!$I$6,MATCH(C577,'HARGA SATUAN'!$C$7:$C$1495,0),0))</f>
        <v>0</v>
      </c>
      <c r="H577" s="677" t="str">
        <f ca="1">IF(B577="","",#REF!)</f>
        <v/>
      </c>
      <c r="I577" s="677" t="str">
        <f ca="1">IF(B577="","",#REF!)</f>
        <v/>
      </c>
      <c r="J577" s="677" t="str">
        <f ca="1">IF(B577="","",#REF!)</f>
        <v/>
      </c>
      <c r="K577" s="677" t="str">
        <f ca="1">IF(B577="","",#REF!)</f>
        <v/>
      </c>
      <c r="L577" s="677" t="str">
        <f ca="1">IF(C577="","",#REF!)</f>
        <v/>
      </c>
    </row>
    <row r="578" spans="1:12">
      <c r="A578" s="650">
        <v>567</v>
      </c>
      <c r="B578" s="676" t="str">
        <f ca="1" t="shared" si="24"/>
        <v/>
      </c>
      <c r="C578" s="209" t="str">
        <f ca="1" t="shared" si="25"/>
        <v/>
      </c>
      <c r="D578" s="587" t="str">
        <f ca="1">IF(ISERROR(OFFSET('HARGA SATUAN'!$D$6,MATCH(C578,'HARGA SATUAN'!$C$7:$C$1495,0),0)),"",OFFSET('HARGA SATUAN'!$D$6,MATCH(C578,'HARGA SATUAN'!$C$7:$C$1495,0),0))</f>
        <v/>
      </c>
      <c r="E578" s="587">
        <f ca="1">IF(B578="+","Unit",IF(ISERROR(OFFSET('HARGA SATUAN'!$E$6,MATCH(C578,'HARGA SATUAN'!$C$7:$C$1495,0),0)),"",OFFSET('HARGA SATUAN'!$E$6,MATCH(C578,'HARGA SATUAN'!$C$7:$C$1495,0),0)))</f>
        <v>0</v>
      </c>
      <c r="F578" s="678" t="str">
        <f ca="1" t="shared" si="26"/>
        <v/>
      </c>
      <c r="G578" s="583">
        <f ca="1">IF(ISERROR(OFFSET('HARGA SATUAN'!$I$6,MATCH(C578,'HARGA SATUAN'!$C$7:$C$1495,0),0)),"",OFFSET('HARGA SATUAN'!$I$6,MATCH(C578,'HARGA SATUAN'!$C$7:$C$1495,0),0))</f>
        <v>0</v>
      </c>
      <c r="H578" s="677" t="str">
        <f ca="1">IF(B578="","",#REF!)</f>
        <v/>
      </c>
      <c r="I578" s="677" t="str">
        <f ca="1">IF(B578="","",#REF!)</f>
        <v/>
      </c>
      <c r="J578" s="677" t="str">
        <f ca="1">IF(B578="","",#REF!)</f>
        <v/>
      </c>
      <c r="K578" s="677" t="str">
        <f ca="1">IF(B578="","",#REF!)</f>
        <v/>
      </c>
      <c r="L578" s="677" t="str">
        <f ca="1">IF(C578="","",#REF!)</f>
        <v/>
      </c>
    </row>
    <row r="579" spans="1:12">
      <c r="A579" s="650">
        <v>568</v>
      </c>
      <c r="B579" s="676" t="str">
        <f ca="1" t="shared" si="24"/>
        <v/>
      </c>
      <c r="C579" s="209" t="str">
        <f ca="1" t="shared" si="25"/>
        <v/>
      </c>
      <c r="D579" s="587" t="str">
        <f ca="1">IF(ISERROR(OFFSET('HARGA SATUAN'!$D$6,MATCH(C579,'HARGA SATUAN'!$C$7:$C$1495,0),0)),"",OFFSET('HARGA SATUAN'!$D$6,MATCH(C579,'HARGA SATUAN'!$C$7:$C$1495,0),0))</f>
        <v/>
      </c>
      <c r="E579" s="587">
        <f ca="1">IF(B579="+","Unit",IF(ISERROR(OFFSET('HARGA SATUAN'!$E$6,MATCH(C579,'HARGA SATUAN'!$C$7:$C$1495,0),0)),"",OFFSET('HARGA SATUAN'!$E$6,MATCH(C579,'HARGA SATUAN'!$C$7:$C$1495,0),0)))</f>
        <v>0</v>
      </c>
      <c r="F579" s="678" t="str">
        <f ca="1" t="shared" si="26"/>
        <v/>
      </c>
      <c r="G579" s="583">
        <f ca="1">IF(ISERROR(OFFSET('HARGA SATUAN'!$I$6,MATCH(C579,'HARGA SATUAN'!$C$7:$C$1495,0),0)),"",OFFSET('HARGA SATUAN'!$I$6,MATCH(C579,'HARGA SATUAN'!$C$7:$C$1495,0),0))</f>
        <v>0</v>
      </c>
      <c r="H579" s="677" t="str">
        <f ca="1">IF(B579="","",#REF!)</f>
        <v/>
      </c>
      <c r="I579" s="677" t="str">
        <f ca="1">IF(B579="","",#REF!)</f>
        <v/>
      </c>
      <c r="J579" s="677" t="str">
        <f ca="1">IF(B579="","",#REF!)</f>
        <v/>
      </c>
      <c r="K579" s="677" t="str">
        <f ca="1">IF(B579="","",#REF!)</f>
        <v/>
      </c>
      <c r="L579" s="677" t="str">
        <f ca="1">IF(C579="","",#REF!)</f>
        <v/>
      </c>
    </row>
    <row r="580" spans="1:12">
      <c r="A580" s="650">
        <v>569</v>
      </c>
      <c r="B580" s="676" t="str">
        <f ca="1" t="shared" si="24"/>
        <v/>
      </c>
      <c r="C580" s="209" t="str">
        <f ca="1" t="shared" si="25"/>
        <v/>
      </c>
      <c r="D580" s="587" t="str">
        <f ca="1">IF(ISERROR(OFFSET('HARGA SATUAN'!$D$6,MATCH(C580,'HARGA SATUAN'!$C$7:$C$1495,0),0)),"",OFFSET('HARGA SATUAN'!$D$6,MATCH(C580,'HARGA SATUAN'!$C$7:$C$1495,0),0))</f>
        <v/>
      </c>
      <c r="E580" s="587">
        <f ca="1">IF(B580="+","Unit",IF(ISERROR(OFFSET('HARGA SATUAN'!$E$6,MATCH(C580,'HARGA SATUAN'!$C$7:$C$1495,0),0)),"",OFFSET('HARGA SATUAN'!$E$6,MATCH(C580,'HARGA SATUAN'!$C$7:$C$1495,0),0)))</f>
        <v>0</v>
      </c>
      <c r="F580" s="678" t="str">
        <f ca="1" t="shared" si="26"/>
        <v/>
      </c>
      <c r="G580" s="583">
        <f ca="1">IF(ISERROR(OFFSET('HARGA SATUAN'!$I$6,MATCH(C580,'HARGA SATUAN'!$C$7:$C$1495,0),0)),"",OFFSET('HARGA SATUAN'!$I$6,MATCH(C580,'HARGA SATUAN'!$C$7:$C$1495,0),0))</f>
        <v>0</v>
      </c>
      <c r="H580" s="677" t="str">
        <f ca="1">IF(B580="","",#REF!)</f>
        <v/>
      </c>
      <c r="I580" s="677" t="str">
        <f ca="1">IF(B580="","",#REF!)</f>
        <v/>
      </c>
      <c r="J580" s="677" t="str">
        <f ca="1">IF(B580="","",#REF!)</f>
        <v/>
      </c>
      <c r="K580" s="677" t="str">
        <f ca="1">IF(B580="","",#REF!)</f>
        <v/>
      </c>
      <c r="L580" s="677" t="str">
        <f ca="1">IF(C580="","",#REF!)</f>
        <v/>
      </c>
    </row>
    <row r="581" spans="1:12">
      <c r="A581" s="650">
        <v>570</v>
      </c>
      <c r="B581" s="676" t="str">
        <f ca="1" t="shared" si="24"/>
        <v/>
      </c>
      <c r="C581" s="209" t="str">
        <f ca="1" t="shared" si="25"/>
        <v/>
      </c>
      <c r="D581" s="587" t="str">
        <f ca="1">IF(ISERROR(OFFSET('HARGA SATUAN'!$D$6,MATCH(C581,'HARGA SATUAN'!$C$7:$C$1495,0),0)),"",OFFSET('HARGA SATUAN'!$D$6,MATCH(C581,'HARGA SATUAN'!$C$7:$C$1495,0),0))</f>
        <v/>
      </c>
      <c r="E581" s="587">
        <f ca="1">IF(B581="+","Unit",IF(ISERROR(OFFSET('HARGA SATUAN'!$E$6,MATCH(C581,'HARGA SATUAN'!$C$7:$C$1495,0),0)),"",OFFSET('HARGA SATUAN'!$E$6,MATCH(C581,'HARGA SATUAN'!$C$7:$C$1495,0),0)))</f>
        <v>0</v>
      </c>
      <c r="F581" s="678" t="str">
        <f ca="1" t="shared" si="26"/>
        <v/>
      </c>
      <c r="G581" s="583">
        <f ca="1">IF(ISERROR(OFFSET('HARGA SATUAN'!$I$6,MATCH(C581,'HARGA SATUAN'!$C$7:$C$1495,0),0)),"",OFFSET('HARGA SATUAN'!$I$6,MATCH(C581,'HARGA SATUAN'!$C$7:$C$1495,0),0))</f>
        <v>0</v>
      </c>
      <c r="H581" s="677" t="str">
        <f ca="1">IF(B581="","",#REF!)</f>
        <v/>
      </c>
      <c r="I581" s="677" t="str">
        <f ca="1">IF(B581="","",#REF!)</f>
        <v/>
      </c>
      <c r="J581" s="677" t="str">
        <f ca="1">IF(B581="","",#REF!)</f>
        <v/>
      </c>
      <c r="K581" s="677" t="str">
        <f ca="1">IF(B581="","",#REF!)</f>
        <v/>
      </c>
      <c r="L581" s="677" t="str">
        <f ca="1">IF(C581="","",#REF!)</f>
        <v/>
      </c>
    </row>
    <row r="582" spans="1:12">
      <c r="A582" s="650">
        <v>571</v>
      </c>
      <c r="B582" s="676" t="str">
        <f ca="1" t="shared" si="24"/>
        <v/>
      </c>
      <c r="C582" s="209" t="str">
        <f ca="1" t="shared" si="25"/>
        <v/>
      </c>
      <c r="D582" s="587" t="str">
        <f ca="1">IF(ISERROR(OFFSET('HARGA SATUAN'!$D$6,MATCH(C582,'HARGA SATUAN'!$C$7:$C$1495,0),0)),"",OFFSET('HARGA SATUAN'!$D$6,MATCH(C582,'HARGA SATUAN'!$C$7:$C$1495,0),0))</f>
        <v/>
      </c>
      <c r="E582" s="587">
        <f ca="1">IF(B582="+","Unit",IF(ISERROR(OFFSET('HARGA SATUAN'!$E$6,MATCH(C582,'HARGA SATUAN'!$C$7:$C$1495,0),0)),"",OFFSET('HARGA SATUAN'!$E$6,MATCH(C582,'HARGA SATUAN'!$C$7:$C$1495,0),0)))</f>
        <v>0</v>
      </c>
      <c r="F582" s="678" t="str">
        <f ca="1" t="shared" si="26"/>
        <v/>
      </c>
      <c r="G582" s="583">
        <f ca="1">IF(ISERROR(OFFSET('HARGA SATUAN'!$I$6,MATCH(C582,'HARGA SATUAN'!$C$7:$C$1495,0),0)),"",OFFSET('HARGA SATUAN'!$I$6,MATCH(C582,'HARGA SATUAN'!$C$7:$C$1495,0),0))</f>
        <v>0</v>
      </c>
      <c r="H582" s="677" t="str">
        <f ca="1">IF(B582="","",#REF!)</f>
        <v/>
      </c>
      <c r="I582" s="677" t="str">
        <f ca="1">IF(B582="","",#REF!)</f>
        <v/>
      </c>
      <c r="J582" s="677" t="str">
        <f ca="1">IF(B582="","",#REF!)</f>
        <v/>
      </c>
      <c r="K582" s="677" t="str">
        <f ca="1">IF(B582="","",#REF!)</f>
        <v/>
      </c>
      <c r="L582" s="677" t="str">
        <f ca="1">IF(C582="","",#REF!)</f>
        <v/>
      </c>
    </row>
    <row r="583" spans="1:12">
      <c r="A583" s="650">
        <v>572</v>
      </c>
      <c r="B583" s="676" t="str">
        <f ca="1" t="shared" si="24"/>
        <v/>
      </c>
      <c r="C583" s="209" t="str">
        <f ca="1" t="shared" si="25"/>
        <v/>
      </c>
      <c r="D583" s="587" t="str">
        <f ca="1">IF(ISERROR(OFFSET('HARGA SATUAN'!$D$6,MATCH(C583,'HARGA SATUAN'!$C$7:$C$1495,0),0)),"",OFFSET('HARGA SATUAN'!$D$6,MATCH(C583,'HARGA SATUAN'!$C$7:$C$1495,0),0))</f>
        <v/>
      </c>
      <c r="E583" s="587">
        <f ca="1">IF(B583="+","Unit",IF(ISERROR(OFFSET('HARGA SATUAN'!$E$6,MATCH(C583,'HARGA SATUAN'!$C$7:$C$1495,0),0)),"",OFFSET('HARGA SATUAN'!$E$6,MATCH(C583,'HARGA SATUAN'!$C$7:$C$1495,0),0)))</f>
        <v>0</v>
      </c>
      <c r="F583" s="678" t="str">
        <f ca="1" t="shared" si="26"/>
        <v/>
      </c>
      <c r="G583" s="583">
        <f ca="1">IF(ISERROR(OFFSET('HARGA SATUAN'!$I$6,MATCH(C583,'HARGA SATUAN'!$C$7:$C$1495,0),0)),"",OFFSET('HARGA SATUAN'!$I$6,MATCH(C583,'HARGA SATUAN'!$C$7:$C$1495,0),0))</f>
        <v>0</v>
      </c>
      <c r="H583" s="677" t="str">
        <f ca="1">IF(B583="","",#REF!)</f>
        <v/>
      </c>
      <c r="I583" s="677" t="str">
        <f ca="1">IF(B583="","",#REF!)</f>
        <v/>
      </c>
      <c r="J583" s="677" t="str">
        <f ca="1">IF(B583="","",#REF!)</f>
        <v/>
      </c>
      <c r="K583" s="677" t="str">
        <f ca="1">IF(B583="","",#REF!)</f>
        <v/>
      </c>
      <c r="L583" s="677" t="str">
        <f ca="1">IF(C583="","",#REF!)</f>
        <v/>
      </c>
    </row>
    <row r="584" spans="1:12">
      <c r="A584" s="650">
        <v>573</v>
      </c>
      <c r="B584" s="676" t="str">
        <f ca="1" t="shared" si="24"/>
        <v/>
      </c>
      <c r="C584" s="209" t="str">
        <f ca="1" t="shared" si="25"/>
        <v/>
      </c>
      <c r="D584" s="587" t="str">
        <f ca="1">IF(ISERROR(OFFSET('HARGA SATUAN'!$D$6,MATCH(C584,'HARGA SATUAN'!$C$7:$C$1495,0),0)),"",OFFSET('HARGA SATUAN'!$D$6,MATCH(C584,'HARGA SATUAN'!$C$7:$C$1495,0),0))</f>
        <v/>
      </c>
      <c r="E584" s="587">
        <f ca="1">IF(B584="+","Unit",IF(ISERROR(OFFSET('HARGA SATUAN'!$E$6,MATCH(C584,'HARGA SATUAN'!$C$7:$C$1495,0),0)),"",OFFSET('HARGA SATUAN'!$E$6,MATCH(C584,'HARGA SATUAN'!$C$7:$C$1495,0),0)))</f>
        <v>0</v>
      </c>
      <c r="F584" s="678" t="str">
        <f ca="1" t="shared" si="26"/>
        <v/>
      </c>
      <c r="G584" s="583">
        <f ca="1">IF(ISERROR(OFFSET('HARGA SATUAN'!$I$6,MATCH(C584,'HARGA SATUAN'!$C$7:$C$1495,0),0)),"",OFFSET('HARGA SATUAN'!$I$6,MATCH(C584,'HARGA SATUAN'!$C$7:$C$1495,0),0))</f>
        <v>0</v>
      </c>
      <c r="H584" s="677" t="str">
        <f ca="1">IF(B584="","",#REF!)</f>
        <v/>
      </c>
      <c r="I584" s="677" t="str">
        <f ca="1">IF(B584="","",#REF!)</f>
        <v/>
      </c>
      <c r="J584" s="677" t="str">
        <f ca="1">IF(B584="","",#REF!)</f>
        <v/>
      </c>
      <c r="K584" s="677" t="str">
        <f ca="1">IF(B584="","",#REF!)</f>
        <v/>
      </c>
      <c r="L584" s="677" t="str">
        <f ca="1">IF(C584="","",#REF!)</f>
        <v/>
      </c>
    </row>
    <row r="585" spans="1:12">
      <c r="A585" s="650">
        <v>574</v>
      </c>
      <c r="B585" s="676" t="str">
        <f ca="1" t="shared" si="24"/>
        <v/>
      </c>
      <c r="C585" s="209" t="str">
        <f ca="1" t="shared" si="25"/>
        <v/>
      </c>
      <c r="D585" s="587" t="str">
        <f ca="1">IF(ISERROR(OFFSET('HARGA SATUAN'!$D$6,MATCH(C585,'HARGA SATUAN'!$C$7:$C$1495,0),0)),"",OFFSET('HARGA SATUAN'!$D$6,MATCH(C585,'HARGA SATUAN'!$C$7:$C$1495,0),0))</f>
        <v/>
      </c>
      <c r="E585" s="587">
        <f ca="1">IF(B585="+","Unit",IF(ISERROR(OFFSET('HARGA SATUAN'!$E$6,MATCH(C585,'HARGA SATUAN'!$C$7:$C$1495,0),0)),"",OFFSET('HARGA SATUAN'!$E$6,MATCH(C585,'HARGA SATUAN'!$C$7:$C$1495,0),0)))</f>
        <v>0</v>
      </c>
      <c r="F585" s="678" t="str">
        <f ca="1" t="shared" si="26"/>
        <v/>
      </c>
      <c r="G585" s="583">
        <f ca="1">IF(ISERROR(OFFSET('HARGA SATUAN'!$I$6,MATCH(C585,'HARGA SATUAN'!$C$7:$C$1495,0),0)),"",OFFSET('HARGA SATUAN'!$I$6,MATCH(C585,'HARGA SATUAN'!$C$7:$C$1495,0),0))</f>
        <v>0</v>
      </c>
      <c r="H585" s="677" t="str">
        <f ca="1">IF(B585="","",#REF!)</f>
        <v/>
      </c>
      <c r="I585" s="677" t="str">
        <f ca="1">IF(B585="","",#REF!)</f>
        <v/>
      </c>
      <c r="J585" s="677" t="str">
        <f ca="1">IF(B585="","",#REF!)</f>
        <v/>
      </c>
      <c r="K585" s="677" t="str">
        <f ca="1">IF(B585="","",#REF!)</f>
        <v/>
      </c>
      <c r="L585" s="677" t="str">
        <f ca="1">IF(C585="","",#REF!)</f>
        <v/>
      </c>
    </row>
    <row r="586" spans="1:12">
      <c r="A586" s="650">
        <v>575</v>
      </c>
      <c r="B586" s="676" t="str">
        <f ca="1" t="shared" si="24"/>
        <v/>
      </c>
      <c r="C586" s="209" t="str">
        <f ca="1" t="shared" si="25"/>
        <v/>
      </c>
      <c r="D586" s="587" t="str">
        <f ca="1">IF(ISERROR(OFFSET('HARGA SATUAN'!$D$6,MATCH(C586,'HARGA SATUAN'!$C$7:$C$1495,0),0)),"",OFFSET('HARGA SATUAN'!$D$6,MATCH(C586,'HARGA SATUAN'!$C$7:$C$1495,0),0))</f>
        <v/>
      </c>
      <c r="E586" s="587">
        <f ca="1">IF(B586="+","Unit",IF(ISERROR(OFFSET('HARGA SATUAN'!$E$6,MATCH(C586,'HARGA SATUAN'!$C$7:$C$1495,0),0)),"",OFFSET('HARGA SATUAN'!$E$6,MATCH(C586,'HARGA SATUAN'!$C$7:$C$1495,0),0)))</f>
        <v>0</v>
      </c>
      <c r="F586" s="678" t="str">
        <f ca="1" t="shared" si="26"/>
        <v/>
      </c>
      <c r="G586" s="583">
        <f ca="1">IF(ISERROR(OFFSET('HARGA SATUAN'!$I$6,MATCH(C586,'HARGA SATUAN'!$C$7:$C$1495,0),0)),"",OFFSET('HARGA SATUAN'!$I$6,MATCH(C586,'HARGA SATUAN'!$C$7:$C$1495,0),0))</f>
        <v>0</v>
      </c>
      <c r="H586" s="677" t="str">
        <f ca="1">IF(B586="","",#REF!)</f>
        <v/>
      </c>
      <c r="I586" s="677" t="str">
        <f ca="1">IF(B586="","",#REF!)</f>
        <v/>
      </c>
      <c r="J586" s="677" t="str">
        <f ca="1">IF(B586="","",#REF!)</f>
        <v/>
      </c>
      <c r="K586" s="677" t="str">
        <f ca="1">IF(B586="","",#REF!)</f>
        <v/>
      </c>
      <c r="L586" s="677" t="str">
        <f ca="1">IF(C586="","",#REF!)</f>
        <v/>
      </c>
    </row>
    <row r="587" spans="1:12">
      <c r="A587" s="650">
        <v>576</v>
      </c>
      <c r="B587" s="676" t="str">
        <f ca="1" t="shared" si="24"/>
        <v/>
      </c>
      <c r="C587" s="209" t="str">
        <f ca="1" t="shared" si="25"/>
        <v/>
      </c>
      <c r="D587" s="587" t="str">
        <f ca="1">IF(ISERROR(OFFSET('HARGA SATUAN'!$D$6,MATCH(C587,'HARGA SATUAN'!$C$7:$C$1495,0),0)),"",OFFSET('HARGA SATUAN'!$D$6,MATCH(C587,'HARGA SATUAN'!$C$7:$C$1495,0),0))</f>
        <v/>
      </c>
      <c r="E587" s="587">
        <f ca="1">IF(B587="+","Unit",IF(ISERROR(OFFSET('HARGA SATUAN'!$E$6,MATCH(C587,'HARGA SATUAN'!$C$7:$C$1495,0),0)),"",OFFSET('HARGA SATUAN'!$E$6,MATCH(C587,'HARGA SATUAN'!$C$7:$C$1495,0),0)))</f>
        <v>0</v>
      </c>
      <c r="F587" s="678" t="str">
        <f ca="1" t="shared" si="26"/>
        <v/>
      </c>
      <c r="G587" s="583">
        <f ca="1">IF(ISERROR(OFFSET('HARGA SATUAN'!$I$6,MATCH(C587,'HARGA SATUAN'!$C$7:$C$1495,0),0)),"",OFFSET('HARGA SATUAN'!$I$6,MATCH(C587,'HARGA SATUAN'!$C$7:$C$1495,0),0))</f>
        <v>0</v>
      </c>
      <c r="H587" s="677" t="str">
        <f ca="1">IF(B587="","",#REF!)</f>
        <v/>
      </c>
      <c r="I587" s="677" t="str">
        <f ca="1">IF(B587="","",#REF!)</f>
        <v/>
      </c>
      <c r="J587" s="677" t="str">
        <f ca="1">IF(B587="","",#REF!)</f>
        <v/>
      </c>
      <c r="K587" s="677" t="str">
        <f ca="1">IF(B587="","",#REF!)</f>
        <v/>
      </c>
      <c r="L587" s="677" t="str">
        <f ca="1">IF(C587="","",#REF!)</f>
        <v/>
      </c>
    </row>
    <row r="588" spans="1:12">
      <c r="A588" s="650">
        <v>577</v>
      </c>
      <c r="B588" s="676" t="str">
        <f ca="1" t="shared" si="24"/>
        <v/>
      </c>
      <c r="C588" s="209" t="str">
        <f ca="1" t="shared" si="25"/>
        <v/>
      </c>
      <c r="D588" s="587" t="str">
        <f ca="1">IF(ISERROR(OFFSET('HARGA SATUAN'!$D$6,MATCH(C588,'HARGA SATUAN'!$C$7:$C$1495,0),0)),"",OFFSET('HARGA SATUAN'!$D$6,MATCH(C588,'HARGA SATUAN'!$C$7:$C$1495,0),0))</f>
        <v/>
      </c>
      <c r="E588" s="587">
        <f ca="1">IF(B588="+","Unit",IF(ISERROR(OFFSET('HARGA SATUAN'!$E$6,MATCH(C588,'HARGA SATUAN'!$C$7:$C$1495,0),0)),"",OFFSET('HARGA SATUAN'!$E$6,MATCH(C588,'HARGA SATUAN'!$C$7:$C$1495,0),0)))</f>
        <v>0</v>
      </c>
      <c r="F588" s="678" t="str">
        <f ca="1" t="shared" si="26"/>
        <v/>
      </c>
      <c r="G588" s="583">
        <f ca="1">IF(ISERROR(OFFSET('HARGA SATUAN'!$I$6,MATCH(C588,'HARGA SATUAN'!$C$7:$C$1495,0),0)),"",OFFSET('HARGA SATUAN'!$I$6,MATCH(C588,'HARGA SATUAN'!$C$7:$C$1495,0),0))</f>
        <v>0</v>
      </c>
      <c r="H588" s="677" t="str">
        <f ca="1">IF(B588="","",#REF!)</f>
        <v/>
      </c>
      <c r="I588" s="677" t="str">
        <f ca="1">IF(B588="","",#REF!)</f>
        <v/>
      </c>
      <c r="J588" s="677" t="str">
        <f ca="1">IF(B588="","",#REF!)</f>
        <v/>
      </c>
      <c r="K588" s="677" t="str">
        <f ca="1">IF(B588="","",#REF!)</f>
        <v/>
      </c>
      <c r="L588" s="677" t="str">
        <f ca="1">IF(C588="","",#REF!)</f>
        <v/>
      </c>
    </row>
    <row r="589" spans="1:12">
      <c r="A589" s="650">
        <v>578</v>
      </c>
      <c r="B589" s="676" t="str">
        <f ca="1" t="shared" ref="B589:B652" si="27">IF(C589="","",A589)</f>
        <v/>
      </c>
      <c r="C589" s="209" t="str">
        <f ca="1" t="shared" ref="C589:C652" si="28">IF(ISERROR(OFFSET($C$713,MATCH(A589,$F$714:$F$1320,0),0)),"",OFFSET($C$713,MATCH(A589,$F$714:$F$1320,0),0))</f>
        <v/>
      </c>
      <c r="D589" s="587" t="str">
        <f ca="1">IF(ISERROR(OFFSET('HARGA SATUAN'!$D$6,MATCH(C589,'HARGA SATUAN'!$C$7:$C$1495,0),0)),"",OFFSET('HARGA SATUAN'!$D$6,MATCH(C589,'HARGA SATUAN'!$C$7:$C$1495,0),0))</f>
        <v/>
      </c>
      <c r="E589" s="587">
        <f ca="1">IF(B589="+","Unit",IF(ISERROR(OFFSET('HARGA SATUAN'!$E$6,MATCH(C589,'HARGA SATUAN'!$C$7:$C$1495,0),0)),"",OFFSET('HARGA SATUAN'!$E$6,MATCH(C589,'HARGA SATUAN'!$C$7:$C$1495,0),0)))</f>
        <v>0</v>
      </c>
      <c r="F589" s="678" t="str">
        <f ca="1" t="shared" ref="F589:F652" si="29">IF(ISERROR(OFFSET($D$713,MATCH(A589,$F$714:$F$1320,0),0)),"",OFFSET($D$713,MATCH(A589,$F$714:$F$1320,0),0))</f>
        <v/>
      </c>
      <c r="G589" s="583">
        <f ca="1">IF(ISERROR(OFFSET('HARGA SATUAN'!$I$6,MATCH(C589,'HARGA SATUAN'!$C$7:$C$1495,0),0)),"",OFFSET('HARGA SATUAN'!$I$6,MATCH(C589,'HARGA SATUAN'!$C$7:$C$1495,0),0))</f>
        <v>0</v>
      </c>
      <c r="H589" s="677" t="str">
        <f ca="1">IF(B589="","",#REF!)</f>
        <v/>
      </c>
      <c r="I589" s="677" t="str">
        <f ca="1">IF(B589="","",#REF!)</f>
        <v/>
      </c>
      <c r="J589" s="677" t="str">
        <f ca="1">IF(B589="","",#REF!)</f>
        <v/>
      </c>
      <c r="K589" s="677" t="str">
        <f ca="1">IF(B589="","",#REF!)</f>
        <v/>
      </c>
      <c r="L589" s="677" t="str">
        <f ca="1">IF(C589="","",#REF!)</f>
        <v/>
      </c>
    </row>
    <row r="590" spans="1:12">
      <c r="A590" s="650">
        <v>579</v>
      </c>
      <c r="B590" s="676" t="str">
        <f ca="1" t="shared" si="27"/>
        <v/>
      </c>
      <c r="C590" s="209" t="str">
        <f ca="1" t="shared" si="28"/>
        <v/>
      </c>
      <c r="D590" s="587" t="str">
        <f ca="1">IF(ISERROR(OFFSET('HARGA SATUAN'!$D$6,MATCH(C590,'HARGA SATUAN'!$C$7:$C$1495,0),0)),"",OFFSET('HARGA SATUAN'!$D$6,MATCH(C590,'HARGA SATUAN'!$C$7:$C$1495,0),0))</f>
        <v/>
      </c>
      <c r="E590" s="587">
        <f ca="1">IF(B590="+","Unit",IF(ISERROR(OFFSET('HARGA SATUAN'!$E$6,MATCH(C590,'HARGA SATUAN'!$C$7:$C$1495,0),0)),"",OFFSET('HARGA SATUAN'!$E$6,MATCH(C590,'HARGA SATUAN'!$C$7:$C$1495,0),0)))</f>
        <v>0</v>
      </c>
      <c r="F590" s="678" t="str">
        <f ca="1" t="shared" si="29"/>
        <v/>
      </c>
      <c r="G590" s="583">
        <f ca="1">IF(ISERROR(OFFSET('HARGA SATUAN'!$I$6,MATCH(C590,'HARGA SATUAN'!$C$7:$C$1495,0),0)),"",OFFSET('HARGA SATUAN'!$I$6,MATCH(C590,'HARGA SATUAN'!$C$7:$C$1495,0),0))</f>
        <v>0</v>
      </c>
      <c r="H590" s="677" t="str">
        <f ca="1">IF(B590="","",#REF!)</f>
        <v/>
      </c>
      <c r="I590" s="677" t="str">
        <f ca="1">IF(B590="","",#REF!)</f>
        <v/>
      </c>
      <c r="J590" s="677" t="str">
        <f ca="1">IF(B590="","",#REF!)</f>
        <v/>
      </c>
      <c r="K590" s="677" t="str">
        <f ca="1">IF(B590="","",#REF!)</f>
        <v/>
      </c>
      <c r="L590" s="677" t="str">
        <f ca="1">IF(C590="","",#REF!)</f>
        <v/>
      </c>
    </row>
    <row r="591" spans="1:12">
      <c r="A591" s="650">
        <v>580</v>
      </c>
      <c r="B591" s="676" t="str">
        <f ca="1" t="shared" si="27"/>
        <v/>
      </c>
      <c r="C591" s="209" t="str">
        <f ca="1" t="shared" si="28"/>
        <v/>
      </c>
      <c r="D591" s="587" t="str">
        <f ca="1">IF(ISERROR(OFFSET('HARGA SATUAN'!$D$6,MATCH(C591,'HARGA SATUAN'!$C$7:$C$1495,0),0)),"",OFFSET('HARGA SATUAN'!$D$6,MATCH(C591,'HARGA SATUAN'!$C$7:$C$1495,0),0))</f>
        <v/>
      </c>
      <c r="E591" s="587">
        <f ca="1">IF(B591="+","Unit",IF(ISERROR(OFFSET('HARGA SATUAN'!$E$6,MATCH(C591,'HARGA SATUAN'!$C$7:$C$1495,0),0)),"",OFFSET('HARGA SATUAN'!$E$6,MATCH(C591,'HARGA SATUAN'!$C$7:$C$1495,0),0)))</f>
        <v>0</v>
      </c>
      <c r="F591" s="678" t="str">
        <f ca="1" t="shared" si="29"/>
        <v/>
      </c>
      <c r="G591" s="583">
        <f ca="1">IF(ISERROR(OFFSET('HARGA SATUAN'!$I$6,MATCH(C591,'HARGA SATUAN'!$C$7:$C$1495,0),0)),"",OFFSET('HARGA SATUAN'!$I$6,MATCH(C591,'HARGA SATUAN'!$C$7:$C$1495,0),0))</f>
        <v>0</v>
      </c>
      <c r="H591" s="677" t="str">
        <f ca="1">IF(B591="","",#REF!)</f>
        <v/>
      </c>
      <c r="I591" s="677" t="str">
        <f ca="1">IF(B591="","",#REF!)</f>
        <v/>
      </c>
      <c r="J591" s="677" t="str">
        <f ca="1">IF(B591="","",#REF!)</f>
        <v/>
      </c>
      <c r="K591" s="677" t="str">
        <f ca="1">IF(B591="","",#REF!)</f>
        <v/>
      </c>
      <c r="L591" s="677" t="str">
        <f ca="1">IF(C591="","",#REF!)</f>
        <v/>
      </c>
    </row>
    <row r="592" spans="1:12">
      <c r="A592" s="650">
        <v>581</v>
      </c>
      <c r="B592" s="676" t="str">
        <f ca="1" t="shared" si="27"/>
        <v/>
      </c>
      <c r="C592" s="209" t="str">
        <f ca="1" t="shared" si="28"/>
        <v/>
      </c>
      <c r="D592" s="587" t="str">
        <f ca="1">IF(ISERROR(OFFSET('HARGA SATUAN'!$D$6,MATCH(C592,'HARGA SATUAN'!$C$7:$C$1495,0),0)),"",OFFSET('HARGA SATUAN'!$D$6,MATCH(C592,'HARGA SATUAN'!$C$7:$C$1495,0),0))</f>
        <v/>
      </c>
      <c r="E592" s="587">
        <f ca="1">IF(B592="+","Unit",IF(ISERROR(OFFSET('HARGA SATUAN'!$E$6,MATCH(C592,'HARGA SATUAN'!$C$7:$C$1495,0),0)),"",OFFSET('HARGA SATUAN'!$E$6,MATCH(C592,'HARGA SATUAN'!$C$7:$C$1495,0),0)))</f>
        <v>0</v>
      </c>
      <c r="F592" s="678" t="str">
        <f ca="1" t="shared" si="29"/>
        <v/>
      </c>
      <c r="G592" s="583">
        <f ca="1">IF(ISERROR(OFFSET('HARGA SATUAN'!$I$6,MATCH(C592,'HARGA SATUAN'!$C$7:$C$1495,0),0)),"",OFFSET('HARGA SATUAN'!$I$6,MATCH(C592,'HARGA SATUAN'!$C$7:$C$1495,0),0))</f>
        <v>0</v>
      </c>
      <c r="H592" s="677" t="str">
        <f ca="1">IF(B592="","",#REF!)</f>
        <v/>
      </c>
      <c r="I592" s="677" t="str">
        <f ca="1">IF(B592="","",#REF!)</f>
        <v/>
      </c>
      <c r="J592" s="677" t="str">
        <f ca="1">IF(B592="","",#REF!)</f>
        <v/>
      </c>
      <c r="K592" s="677" t="str">
        <f ca="1">IF(B592="","",#REF!)</f>
        <v/>
      </c>
      <c r="L592" s="677" t="str">
        <f ca="1">IF(C592="","",#REF!)</f>
        <v/>
      </c>
    </row>
    <row r="593" spans="1:12">
      <c r="A593" s="650">
        <v>582</v>
      </c>
      <c r="B593" s="676" t="str">
        <f ca="1" t="shared" si="27"/>
        <v/>
      </c>
      <c r="C593" s="209" t="str">
        <f ca="1" t="shared" si="28"/>
        <v/>
      </c>
      <c r="D593" s="587" t="str">
        <f ca="1">IF(ISERROR(OFFSET('HARGA SATUAN'!$D$6,MATCH(C593,'HARGA SATUAN'!$C$7:$C$1495,0),0)),"",OFFSET('HARGA SATUAN'!$D$6,MATCH(C593,'HARGA SATUAN'!$C$7:$C$1495,0),0))</f>
        <v/>
      </c>
      <c r="E593" s="587">
        <f ca="1">IF(B593="+","Unit",IF(ISERROR(OFFSET('HARGA SATUAN'!$E$6,MATCH(C593,'HARGA SATUAN'!$C$7:$C$1495,0),0)),"",OFFSET('HARGA SATUAN'!$E$6,MATCH(C593,'HARGA SATUAN'!$C$7:$C$1495,0),0)))</f>
        <v>0</v>
      </c>
      <c r="F593" s="678" t="str">
        <f ca="1" t="shared" si="29"/>
        <v/>
      </c>
      <c r="G593" s="583">
        <f ca="1">IF(ISERROR(OFFSET('HARGA SATUAN'!$I$6,MATCH(C593,'HARGA SATUAN'!$C$7:$C$1495,0),0)),"",OFFSET('HARGA SATUAN'!$I$6,MATCH(C593,'HARGA SATUAN'!$C$7:$C$1495,0),0))</f>
        <v>0</v>
      </c>
      <c r="H593" s="677" t="str">
        <f ca="1">IF(B593="","",#REF!)</f>
        <v/>
      </c>
      <c r="I593" s="677" t="str">
        <f ca="1">IF(B593="","",#REF!)</f>
        <v/>
      </c>
      <c r="J593" s="677" t="str">
        <f ca="1">IF(B593="","",#REF!)</f>
        <v/>
      </c>
      <c r="K593" s="677" t="str">
        <f ca="1">IF(B593="","",#REF!)</f>
        <v/>
      </c>
      <c r="L593" s="677" t="str">
        <f ca="1">IF(C593="","",#REF!)</f>
        <v/>
      </c>
    </row>
    <row r="594" spans="1:12">
      <c r="A594" s="650">
        <v>583</v>
      </c>
      <c r="B594" s="676" t="str">
        <f ca="1" t="shared" si="27"/>
        <v/>
      </c>
      <c r="C594" s="209" t="str">
        <f ca="1" t="shared" si="28"/>
        <v/>
      </c>
      <c r="D594" s="587" t="str">
        <f ca="1">IF(ISERROR(OFFSET('HARGA SATUAN'!$D$6,MATCH(C594,'HARGA SATUAN'!$C$7:$C$1495,0),0)),"",OFFSET('HARGA SATUAN'!$D$6,MATCH(C594,'HARGA SATUAN'!$C$7:$C$1495,0),0))</f>
        <v/>
      </c>
      <c r="E594" s="587">
        <f ca="1">IF(B594="+","Unit",IF(ISERROR(OFFSET('HARGA SATUAN'!$E$6,MATCH(C594,'HARGA SATUAN'!$C$7:$C$1495,0),0)),"",OFFSET('HARGA SATUAN'!$E$6,MATCH(C594,'HARGA SATUAN'!$C$7:$C$1495,0),0)))</f>
        <v>0</v>
      </c>
      <c r="F594" s="678" t="str">
        <f ca="1" t="shared" si="29"/>
        <v/>
      </c>
      <c r="G594" s="583">
        <f ca="1">IF(ISERROR(OFFSET('HARGA SATUAN'!$I$6,MATCH(C594,'HARGA SATUAN'!$C$7:$C$1495,0),0)),"",OFFSET('HARGA SATUAN'!$I$6,MATCH(C594,'HARGA SATUAN'!$C$7:$C$1495,0),0))</f>
        <v>0</v>
      </c>
      <c r="H594" s="677" t="str">
        <f ca="1">IF(B594="","",#REF!)</f>
        <v/>
      </c>
      <c r="I594" s="677" t="str">
        <f ca="1">IF(B594="","",#REF!)</f>
        <v/>
      </c>
      <c r="J594" s="677" t="str">
        <f ca="1">IF(B594="","",#REF!)</f>
        <v/>
      </c>
      <c r="K594" s="677" t="str">
        <f ca="1">IF(B594="","",#REF!)</f>
        <v/>
      </c>
      <c r="L594" s="677" t="str">
        <f ca="1">IF(C594="","",#REF!)</f>
        <v/>
      </c>
    </row>
    <row r="595" spans="1:12">
      <c r="A595" s="650">
        <v>584</v>
      </c>
      <c r="B595" s="676" t="str">
        <f ca="1" t="shared" si="27"/>
        <v/>
      </c>
      <c r="C595" s="209" t="str">
        <f ca="1" t="shared" si="28"/>
        <v/>
      </c>
      <c r="D595" s="587" t="str">
        <f ca="1">IF(ISERROR(OFFSET('HARGA SATUAN'!$D$6,MATCH(C595,'HARGA SATUAN'!$C$7:$C$1495,0),0)),"",OFFSET('HARGA SATUAN'!$D$6,MATCH(C595,'HARGA SATUAN'!$C$7:$C$1495,0),0))</f>
        <v/>
      </c>
      <c r="E595" s="587">
        <f ca="1">IF(B595="+","Unit",IF(ISERROR(OFFSET('HARGA SATUAN'!$E$6,MATCH(C595,'HARGA SATUAN'!$C$7:$C$1495,0),0)),"",OFFSET('HARGA SATUAN'!$E$6,MATCH(C595,'HARGA SATUAN'!$C$7:$C$1495,0),0)))</f>
        <v>0</v>
      </c>
      <c r="F595" s="678" t="str">
        <f ca="1" t="shared" si="29"/>
        <v/>
      </c>
      <c r="G595" s="583">
        <f ca="1">IF(ISERROR(OFFSET('HARGA SATUAN'!$I$6,MATCH(C595,'HARGA SATUAN'!$C$7:$C$1495,0),0)),"",OFFSET('HARGA SATUAN'!$I$6,MATCH(C595,'HARGA SATUAN'!$C$7:$C$1495,0),0))</f>
        <v>0</v>
      </c>
      <c r="H595" s="677" t="str">
        <f ca="1">IF(B595="","",#REF!)</f>
        <v/>
      </c>
      <c r="I595" s="677" t="str">
        <f ca="1">IF(B595="","",#REF!)</f>
        <v/>
      </c>
      <c r="J595" s="677" t="str">
        <f ca="1">IF(B595="","",#REF!)</f>
        <v/>
      </c>
      <c r="K595" s="677" t="str">
        <f ca="1">IF(B595="","",#REF!)</f>
        <v/>
      </c>
      <c r="L595" s="677" t="str">
        <f ca="1">IF(C595="","",#REF!)</f>
        <v/>
      </c>
    </row>
    <row r="596" spans="1:12">
      <c r="A596" s="650">
        <v>585</v>
      </c>
      <c r="B596" s="676" t="str">
        <f ca="1" t="shared" si="27"/>
        <v/>
      </c>
      <c r="C596" s="209" t="str">
        <f ca="1" t="shared" si="28"/>
        <v/>
      </c>
      <c r="D596" s="587" t="str">
        <f ca="1">IF(ISERROR(OFFSET('HARGA SATUAN'!$D$6,MATCH(C596,'HARGA SATUAN'!$C$7:$C$1495,0),0)),"",OFFSET('HARGA SATUAN'!$D$6,MATCH(C596,'HARGA SATUAN'!$C$7:$C$1495,0),0))</f>
        <v/>
      </c>
      <c r="E596" s="587">
        <f ca="1">IF(B596="+","Unit",IF(ISERROR(OFFSET('HARGA SATUAN'!$E$6,MATCH(C596,'HARGA SATUAN'!$C$7:$C$1495,0),0)),"",OFFSET('HARGA SATUAN'!$E$6,MATCH(C596,'HARGA SATUAN'!$C$7:$C$1495,0),0)))</f>
        <v>0</v>
      </c>
      <c r="F596" s="678" t="str">
        <f ca="1" t="shared" si="29"/>
        <v/>
      </c>
      <c r="G596" s="583">
        <f ca="1">IF(ISERROR(OFFSET('HARGA SATUAN'!$I$6,MATCH(C596,'HARGA SATUAN'!$C$7:$C$1495,0),0)),"",OFFSET('HARGA SATUAN'!$I$6,MATCH(C596,'HARGA SATUAN'!$C$7:$C$1495,0),0))</f>
        <v>0</v>
      </c>
      <c r="H596" s="677" t="str">
        <f ca="1">IF(B596="","",#REF!)</f>
        <v/>
      </c>
      <c r="I596" s="677" t="str">
        <f ca="1">IF(B596="","",#REF!)</f>
        <v/>
      </c>
      <c r="J596" s="677" t="str">
        <f ca="1">IF(B596="","",#REF!)</f>
        <v/>
      </c>
      <c r="K596" s="677" t="str">
        <f ca="1">IF(B596="","",#REF!)</f>
        <v/>
      </c>
      <c r="L596" s="677" t="str">
        <f ca="1">IF(C596="","",#REF!)</f>
        <v/>
      </c>
    </row>
    <row r="597" spans="1:12">
      <c r="A597" s="650">
        <v>586</v>
      </c>
      <c r="B597" s="676" t="str">
        <f ca="1" t="shared" si="27"/>
        <v/>
      </c>
      <c r="C597" s="209" t="str">
        <f ca="1" t="shared" si="28"/>
        <v/>
      </c>
      <c r="D597" s="587" t="str">
        <f ca="1">IF(ISERROR(OFFSET('HARGA SATUAN'!$D$6,MATCH(C597,'HARGA SATUAN'!$C$7:$C$1495,0),0)),"",OFFSET('HARGA SATUAN'!$D$6,MATCH(C597,'HARGA SATUAN'!$C$7:$C$1495,0),0))</f>
        <v/>
      </c>
      <c r="E597" s="587">
        <f ca="1">IF(B597="+","Unit",IF(ISERROR(OFFSET('HARGA SATUAN'!$E$6,MATCH(C597,'HARGA SATUAN'!$C$7:$C$1495,0),0)),"",OFFSET('HARGA SATUAN'!$E$6,MATCH(C597,'HARGA SATUAN'!$C$7:$C$1495,0),0)))</f>
        <v>0</v>
      </c>
      <c r="F597" s="678" t="str">
        <f ca="1" t="shared" si="29"/>
        <v/>
      </c>
      <c r="G597" s="583">
        <f ca="1">IF(ISERROR(OFFSET('HARGA SATUAN'!$I$6,MATCH(C597,'HARGA SATUAN'!$C$7:$C$1495,0),0)),"",OFFSET('HARGA SATUAN'!$I$6,MATCH(C597,'HARGA SATUAN'!$C$7:$C$1495,0),0))</f>
        <v>0</v>
      </c>
      <c r="H597" s="677" t="str">
        <f ca="1">IF(B597="","",#REF!)</f>
        <v/>
      </c>
      <c r="I597" s="677" t="str">
        <f ca="1">IF(B597="","",#REF!)</f>
        <v/>
      </c>
      <c r="J597" s="677" t="str">
        <f ca="1">IF(B597="","",#REF!)</f>
        <v/>
      </c>
      <c r="K597" s="677" t="str">
        <f ca="1">IF(B597="","",#REF!)</f>
        <v/>
      </c>
      <c r="L597" s="677" t="str">
        <f ca="1">IF(C597="","",#REF!)</f>
        <v/>
      </c>
    </row>
    <row r="598" spans="1:12">
      <c r="A598" s="650">
        <v>587</v>
      </c>
      <c r="B598" s="676" t="str">
        <f ca="1" t="shared" si="27"/>
        <v/>
      </c>
      <c r="C598" s="209" t="str">
        <f ca="1" t="shared" si="28"/>
        <v/>
      </c>
      <c r="D598" s="587" t="str">
        <f ca="1">IF(ISERROR(OFFSET('HARGA SATUAN'!$D$6,MATCH(C598,'HARGA SATUAN'!$C$7:$C$1495,0),0)),"",OFFSET('HARGA SATUAN'!$D$6,MATCH(C598,'HARGA SATUAN'!$C$7:$C$1495,0),0))</f>
        <v/>
      </c>
      <c r="E598" s="587">
        <f ca="1">IF(B598="+","Unit",IF(ISERROR(OFFSET('HARGA SATUAN'!$E$6,MATCH(C598,'HARGA SATUAN'!$C$7:$C$1495,0),0)),"",OFFSET('HARGA SATUAN'!$E$6,MATCH(C598,'HARGA SATUAN'!$C$7:$C$1495,0),0)))</f>
        <v>0</v>
      </c>
      <c r="F598" s="678" t="str">
        <f ca="1" t="shared" si="29"/>
        <v/>
      </c>
      <c r="G598" s="583">
        <f ca="1">IF(ISERROR(OFFSET('HARGA SATUAN'!$I$6,MATCH(C598,'HARGA SATUAN'!$C$7:$C$1495,0),0)),"",OFFSET('HARGA SATUAN'!$I$6,MATCH(C598,'HARGA SATUAN'!$C$7:$C$1495,0),0))</f>
        <v>0</v>
      </c>
      <c r="H598" s="677" t="str">
        <f ca="1">IF(B598="","",#REF!)</f>
        <v/>
      </c>
      <c r="I598" s="677" t="str">
        <f ca="1">IF(B598="","",#REF!)</f>
        <v/>
      </c>
      <c r="J598" s="677" t="str">
        <f ca="1">IF(B598="","",#REF!)</f>
        <v/>
      </c>
      <c r="K598" s="677" t="str">
        <f ca="1">IF(B598="","",#REF!)</f>
        <v/>
      </c>
      <c r="L598" s="677" t="str">
        <f ca="1">IF(C598="","",#REF!)</f>
        <v/>
      </c>
    </row>
    <row r="599" spans="1:12">
      <c r="A599" s="650">
        <v>588</v>
      </c>
      <c r="B599" s="676" t="str">
        <f ca="1" t="shared" si="27"/>
        <v/>
      </c>
      <c r="C599" s="209" t="str">
        <f ca="1" t="shared" si="28"/>
        <v/>
      </c>
      <c r="D599" s="587" t="str">
        <f ca="1">IF(ISERROR(OFFSET('HARGA SATUAN'!$D$6,MATCH(C599,'HARGA SATUAN'!$C$7:$C$1495,0),0)),"",OFFSET('HARGA SATUAN'!$D$6,MATCH(C599,'HARGA SATUAN'!$C$7:$C$1495,0),0))</f>
        <v/>
      </c>
      <c r="E599" s="587">
        <f ca="1">IF(B599="+","Unit",IF(ISERROR(OFFSET('HARGA SATUAN'!$E$6,MATCH(C599,'HARGA SATUAN'!$C$7:$C$1495,0),0)),"",OFFSET('HARGA SATUAN'!$E$6,MATCH(C599,'HARGA SATUAN'!$C$7:$C$1495,0),0)))</f>
        <v>0</v>
      </c>
      <c r="F599" s="678" t="str">
        <f ca="1" t="shared" si="29"/>
        <v/>
      </c>
      <c r="G599" s="583">
        <f ca="1">IF(ISERROR(OFFSET('HARGA SATUAN'!$I$6,MATCH(C599,'HARGA SATUAN'!$C$7:$C$1495,0),0)),"",OFFSET('HARGA SATUAN'!$I$6,MATCH(C599,'HARGA SATUAN'!$C$7:$C$1495,0),0))</f>
        <v>0</v>
      </c>
      <c r="H599" s="677" t="str">
        <f ca="1">IF(B599="","",#REF!)</f>
        <v/>
      </c>
      <c r="I599" s="677" t="str">
        <f ca="1">IF(B599="","",#REF!)</f>
        <v/>
      </c>
      <c r="J599" s="677" t="str">
        <f ca="1">IF(B599="","",#REF!)</f>
        <v/>
      </c>
      <c r="K599" s="677" t="str">
        <f ca="1">IF(B599="","",#REF!)</f>
        <v/>
      </c>
      <c r="L599" s="677" t="str">
        <f ca="1">IF(C599="","",#REF!)</f>
        <v/>
      </c>
    </row>
    <row r="600" spans="1:12">
      <c r="A600" s="650">
        <v>589</v>
      </c>
      <c r="B600" s="676" t="str">
        <f ca="1" t="shared" si="27"/>
        <v/>
      </c>
      <c r="C600" s="209" t="str">
        <f ca="1" t="shared" si="28"/>
        <v/>
      </c>
      <c r="D600" s="587" t="str">
        <f ca="1">IF(ISERROR(OFFSET('HARGA SATUAN'!$D$6,MATCH(C600,'HARGA SATUAN'!$C$7:$C$1495,0),0)),"",OFFSET('HARGA SATUAN'!$D$6,MATCH(C600,'HARGA SATUAN'!$C$7:$C$1495,0),0))</f>
        <v/>
      </c>
      <c r="E600" s="587">
        <f ca="1">IF(B600="+","Unit",IF(ISERROR(OFFSET('HARGA SATUAN'!$E$6,MATCH(C600,'HARGA SATUAN'!$C$7:$C$1495,0),0)),"",OFFSET('HARGA SATUAN'!$E$6,MATCH(C600,'HARGA SATUAN'!$C$7:$C$1495,0),0)))</f>
        <v>0</v>
      </c>
      <c r="F600" s="678" t="str">
        <f ca="1" t="shared" si="29"/>
        <v/>
      </c>
      <c r="G600" s="583">
        <f ca="1">IF(ISERROR(OFFSET('HARGA SATUAN'!$I$6,MATCH(C600,'HARGA SATUAN'!$C$7:$C$1495,0),0)),"",OFFSET('HARGA SATUAN'!$I$6,MATCH(C600,'HARGA SATUAN'!$C$7:$C$1495,0),0))</f>
        <v>0</v>
      </c>
      <c r="H600" s="677" t="str">
        <f ca="1">IF(B600="","",#REF!)</f>
        <v/>
      </c>
      <c r="I600" s="677" t="str">
        <f ca="1">IF(B600="","",#REF!)</f>
        <v/>
      </c>
      <c r="J600" s="677" t="str">
        <f ca="1">IF(B600="","",#REF!)</f>
        <v/>
      </c>
      <c r="K600" s="677" t="str">
        <f ca="1">IF(B600="","",#REF!)</f>
        <v/>
      </c>
      <c r="L600" s="677" t="str">
        <f ca="1">IF(C600="","",#REF!)</f>
        <v/>
      </c>
    </row>
    <row r="601" spans="1:12">
      <c r="A601" s="650">
        <v>590</v>
      </c>
      <c r="B601" s="676" t="str">
        <f ca="1" t="shared" si="27"/>
        <v/>
      </c>
      <c r="C601" s="209" t="str">
        <f ca="1" t="shared" si="28"/>
        <v/>
      </c>
      <c r="D601" s="587" t="str">
        <f ca="1">IF(ISERROR(OFFSET('HARGA SATUAN'!$D$6,MATCH(C601,'HARGA SATUAN'!$C$7:$C$1495,0),0)),"",OFFSET('HARGA SATUAN'!$D$6,MATCH(C601,'HARGA SATUAN'!$C$7:$C$1495,0),0))</f>
        <v/>
      </c>
      <c r="E601" s="587">
        <f ca="1">IF(B601="+","Unit",IF(ISERROR(OFFSET('HARGA SATUAN'!$E$6,MATCH(C601,'HARGA SATUAN'!$C$7:$C$1495,0),0)),"",OFFSET('HARGA SATUAN'!$E$6,MATCH(C601,'HARGA SATUAN'!$C$7:$C$1495,0),0)))</f>
        <v>0</v>
      </c>
      <c r="F601" s="678" t="str">
        <f ca="1" t="shared" si="29"/>
        <v/>
      </c>
      <c r="G601" s="583">
        <f ca="1">IF(ISERROR(OFFSET('HARGA SATUAN'!$I$6,MATCH(C601,'HARGA SATUAN'!$C$7:$C$1495,0),0)),"",OFFSET('HARGA SATUAN'!$I$6,MATCH(C601,'HARGA SATUAN'!$C$7:$C$1495,0),0))</f>
        <v>0</v>
      </c>
      <c r="H601" s="677" t="str">
        <f ca="1">IF(B601="","",#REF!)</f>
        <v/>
      </c>
      <c r="I601" s="677" t="str">
        <f ca="1">IF(B601="","",#REF!)</f>
        <v/>
      </c>
      <c r="J601" s="677" t="str">
        <f ca="1">IF(B601="","",#REF!)</f>
        <v/>
      </c>
      <c r="K601" s="677" t="str">
        <f ca="1">IF(B601="","",#REF!)</f>
        <v/>
      </c>
      <c r="L601" s="677" t="str">
        <f ca="1">IF(C601="","",#REF!)</f>
        <v/>
      </c>
    </row>
    <row r="602" spans="1:12">
      <c r="A602" s="650">
        <v>591</v>
      </c>
      <c r="B602" s="676" t="str">
        <f ca="1" t="shared" si="27"/>
        <v/>
      </c>
      <c r="C602" s="209" t="str">
        <f ca="1" t="shared" si="28"/>
        <v/>
      </c>
      <c r="D602" s="587" t="str">
        <f ca="1">IF(ISERROR(OFFSET('HARGA SATUAN'!$D$6,MATCH(C602,'HARGA SATUAN'!$C$7:$C$1495,0),0)),"",OFFSET('HARGA SATUAN'!$D$6,MATCH(C602,'HARGA SATUAN'!$C$7:$C$1495,0),0))</f>
        <v/>
      </c>
      <c r="E602" s="587">
        <f ca="1">IF(B602="+","Unit",IF(ISERROR(OFFSET('HARGA SATUAN'!$E$6,MATCH(C602,'HARGA SATUAN'!$C$7:$C$1495,0),0)),"",OFFSET('HARGA SATUAN'!$E$6,MATCH(C602,'HARGA SATUAN'!$C$7:$C$1495,0),0)))</f>
        <v>0</v>
      </c>
      <c r="F602" s="678" t="str">
        <f ca="1" t="shared" si="29"/>
        <v/>
      </c>
      <c r="G602" s="583">
        <f ca="1">IF(ISERROR(OFFSET('HARGA SATUAN'!$I$6,MATCH(C602,'HARGA SATUAN'!$C$7:$C$1495,0),0)),"",OFFSET('HARGA SATUAN'!$I$6,MATCH(C602,'HARGA SATUAN'!$C$7:$C$1495,0),0))</f>
        <v>0</v>
      </c>
      <c r="H602" s="677" t="str">
        <f ca="1">IF(B602="","",#REF!)</f>
        <v/>
      </c>
      <c r="I602" s="677" t="str">
        <f ca="1">IF(B602="","",#REF!)</f>
        <v/>
      </c>
      <c r="J602" s="677" t="str">
        <f ca="1">IF(B602="","",#REF!)</f>
        <v/>
      </c>
      <c r="K602" s="677" t="str">
        <f ca="1">IF(B602="","",#REF!)</f>
        <v/>
      </c>
      <c r="L602" s="677" t="str">
        <f ca="1">IF(C602="","",#REF!)</f>
        <v/>
      </c>
    </row>
    <row r="603" spans="1:12">
      <c r="A603" s="650">
        <v>592</v>
      </c>
      <c r="B603" s="676" t="str">
        <f ca="1" t="shared" si="27"/>
        <v/>
      </c>
      <c r="C603" s="209" t="str">
        <f ca="1" t="shared" si="28"/>
        <v/>
      </c>
      <c r="D603" s="587" t="str">
        <f ca="1">IF(ISERROR(OFFSET('HARGA SATUAN'!$D$6,MATCH(C603,'HARGA SATUAN'!$C$7:$C$1495,0),0)),"",OFFSET('HARGA SATUAN'!$D$6,MATCH(C603,'HARGA SATUAN'!$C$7:$C$1495,0),0))</f>
        <v/>
      </c>
      <c r="E603" s="587">
        <f ca="1">IF(B603="+","Unit",IF(ISERROR(OFFSET('HARGA SATUAN'!$E$6,MATCH(C603,'HARGA SATUAN'!$C$7:$C$1495,0),0)),"",OFFSET('HARGA SATUAN'!$E$6,MATCH(C603,'HARGA SATUAN'!$C$7:$C$1495,0),0)))</f>
        <v>0</v>
      </c>
      <c r="F603" s="678" t="str">
        <f ca="1" t="shared" si="29"/>
        <v/>
      </c>
      <c r="G603" s="583">
        <f ca="1">IF(ISERROR(OFFSET('HARGA SATUAN'!$I$6,MATCH(C603,'HARGA SATUAN'!$C$7:$C$1495,0),0)),"",OFFSET('HARGA SATUAN'!$I$6,MATCH(C603,'HARGA SATUAN'!$C$7:$C$1495,0),0))</f>
        <v>0</v>
      </c>
      <c r="H603" s="677" t="str">
        <f ca="1">IF(B603="","",#REF!)</f>
        <v/>
      </c>
      <c r="I603" s="677" t="str">
        <f ca="1">IF(B603="","",#REF!)</f>
        <v/>
      </c>
      <c r="J603" s="677" t="str">
        <f ca="1">IF(B603="","",#REF!)</f>
        <v/>
      </c>
      <c r="K603" s="677" t="str">
        <f ca="1">IF(B603="","",#REF!)</f>
        <v/>
      </c>
      <c r="L603" s="677" t="str">
        <f ca="1">IF(C603="","",#REF!)</f>
        <v/>
      </c>
    </row>
    <row r="604" spans="1:12">
      <c r="A604" s="650">
        <v>593</v>
      </c>
      <c r="B604" s="676" t="str">
        <f ca="1" t="shared" si="27"/>
        <v/>
      </c>
      <c r="C604" s="209" t="str">
        <f ca="1" t="shared" si="28"/>
        <v/>
      </c>
      <c r="D604" s="587" t="str">
        <f ca="1">IF(ISERROR(OFFSET('HARGA SATUAN'!$D$6,MATCH(C604,'HARGA SATUAN'!$C$7:$C$1495,0),0)),"",OFFSET('HARGA SATUAN'!$D$6,MATCH(C604,'HARGA SATUAN'!$C$7:$C$1495,0),0))</f>
        <v/>
      </c>
      <c r="E604" s="587">
        <f ca="1">IF(B604="+","Unit",IF(ISERROR(OFFSET('HARGA SATUAN'!$E$6,MATCH(C604,'HARGA SATUAN'!$C$7:$C$1495,0),0)),"",OFFSET('HARGA SATUAN'!$E$6,MATCH(C604,'HARGA SATUAN'!$C$7:$C$1495,0),0)))</f>
        <v>0</v>
      </c>
      <c r="F604" s="678" t="str">
        <f ca="1" t="shared" si="29"/>
        <v/>
      </c>
      <c r="G604" s="583">
        <f ca="1">IF(ISERROR(OFFSET('HARGA SATUAN'!$I$6,MATCH(C604,'HARGA SATUAN'!$C$7:$C$1495,0),0)),"",OFFSET('HARGA SATUAN'!$I$6,MATCH(C604,'HARGA SATUAN'!$C$7:$C$1495,0),0))</f>
        <v>0</v>
      </c>
      <c r="H604" s="677" t="str">
        <f ca="1">IF(B604="","",#REF!)</f>
        <v/>
      </c>
      <c r="I604" s="677" t="str">
        <f ca="1">IF(B604="","",#REF!)</f>
        <v/>
      </c>
      <c r="J604" s="677" t="str">
        <f ca="1">IF(B604="","",#REF!)</f>
        <v/>
      </c>
      <c r="K604" s="677" t="str">
        <f ca="1">IF(B604="","",#REF!)</f>
        <v/>
      </c>
      <c r="L604" s="677" t="str">
        <f ca="1">IF(C604="","",#REF!)</f>
        <v/>
      </c>
    </row>
    <row r="605" spans="1:12">
      <c r="A605" s="650">
        <v>594</v>
      </c>
      <c r="B605" s="676" t="str">
        <f ca="1" t="shared" si="27"/>
        <v/>
      </c>
      <c r="C605" s="209" t="str">
        <f ca="1" t="shared" si="28"/>
        <v/>
      </c>
      <c r="D605" s="587" t="str">
        <f ca="1">IF(ISERROR(OFFSET('HARGA SATUAN'!$D$6,MATCH(C605,'HARGA SATUAN'!$C$7:$C$1495,0),0)),"",OFFSET('HARGA SATUAN'!$D$6,MATCH(C605,'HARGA SATUAN'!$C$7:$C$1495,0),0))</f>
        <v/>
      </c>
      <c r="E605" s="587">
        <f ca="1">IF(B605="+","Unit",IF(ISERROR(OFFSET('HARGA SATUAN'!$E$6,MATCH(C605,'HARGA SATUAN'!$C$7:$C$1495,0),0)),"",OFFSET('HARGA SATUAN'!$E$6,MATCH(C605,'HARGA SATUAN'!$C$7:$C$1495,0),0)))</f>
        <v>0</v>
      </c>
      <c r="F605" s="678" t="str">
        <f ca="1" t="shared" si="29"/>
        <v/>
      </c>
      <c r="G605" s="583">
        <f ca="1">IF(ISERROR(OFFSET('HARGA SATUAN'!$I$6,MATCH(C605,'HARGA SATUAN'!$C$7:$C$1495,0),0)),"",OFFSET('HARGA SATUAN'!$I$6,MATCH(C605,'HARGA SATUAN'!$C$7:$C$1495,0),0))</f>
        <v>0</v>
      </c>
      <c r="H605" s="677" t="str">
        <f ca="1">IF(B605="","",#REF!)</f>
        <v/>
      </c>
      <c r="I605" s="677" t="str">
        <f ca="1">IF(B605="","",#REF!)</f>
        <v/>
      </c>
      <c r="J605" s="677" t="str">
        <f ca="1">IF(B605="","",#REF!)</f>
        <v/>
      </c>
      <c r="K605" s="677" t="str">
        <f ca="1">IF(B605="","",#REF!)</f>
        <v/>
      </c>
      <c r="L605" s="677" t="str">
        <f ca="1">IF(C605="","",#REF!)</f>
        <v/>
      </c>
    </row>
    <row r="606" spans="1:12">
      <c r="A606" s="650">
        <v>595</v>
      </c>
      <c r="B606" s="676" t="str">
        <f ca="1" t="shared" si="27"/>
        <v/>
      </c>
      <c r="C606" s="209" t="str">
        <f ca="1" t="shared" si="28"/>
        <v/>
      </c>
      <c r="D606" s="587" t="str">
        <f ca="1">IF(ISERROR(OFFSET('HARGA SATUAN'!$D$6,MATCH(C606,'HARGA SATUAN'!$C$7:$C$1495,0),0)),"",OFFSET('HARGA SATUAN'!$D$6,MATCH(C606,'HARGA SATUAN'!$C$7:$C$1495,0),0))</f>
        <v/>
      </c>
      <c r="E606" s="587">
        <f ca="1">IF(B606="+","Unit",IF(ISERROR(OFFSET('HARGA SATUAN'!$E$6,MATCH(C606,'HARGA SATUAN'!$C$7:$C$1495,0),0)),"",OFFSET('HARGA SATUAN'!$E$6,MATCH(C606,'HARGA SATUAN'!$C$7:$C$1495,0),0)))</f>
        <v>0</v>
      </c>
      <c r="F606" s="678" t="str">
        <f ca="1" t="shared" si="29"/>
        <v/>
      </c>
      <c r="G606" s="583">
        <f ca="1">IF(ISERROR(OFFSET('HARGA SATUAN'!$I$6,MATCH(C606,'HARGA SATUAN'!$C$7:$C$1495,0),0)),"",OFFSET('HARGA SATUAN'!$I$6,MATCH(C606,'HARGA SATUAN'!$C$7:$C$1495,0),0))</f>
        <v>0</v>
      </c>
      <c r="H606" s="677" t="str">
        <f ca="1">IF(B606="","",#REF!)</f>
        <v/>
      </c>
      <c r="I606" s="677" t="str">
        <f ca="1">IF(B606="","",#REF!)</f>
        <v/>
      </c>
      <c r="J606" s="677" t="str">
        <f ca="1">IF(B606="","",#REF!)</f>
        <v/>
      </c>
      <c r="K606" s="677" t="str">
        <f ca="1">IF(B606="","",#REF!)</f>
        <v/>
      </c>
      <c r="L606" s="677" t="str">
        <f ca="1">IF(C606="","",#REF!)</f>
        <v/>
      </c>
    </row>
    <row r="607" spans="1:12">
      <c r="A607" s="650">
        <v>596</v>
      </c>
      <c r="B607" s="676" t="str">
        <f ca="1" t="shared" si="27"/>
        <v/>
      </c>
      <c r="C607" s="209" t="str">
        <f ca="1" t="shared" si="28"/>
        <v/>
      </c>
      <c r="D607" s="587" t="str">
        <f ca="1">IF(ISERROR(OFFSET('HARGA SATUAN'!$D$6,MATCH(C607,'HARGA SATUAN'!$C$7:$C$1495,0),0)),"",OFFSET('HARGA SATUAN'!$D$6,MATCH(C607,'HARGA SATUAN'!$C$7:$C$1495,0),0))</f>
        <v/>
      </c>
      <c r="E607" s="587">
        <f ca="1">IF(B607="+","Unit",IF(ISERROR(OFFSET('HARGA SATUAN'!$E$6,MATCH(C607,'HARGA SATUAN'!$C$7:$C$1495,0),0)),"",OFFSET('HARGA SATUAN'!$E$6,MATCH(C607,'HARGA SATUAN'!$C$7:$C$1495,0),0)))</f>
        <v>0</v>
      </c>
      <c r="F607" s="678" t="str">
        <f ca="1" t="shared" si="29"/>
        <v/>
      </c>
      <c r="G607" s="583">
        <f ca="1">IF(ISERROR(OFFSET('HARGA SATUAN'!$I$6,MATCH(C607,'HARGA SATUAN'!$C$7:$C$1495,0),0)),"",OFFSET('HARGA SATUAN'!$I$6,MATCH(C607,'HARGA SATUAN'!$C$7:$C$1495,0),0))</f>
        <v>0</v>
      </c>
      <c r="H607" s="677" t="str">
        <f ca="1">IF(B607="","",#REF!)</f>
        <v/>
      </c>
      <c r="I607" s="677" t="str">
        <f ca="1">IF(B607="","",#REF!)</f>
        <v/>
      </c>
      <c r="J607" s="677" t="str">
        <f ca="1">IF(B607="","",#REF!)</f>
        <v/>
      </c>
      <c r="K607" s="677" t="str">
        <f ca="1">IF(B607="","",#REF!)</f>
        <v/>
      </c>
      <c r="L607" s="677" t="str">
        <f ca="1">IF(C607="","",#REF!)</f>
        <v/>
      </c>
    </row>
    <row r="608" spans="1:12">
      <c r="A608" s="650">
        <v>597</v>
      </c>
      <c r="B608" s="676" t="str">
        <f ca="1" t="shared" si="27"/>
        <v/>
      </c>
      <c r="C608" s="209" t="str">
        <f ca="1" t="shared" si="28"/>
        <v/>
      </c>
      <c r="D608" s="587" t="str">
        <f ca="1">IF(ISERROR(OFFSET('HARGA SATUAN'!$D$6,MATCH(C608,'HARGA SATUAN'!$C$7:$C$1495,0),0)),"",OFFSET('HARGA SATUAN'!$D$6,MATCH(C608,'HARGA SATUAN'!$C$7:$C$1495,0),0))</f>
        <v/>
      </c>
      <c r="E608" s="587">
        <f ca="1">IF(B608="+","Unit",IF(ISERROR(OFFSET('HARGA SATUAN'!$E$6,MATCH(C608,'HARGA SATUAN'!$C$7:$C$1495,0),0)),"",OFFSET('HARGA SATUAN'!$E$6,MATCH(C608,'HARGA SATUAN'!$C$7:$C$1495,0),0)))</f>
        <v>0</v>
      </c>
      <c r="F608" s="678" t="str">
        <f ca="1" t="shared" si="29"/>
        <v/>
      </c>
      <c r="G608" s="583">
        <f ca="1">IF(ISERROR(OFFSET('HARGA SATUAN'!$I$6,MATCH(C608,'HARGA SATUAN'!$C$7:$C$1495,0),0)),"",OFFSET('HARGA SATUAN'!$I$6,MATCH(C608,'HARGA SATUAN'!$C$7:$C$1495,0),0))</f>
        <v>0</v>
      </c>
      <c r="H608" s="677" t="str">
        <f ca="1">IF(B608="","",#REF!)</f>
        <v/>
      </c>
      <c r="I608" s="677" t="str">
        <f ca="1">IF(B608="","",#REF!)</f>
        <v/>
      </c>
      <c r="J608" s="677" t="str">
        <f ca="1">IF(B608="","",#REF!)</f>
        <v/>
      </c>
      <c r="K608" s="677" t="str">
        <f ca="1">IF(B608="","",#REF!)</f>
        <v/>
      </c>
      <c r="L608" s="677" t="str">
        <f ca="1">IF(C608="","",#REF!)</f>
        <v/>
      </c>
    </row>
    <row r="609" spans="1:12">
      <c r="A609" s="650">
        <v>598</v>
      </c>
      <c r="B609" s="676" t="str">
        <f ca="1" t="shared" si="27"/>
        <v/>
      </c>
      <c r="C609" s="209" t="str">
        <f ca="1" t="shared" si="28"/>
        <v/>
      </c>
      <c r="D609" s="587" t="str">
        <f ca="1">IF(ISERROR(OFFSET('HARGA SATUAN'!$D$6,MATCH(C609,'HARGA SATUAN'!$C$7:$C$1495,0),0)),"",OFFSET('HARGA SATUAN'!$D$6,MATCH(C609,'HARGA SATUAN'!$C$7:$C$1495,0),0))</f>
        <v/>
      </c>
      <c r="E609" s="587">
        <f ca="1">IF(B609="+","Unit",IF(ISERROR(OFFSET('HARGA SATUAN'!$E$6,MATCH(C609,'HARGA SATUAN'!$C$7:$C$1495,0),0)),"",OFFSET('HARGA SATUAN'!$E$6,MATCH(C609,'HARGA SATUAN'!$C$7:$C$1495,0),0)))</f>
        <v>0</v>
      </c>
      <c r="F609" s="678" t="str">
        <f ca="1" t="shared" si="29"/>
        <v/>
      </c>
      <c r="G609" s="583">
        <f ca="1">IF(ISERROR(OFFSET('HARGA SATUAN'!$I$6,MATCH(C609,'HARGA SATUAN'!$C$7:$C$1495,0),0)),"",OFFSET('HARGA SATUAN'!$I$6,MATCH(C609,'HARGA SATUAN'!$C$7:$C$1495,0),0))</f>
        <v>0</v>
      </c>
      <c r="H609" s="677" t="str">
        <f ca="1">IF(B609="","",#REF!)</f>
        <v/>
      </c>
      <c r="I609" s="677" t="str">
        <f ca="1">IF(B609="","",#REF!)</f>
        <v/>
      </c>
      <c r="J609" s="677" t="str">
        <f ca="1">IF(B609="","",#REF!)</f>
        <v/>
      </c>
      <c r="K609" s="677" t="str">
        <f ca="1">IF(B609="","",#REF!)</f>
        <v/>
      </c>
      <c r="L609" s="677" t="str">
        <f ca="1">IF(C609="","",#REF!)</f>
        <v/>
      </c>
    </row>
    <row r="610" spans="1:12">
      <c r="A610" s="650">
        <v>599</v>
      </c>
      <c r="B610" s="676" t="str">
        <f ca="1" t="shared" si="27"/>
        <v/>
      </c>
      <c r="C610" s="209" t="str">
        <f ca="1" t="shared" si="28"/>
        <v/>
      </c>
      <c r="D610" s="587" t="str">
        <f ca="1">IF(ISERROR(OFFSET('HARGA SATUAN'!$D$6,MATCH(C610,'HARGA SATUAN'!$C$7:$C$1495,0),0)),"",OFFSET('HARGA SATUAN'!$D$6,MATCH(C610,'HARGA SATUAN'!$C$7:$C$1495,0),0))</f>
        <v/>
      </c>
      <c r="E610" s="587">
        <f ca="1">IF(B610="+","Unit",IF(ISERROR(OFFSET('HARGA SATUAN'!$E$6,MATCH(C610,'HARGA SATUAN'!$C$7:$C$1495,0),0)),"",OFFSET('HARGA SATUAN'!$E$6,MATCH(C610,'HARGA SATUAN'!$C$7:$C$1495,0),0)))</f>
        <v>0</v>
      </c>
      <c r="F610" s="678" t="str">
        <f ca="1" t="shared" si="29"/>
        <v/>
      </c>
      <c r="G610" s="583">
        <f ca="1">IF(ISERROR(OFFSET('HARGA SATUAN'!$I$6,MATCH(C610,'HARGA SATUAN'!$C$7:$C$1495,0),0)),"",OFFSET('HARGA SATUAN'!$I$6,MATCH(C610,'HARGA SATUAN'!$C$7:$C$1495,0),0))</f>
        <v>0</v>
      </c>
      <c r="H610" s="677" t="str">
        <f ca="1">IF(B610="","",#REF!)</f>
        <v/>
      </c>
      <c r="I610" s="677" t="str">
        <f ca="1">IF(B610="","",#REF!)</f>
        <v/>
      </c>
      <c r="J610" s="677" t="str">
        <f ca="1">IF(B610="","",#REF!)</f>
        <v/>
      </c>
      <c r="K610" s="677" t="str">
        <f ca="1">IF(B610="","",#REF!)</f>
        <v/>
      </c>
      <c r="L610" s="677" t="str">
        <f ca="1">IF(C610="","",#REF!)</f>
        <v/>
      </c>
    </row>
    <row r="611" spans="1:12">
      <c r="A611" s="650">
        <v>600</v>
      </c>
      <c r="B611" s="676" t="str">
        <f ca="1" t="shared" si="27"/>
        <v/>
      </c>
      <c r="C611" s="209" t="str">
        <f ca="1" t="shared" si="28"/>
        <v/>
      </c>
      <c r="D611" s="587" t="str">
        <f ca="1">IF(ISERROR(OFFSET('HARGA SATUAN'!$D$6,MATCH(C611,'HARGA SATUAN'!$C$7:$C$1495,0),0)),"",OFFSET('HARGA SATUAN'!$D$6,MATCH(C611,'HARGA SATUAN'!$C$7:$C$1495,0),0))</f>
        <v/>
      </c>
      <c r="E611" s="587">
        <f ca="1">IF(B611="+","Unit",IF(ISERROR(OFFSET('HARGA SATUAN'!$E$6,MATCH(C611,'HARGA SATUAN'!$C$7:$C$1495,0),0)),"",OFFSET('HARGA SATUAN'!$E$6,MATCH(C611,'HARGA SATUAN'!$C$7:$C$1495,0),0)))</f>
        <v>0</v>
      </c>
      <c r="F611" s="678" t="str">
        <f ca="1" t="shared" si="29"/>
        <v/>
      </c>
      <c r="G611" s="583">
        <f ca="1">IF(ISERROR(OFFSET('HARGA SATUAN'!$I$6,MATCH(C611,'HARGA SATUAN'!$C$7:$C$1495,0),0)),"",OFFSET('HARGA SATUAN'!$I$6,MATCH(C611,'HARGA SATUAN'!$C$7:$C$1495,0),0))</f>
        <v>0</v>
      </c>
      <c r="H611" s="677" t="str">
        <f ca="1">IF(B611="","",#REF!)</f>
        <v/>
      </c>
      <c r="I611" s="677" t="str">
        <f ca="1">IF(B611="","",#REF!)</f>
        <v/>
      </c>
      <c r="J611" s="677" t="str">
        <f ca="1">IF(B611="","",#REF!)</f>
        <v/>
      </c>
      <c r="K611" s="677" t="str">
        <f ca="1">IF(B611="","",#REF!)</f>
        <v/>
      </c>
      <c r="L611" s="677" t="str">
        <f ca="1">IF(C611="","",#REF!)</f>
        <v/>
      </c>
    </row>
    <row r="612" spans="1:12">
      <c r="A612" s="650">
        <v>601</v>
      </c>
      <c r="B612" s="676" t="str">
        <f ca="1" t="shared" si="27"/>
        <v/>
      </c>
      <c r="C612" s="209" t="str">
        <f ca="1" t="shared" si="28"/>
        <v/>
      </c>
      <c r="D612" s="587" t="str">
        <f ca="1">IF(ISERROR(OFFSET('HARGA SATUAN'!$D$6,MATCH(C612,'HARGA SATUAN'!$C$7:$C$1495,0),0)),"",OFFSET('HARGA SATUAN'!$D$6,MATCH(C612,'HARGA SATUAN'!$C$7:$C$1495,0),0))</f>
        <v/>
      </c>
      <c r="E612" s="587">
        <f ca="1">IF(B612="+","Unit",IF(ISERROR(OFFSET('HARGA SATUAN'!$E$6,MATCH(C612,'HARGA SATUAN'!$C$7:$C$1495,0),0)),"",OFFSET('HARGA SATUAN'!$E$6,MATCH(C612,'HARGA SATUAN'!$C$7:$C$1495,0),0)))</f>
        <v>0</v>
      </c>
      <c r="F612" s="678" t="str">
        <f ca="1" t="shared" si="29"/>
        <v/>
      </c>
      <c r="G612" s="583">
        <f ca="1">IF(ISERROR(OFFSET('HARGA SATUAN'!$I$6,MATCH(C612,'HARGA SATUAN'!$C$7:$C$1495,0),0)),"",OFFSET('HARGA SATUAN'!$I$6,MATCH(C612,'HARGA SATUAN'!$C$7:$C$1495,0),0))</f>
        <v>0</v>
      </c>
      <c r="H612" s="677" t="str">
        <f ca="1">IF(B612="","",#REF!)</f>
        <v/>
      </c>
      <c r="I612" s="677" t="str">
        <f ca="1">IF(B612="","",#REF!)</f>
        <v/>
      </c>
      <c r="J612" s="677" t="str">
        <f ca="1">IF(B612="","",#REF!)</f>
        <v/>
      </c>
      <c r="K612" s="677" t="str">
        <f ca="1">IF(B612="","",#REF!)</f>
        <v/>
      </c>
      <c r="L612" s="677" t="str">
        <f ca="1">IF(C612="","",#REF!)</f>
        <v/>
      </c>
    </row>
    <row r="613" spans="1:12">
      <c r="A613" s="650">
        <v>602</v>
      </c>
      <c r="B613" s="676" t="str">
        <f ca="1" t="shared" si="27"/>
        <v/>
      </c>
      <c r="C613" s="209" t="str">
        <f ca="1" t="shared" si="28"/>
        <v/>
      </c>
      <c r="D613" s="587" t="str">
        <f ca="1">IF(ISERROR(OFFSET('HARGA SATUAN'!$D$6,MATCH(C613,'HARGA SATUAN'!$C$7:$C$1495,0),0)),"",OFFSET('HARGA SATUAN'!$D$6,MATCH(C613,'HARGA SATUAN'!$C$7:$C$1495,0),0))</f>
        <v/>
      </c>
      <c r="E613" s="587">
        <f ca="1">IF(B613="+","Unit",IF(ISERROR(OFFSET('HARGA SATUAN'!$E$6,MATCH(C613,'HARGA SATUAN'!$C$7:$C$1495,0),0)),"",OFFSET('HARGA SATUAN'!$E$6,MATCH(C613,'HARGA SATUAN'!$C$7:$C$1495,0),0)))</f>
        <v>0</v>
      </c>
      <c r="F613" s="678" t="str">
        <f ca="1" t="shared" si="29"/>
        <v/>
      </c>
      <c r="G613" s="583">
        <f ca="1">IF(ISERROR(OFFSET('HARGA SATUAN'!$I$6,MATCH(C613,'HARGA SATUAN'!$C$7:$C$1495,0),0)),"",OFFSET('HARGA SATUAN'!$I$6,MATCH(C613,'HARGA SATUAN'!$C$7:$C$1495,0),0))</f>
        <v>0</v>
      </c>
      <c r="H613" s="677" t="str">
        <f ca="1">IF(B613="","",#REF!)</f>
        <v/>
      </c>
      <c r="I613" s="677" t="str">
        <f ca="1">IF(B613="","",#REF!)</f>
        <v/>
      </c>
      <c r="J613" s="677" t="str">
        <f ca="1">IF(B613="","",#REF!)</f>
        <v/>
      </c>
      <c r="K613" s="677" t="str">
        <f ca="1">IF(B613="","",#REF!)</f>
        <v/>
      </c>
      <c r="L613" s="677" t="str">
        <f ca="1">IF(C613="","",#REF!)</f>
        <v/>
      </c>
    </row>
    <row r="614" spans="1:12">
      <c r="A614" s="650">
        <v>603</v>
      </c>
      <c r="B614" s="676" t="str">
        <f ca="1" t="shared" si="27"/>
        <v/>
      </c>
      <c r="C614" s="209" t="str">
        <f ca="1" t="shared" si="28"/>
        <v/>
      </c>
      <c r="D614" s="587" t="str">
        <f ca="1">IF(ISERROR(OFFSET('HARGA SATUAN'!$D$6,MATCH(C614,'HARGA SATUAN'!$C$7:$C$1495,0),0)),"",OFFSET('HARGA SATUAN'!$D$6,MATCH(C614,'HARGA SATUAN'!$C$7:$C$1495,0),0))</f>
        <v/>
      </c>
      <c r="E614" s="587">
        <f ca="1">IF(B614="+","Unit",IF(ISERROR(OFFSET('HARGA SATUAN'!$E$6,MATCH(C614,'HARGA SATUAN'!$C$7:$C$1495,0),0)),"",OFFSET('HARGA SATUAN'!$E$6,MATCH(C614,'HARGA SATUAN'!$C$7:$C$1495,0),0)))</f>
        <v>0</v>
      </c>
      <c r="F614" s="678" t="str">
        <f ca="1" t="shared" si="29"/>
        <v/>
      </c>
      <c r="G614" s="583">
        <f ca="1">IF(ISERROR(OFFSET('HARGA SATUAN'!$I$6,MATCH(C614,'HARGA SATUAN'!$C$7:$C$1495,0),0)),"",OFFSET('HARGA SATUAN'!$I$6,MATCH(C614,'HARGA SATUAN'!$C$7:$C$1495,0),0))</f>
        <v>0</v>
      </c>
      <c r="H614" s="677" t="str">
        <f ca="1">IF(B614="","",#REF!)</f>
        <v/>
      </c>
      <c r="I614" s="677" t="str">
        <f ca="1">IF(B614="","",#REF!)</f>
        <v/>
      </c>
      <c r="J614" s="677" t="str">
        <f ca="1">IF(B614="","",#REF!)</f>
        <v/>
      </c>
      <c r="K614" s="677" t="str">
        <f ca="1">IF(B614="","",#REF!)</f>
        <v/>
      </c>
      <c r="L614" s="677" t="str">
        <f ca="1">IF(C614="","",#REF!)</f>
        <v/>
      </c>
    </row>
    <row r="615" spans="1:12">
      <c r="A615" s="650">
        <v>604</v>
      </c>
      <c r="B615" s="676" t="str">
        <f ca="1" t="shared" si="27"/>
        <v/>
      </c>
      <c r="C615" s="209" t="str">
        <f ca="1" t="shared" si="28"/>
        <v/>
      </c>
      <c r="D615" s="587" t="str">
        <f ca="1">IF(ISERROR(OFFSET('HARGA SATUAN'!$D$6,MATCH(C615,'HARGA SATUAN'!$C$7:$C$1495,0),0)),"",OFFSET('HARGA SATUAN'!$D$6,MATCH(C615,'HARGA SATUAN'!$C$7:$C$1495,0),0))</f>
        <v/>
      </c>
      <c r="E615" s="587">
        <f ca="1">IF(B615="+","Unit",IF(ISERROR(OFFSET('HARGA SATUAN'!$E$6,MATCH(C615,'HARGA SATUAN'!$C$7:$C$1495,0),0)),"",OFFSET('HARGA SATUAN'!$E$6,MATCH(C615,'HARGA SATUAN'!$C$7:$C$1495,0),0)))</f>
        <v>0</v>
      </c>
      <c r="F615" s="678" t="str">
        <f ca="1" t="shared" si="29"/>
        <v/>
      </c>
      <c r="G615" s="583">
        <f ca="1">IF(ISERROR(OFFSET('HARGA SATUAN'!$I$6,MATCH(C615,'HARGA SATUAN'!$C$7:$C$1495,0),0)),"",OFFSET('HARGA SATUAN'!$I$6,MATCH(C615,'HARGA SATUAN'!$C$7:$C$1495,0),0))</f>
        <v>0</v>
      </c>
      <c r="H615" s="677" t="str">
        <f ca="1">IF(B615="","",#REF!)</f>
        <v/>
      </c>
      <c r="I615" s="677" t="str">
        <f ca="1">IF(B615="","",#REF!)</f>
        <v/>
      </c>
      <c r="J615" s="677" t="str">
        <f ca="1">IF(B615="","",#REF!)</f>
        <v/>
      </c>
      <c r="K615" s="677" t="str">
        <f ca="1">IF(B615="","",#REF!)</f>
        <v/>
      </c>
      <c r="L615" s="677" t="str">
        <f ca="1">IF(C615="","",#REF!)</f>
        <v/>
      </c>
    </row>
    <row r="616" spans="1:12">
      <c r="A616" s="650">
        <v>605</v>
      </c>
      <c r="B616" s="676" t="str">
        <f ca="1" t="shared" si="27"/>
        <v/>
      </c>
      <c r="C616" s="209" t="str">
        <f ca="1" t="shared" si="28"/>
        <v/>
      </c>
      <c r="D616" s="587" t="str">
        <f ca="1">IF(ISERROR(OFFSET('HARGA SATUAN'!$D$6,MATCH(C616,'HARGA SATUAN'!$C$7:$C$1495,0),0)),"",OFFSET('HARGA SATUAN'!$D$6,MATCH(C616,'HARGA SATUAN'!$C$7:$C$1495,0),0))</f>
        <v/>
      </c>
      <c r="E616" s="587">
        <f ca="1">IF(B616="+","Unit",IF(ISERROR(OFFSET('HARGA SATUAN'!$E$6,MATCH(C616,'HARGA SATUAN'!$C$7:$C$1495,0),0)),"",OFFSET('HARGA SATUAN'!$E$6,MATCH(C616,'HARGA SATUAN'!$C$7:$C$1495,0),0)))</f>
        <v>0</v>
      </c>
      <c r="F616" s="678" t="str">
        <f ca="1" t="shared" si="29"/>
        <v/>
      </c>
      <c r="G616" s="583">
        <f ca="1">IF(ISERROR(OFFSET('HARGA SATUAN'!$I$6,MATCH(C616,'HARGA SATUAN'!$C$7:$C$1495,0),0)),"",OFFSET('HARGA SATUAN'!$I$6,MATCH(C616,'HARGA SATUAN'!$C$7:$C$1495,0),0))</f>
        <v>0</v>
      </c>
      <c r="H616" s="677" t="str">
        <f ca="1">IF(B616="","",#REF!)</f>
        <v/>
      </c>
      <c r="I616" s="677" t="str">
        <f ca="1">IF(B616="","",#REF!)</f>
        <v/>
      </c>
      <c r="J616" s="677" t="str">
        <f ca="1">IF(B616="","",#REF!)</f>
        <v/>
      </c>
      <c r="K616" s="677" t="str">
        <f ca="1">IF(B616="","",#REF!)</f>
        <v/>
      </c>
      <c r="L616" s="677" t="str">
        <f ca="1">IF(C616="","",#REF!)</f>
        <v/>
      </c>
    </row>
    <row r="617" spans="1:12">
      <c r="A617" s="650">
        <v>606</v>
      </c>
      <c r="B617" s="676" t="str">
        <f ca="1" t="shared" si="27"/>
        <v/>
      </c>
      <c r="C617" s="209" t="str">
        <f ca="1" t="shared" si="28"/>
        <v/>
      </c>
      <c r="D617" s="587" t="str">
        <f ca="1">IF(ISERROR(OFFSET('HARGA SATUAN'!$D$6,MATCH(C617,'HARGA SATUAN'!$C$7:$C$1495,0),0)),"",OFFSET('HARGA SATUAN'!$D$6,MATCH(C617,'HARGA SATUAN'!$C$7:$C$1495,0),0))</f>
        <v/>
      </c>
      <c r="E617" s="587">
        <f ca="1">IF(B617="+","Unit",IF(ISERROR(OFFSET('HARGA SATUAN'!$E$6,MATCH(C617,'HARGA SATUAN'!$C$7:$C$1495,0),0)),"",OFFSET('HARGA SATUAN'!$E$6,MATCH(C617,'HARGA SATUAN'!$C$7:$C$1495,0),0)))</f>
        <v>0</v>
      </c>
      <c r="F617" s="678" t="str">
        <f ca="1" t="shared" si="29"/>
        <v/>
      </c>
      <c r="G617" s="583">
        <f ca="1">IF(ISERROR(OFFSET('HARGA SATUAN'!$I$6,MATCH(C617,'HARGA SATUAN'!$C$7:$C$1495,0),0)),"",OFFSET('HARGA SATUAN'!$I$6,MATCH(C617,'HARGA SATUAN'!$C$7:$C$1495,0),0))</f>
        <v>0</v>
      </c>
      <c r="H617" s="677" t="str">
        <f ca="1">IF(B617="","",#REF!)</f>
        <v/>
      </c>
      <c r="I617" s="677" t="str">
        <f ca="1">IF(B617="","",#REF!)</f>
        <v/>
      </c>
      <c r="J617" s="677" t="str">
        <f ca="1">IF(B617="","",#REF!)</f>
        <v/>
      </c>
      <c r="K617" s="677" t="str">
        <f ca="1">IF(B617="","",#REF!)</f>
        <v/>
      </c>
      <c r="L617" s="677" t="str">
        <f ca="1">IF(C617="","",#REF!)</f>
        <v/>
      </c>
    </row>
    <row r="618" spans="1:12">
      <c r="A618" s="650">
        <v>607</v>
      </c>
      <c r="B618" s="676" t="str">
        <f ca="1" t="shared" si="27"/>
        <v/>
      </c>
      <c r="C618" s="209" t="str">
        <f ca="1" t="shared" si="28"/>
        <v/>
      </c>
      <c r="D618" s="587" t="str">
        <f ca="1">IF(ISERROR(OFFSET('HARGA SATUAN'!$D$6,MATCH(C618,'HARGA SATUAN'!$C$7:$C$1495,0),0)),"",OFFSET('HARGA SATUAN'!$D$6,MATCH(C618,'HARGA SATUAN'!$C$7:$C$1495,0),0))</f>
        <v/>
      </c>
      <c r="E618" s="587">
        <f ca="1">IF(B618="+","Unit",IF(ISERROR(OFFSET('HARGA SATUAN'!$E$6,MATCH(C618,'HARGA SATUAN'!$C$7:$C$1495,0),0)),"",OFFSET('HARGA SATUAN'!$E$6,MATCH(C618,'HARGA SATUAN'!$C$7:$C$1495,0),0)))</f>
        <v>0</v>
      </c>
      <c r="F618" s="678" t="str">
        <f ca="1" t="shared" si="29"/>
        <v/>
      </c>
      <c r="G618" s="583">
        <f ca="1">IF(ISERROR(OFFSET('HARGA SATUAN'!$I$6,MATCH(C618,'HARGA SATUAN'!$C$7:$C$1495,0),0)),"",OFFSET('HARGA SATUAN'!$I$6,MATCH(C618,'HARGA SATUAN'!$C$7:$C$1495,0),0))</f>
        <v>0</v>
      </c>
      <c r="H618" s="677" t="str">
        <f ca="1">IF(B618="","",#REF!)</f>
        <v/>
      </c>
      <c r="I618" s="677" t="str">
        <f ca="1">IF(B618="","",#REF!)</f>
        <v/>
      </c>
      <c r="J618" s="677" t="str">
        <f ca="1">IF(B618="","",#REF!)</f>
        <v/>
      </c>
      <c r="K618" s="677" t="str">
        <f ca="1">IF(B618="","",#REF!)</f>
        <v/>
      </c>
      <c r="L618" s="677" t="str">
        <f ca="1">IF(C618="","",#REF!)</f>
        <v/>
      </c>
    </row>
    <row r="619" spans="1:12">
      <c r="A619" s="650">
        <v>608</v>
      </c>
      <c r="B619" s="676" t="str">
        <f ca="1" t="shared" si="27"/>
        <v/>
      </c>
      <c r="C619" s="209" t="str">
        <f ca="1" t="shared" si="28"/>
        <v/>
      </c>
      <c r="D619" s="587" t="str">
        <f ca="1">IF(ISERROR(OFFSET('HARGA SATUAN'!$D$6,MATCH(C619,'HARGA SATUAN'!$C$7:$C$1495,0),0)),"",OFFSET('HARGA SATUAN'!$D$6,MATCH(C619,'HARGA SATUAN'!$C$7:$C$1495,0),0))</f>
        <v/>
      </c>
      <c r="E619" s="587">
        <f ca="1">IF(B619="+","Unit",IF(ISERROR(OFFSET('HARGA SATUAN'!$E$6,MATCH(C619,'HARGA SATUAN'!$C$7:$C$1495,0),0)),"",OFFSET('HARGA SATUAN'!$E$6,MATCH(C619,'HARGA SATUAN'!$C$7:$C$1495,0),0)))</f>
        <v>0</v>
      </c>
      <c r="F619" s="678" t="str">
        <f ca="1" t="shared" si="29"/>
        <v/>
      </c>
      <c r="G619" s="583">
        <f ca="1">IF(ISERROR(OFFSET('HARGA SATUAN'!$I$6,MATCH(C619,'HARGA SATUAN'!$C$7:$C$1495,0),0)),"",OFFSET('HARGA SATUAN'!$I$6,MATCH(C619,'HARGA SATUAN'!$C$7:$C$1495,0),0))</f>
        <v>0</v>
      </c>
      <c r="H619" s="677" t="str">
        <f ca="1">IF(B619="","",#REF!)</f>
        <v/>
      </c>
      <c r="I619" s="677" t="str">
        <f ca="1">IF(B619="","",#REF!)</f>
        <v/>
      </c>
      <c r="J619" s="677" t="str">
        <f ca="1">IF(B619="","",#REF!)</f>
        <v/>
      </c>
      <c r="K619" s="677" t="str">
        <f ca="1">IF(B619="","",#REF!)</f>
        <v/>
      </c>
      <c r="L619" s="677" t="str">
        <f ca="1">IF(C619="","",#REF!)</f>
        <v/>
      </c>
    </row>
    <row r="620" spans="1:12">
      <c r="A620" s="650">
        <v>609</v>
      </c>
      <c r="B620" s="676" t="str">
        <f ca="1" t="shared" si="27"/>
        <v/>
      </c>
      <c r="C620" s="209" t="str">
        <f ca="1" t="shared" si="28"/>
        <v/>
      </c>
      <c r="D620" s="587" t="str">
        <f ca="1">IF(ISERROR(OFFSET('HARGA SATUAN'!$D$6,MATCH(C620,'HARGA SATUAN'!$C$7:$C$1495,0),0)),"",OFFSET('HARGA SATUAN'!$D$6,MATCH(C620,'HARGA SATUAN'!$C$7:$C$1495,0),0))</f>
        <v/>
      </c>
      <c r="E620" s="587">
        <f ca="1">IF(B620="+","Unit",IF(ISERROR(OFFSET('HARGA SATUAN'!$E$6,MATCH(C620,'HARGA SATUAN'!$C$7:$C$1495,0),0)),"",OFFSET('HARGA SATUAN'!$E$6,MATCH(C620,'HARGA SATUAN'!$C$7:$C$1495,0),0)))</f>
        <v>0</v>
      </c>
      <c r="F620" s="678" t="str">
        <f ca="1" t="shared" si="29"/>
        <v/>
      </c>
      <c r="G620" s="583">
        <f ca="1">IF(ISERROR(OFFSET('HARGA SATUAN'!$I$6,MATCH(C620,'HARGA SATUAN'!$C$7:$C$1495,0),0)),"",OFFSET('HARGA SATUAN'!$I$6,MATCH(C620,'HARGA SATUAN'!$C$7:$C$1495,0),0))</f>
        <v>0</v>
      </c>
      <c r="H620" s="677" t="str">
        <f ca="1">IF(B620="","",#REF!)</f>
        <v/>
      </c>
      <c r="I620" s="677" t="str">
        <f ca="1">IF(B620="","",#REF!)</f>
        <v/>
      </c>
      <c r="J620" s="677" t="str">
        <f ca="1">IF(B620="","",#REF!)</f>
        <v/>
      </c>
      <c r="K620" s="677" t="str">
        <f ca="1">IF(B620="","",#REF!)</f>
        <v/>
      </c>
      <c r="L620" s="677" t="str">
        <f ca="1">IF(C620="","",#REF!)</f>
        <v/>
      </c>
    </row>
    <row r="621" spans="1:12">
      <c r="A621" s="650">
        <v>610</v>
      </c>
      <c r="B621" s="676" t="str">
        <f ca="1" t="shared" si="27"/>
        <v/>
      </c>
      <c r="C621" s="209" t="str">
        <f ca="1" t="shared" si="28"/>
        <v/>
      </c>
      <c r="D621" s="587" t="str">
        <f ca="1">IF(ISERROR(OFFSET('HARGA SATUAN'!$D$6,MATCH(C621,'HARGA SATUAN'!$C$7:$C$1495,0),0)),"",OFFSET('HARGA SATUAN'!$D$6,MATCH(C621,'HARGA SATUAN'!$C$7:$C$1495,0),0))</f>
        <v/>
      </c>
      <c r="E621" s="587">
        <f ca="1">IF(B621="+","Unit",IF(ISERROR(OFFSET('HARGA SATUAN'!$E$6,MATCH(C621,'HARGA SATUAN'!$C$7:$C$1495,0),0)),"",OFFSET('HARGA SATUAN'!$E$6,MATCH(C621,'HARGA SATUAN'!$C$7:$C$1495,0),0)))</f>
        <v>0</v>
      </c>
      <c r="F621" s="678" t="str">
        <f ca="1" t="shared" si="29"/>
        <v/>
      </c>
      <c r="G621" s="583">
        <f ca="1">IF(ISERROR(OFFSET('HARGA SATUAN'!$I$6,MATCH(C621,'HARGA SATUAN'!$C$7:$C$1495,0),0)),"",OFFSET('HARGA SATUAN'!$I$6,MATCH(C621,'HARGA SATUAN'!$C$7:$C$1495,0),0))</f>
        <v>0</v>
      </c>
      <c r="H621" s="677" t="str">
        <f ca="1">IF(B621="","",#REF!)</f>
        <v/>
      </c>
      <c r="I621" s="677" t="str">
        <f ca="1">IF(B621="","",#REF!)</f>
        <v/>
      </c>
      <c r="J621" s="677" t="str">
        <f ca="1">IF(B621="","",#REF!)</f>
        <v/>
      </c>
      <c r="K621" s="677" t="str">
        <f ca="1">IF(B621="","",#REF!)</f>
        <v/>
      </c>
      <c r="L621" s="677" t="str">
        <f ca="1">IF(C621="","",#REF!)</f>
        <v/>
      </c>
    </row>
    <row r="622" spans="1:12">
      <c r="A622" s="650">
        <v>611</v>
      </c>
      <c r="B622" s="676" t="str">
        <f ca="1" t="shared" si="27"/>
        <v/>
      </c>
      <c r="C622" s="209" t="str">
        <f ca="1" t="shared" si="28"/>
        <v/>
      </c>
      <c r="D622" s="587" t="str">
        <f ca="1">IF(ISERROR(OFFSET('HARGA SATUAN'!$D$6,MATCH(C622,'HARGA SATUAN'!$C$7:$C$1495,0),0)),"",OFFSET('HARGA SATUAN'!$D$6,MATCH(C622,'HARGA SATUAN'!$C$7:$C$1495,0),0))</f>
        <v/>
      </c>
      <c r="E622" s="587">
        <f ca="1">IF(B622="+","Unit",IF(ISERROR(OFFSET('HARGA SATUAN'!$E$6,MATCH(C622,'HARGA SATUAN'!$C$7:$C$1495,0),0)),"",OFFSET('HARGA SATUAN'!$E$6,MATCH(C622,'HARGA SATUAN'!$C$7:$C$1495,0),0)))</f>
        <v>0</v>
      </c>
      <c r="F622" s="678" t="str">
        <f ca="1" t="shared" si="29"/>
        <v/>
      </c>
      <c r="G622" s="583">
        <f ca="1">IF(ISERROR(OFFSET('HARGA SATUAN'!$I$6,MATCH(C622,'HARGA SATUAN'!$C$7:$C$1495,0),0)),"",OFFSET('HARGA SATUAN'!$I$6,MATCH(C622,'HARGA SATUAN'!$C$7:$C$1495,0),0))</f>
        <v>0</v>
      </c>
      <c r="H622" s="677" t="str">
        <f ca="1">IF(B622="","",#REF!)</f>
        <v/>
      </c>
      <c r="I622" s="677" t="str">
        <f ca="1">IF(B622="","",#REF!)</f>
        <v/>
      </c>
      <c r="J622" s="677" t="str">
        <f ca="1">IF(B622="","",#REF!)</f>
        <v/>
      </c>
      <c r="K622" s="677" t="str">
        <f ca="1">IF(B622="","",#REF!)</f>
        <v/>
      </c>
      <c r="L622" s="677" t="str">
        <f ca="1">IF(C622="","",#REF!)</f>
        <v/>
      </c>
    </row>
    <row r="623" spans="1:12">
      <c r="A623" s="650">
        <v>612</v>
      </c>
      <c r="B623" s="676" t="str">
        <f ca="1" t="shared" si="27"/>
        <v/>
      </c>
      <c r="C623" s="209" t="str">
        <f ca="1" t="shared" si="28"/>
        <v/>
      </c>
      <c r="D623" s="587" t="str">
        <f ca="1">IF(ISERROR(OFFSET('HARGA SATUAN'!$D$6,MATCH(C623,'HARGA SATUAN'!$C$7:$C$1495,0),0)),"",OFFSET('HARGA SATUAN'!$D$6,MATCH(C623,'HARGA SATUAN'!$C$7:$C$1495,0),0))</f>
        <v/>
      </c>
      <c r="E623" s="587">
        <f ca="1">IF(B623="+","Unit",IF(ISERROR(OFFSET('HARGA SATUAN'!$E$6,MATCH(C623,'HARGA SATUAN'!$C$7:$C$1495,0),0)),"",OFFSET('HARGA SATUAN'!$E$6,MATCH(C623,'HARGA SATUAN'!$C$7:$C$1495,0),0)))</f>
        <v>0</v>
      </c>
      <c r="F623" s="678" t="str">
        <f ca="1" t="shared" si="29"/>
        <v/>
      </c>
      <c r="G623" s="583">
        <f ca="1">IF(ISERROR(OFFSET('HARGA SATUAN'!$I$6,MATCH(C623,'HARGA SATUAN'!$C$7:$C$1495,0),0)),"",OFFSET('HARGA SATUAN'!$I$6,MATCH(C623,'HARGA SATUAN'!$C$7:$C$1495,0),0))</f>
        <v>0</v>
      </c>
      <c r="H623" s="677" t="str">
        <f ca="1">IF(B623="","",#REF!)</f>
        <v/>
      </c>
      <c r="I623" s="677" t="str">
        <f ca="1">IF(B623="","",#REF!)</f>
        <v/>
      </c>
      <c r="J623" s="677" t="str">
        <f ca="1">IF(B623="","",#REF!)</f>
        <v/>
      </c>
      <c r="K623" s="677" t="str">
        <f ca="1">IF(B623="","",#REF!)</f>
        <v/>
      </c>
      <c r="L623" s="677" t="str">
        <f ca="1">IF(C623="","",#REF!)</f>
        <v/>
      </c>
    </row>
    <row r="624" spans="1:12">
      <c r="A624" s="650">
        <v>613</v>
      </c>
      <c r="B624" s="676" t="str">
        <f ca="1" t="shared" si="27"/>
        <v/>
      </c>
      <c r="C624" s="209" t="str">
        <f ca="1" t="shared" si="28"/>
        <v/>
      </c>
      <c r="D624" s="587" t="str">
        <f ca="1">IF(ISERROR(OFFSET('HARGA SATUAN'!$D$6,MATCH(C624,'HARGA SATUAN'!$C$7:$C$1495,0),0)),"",OFFSET('HARGA SATUAN'!$D$6,MATCH(C624,'HARGA SATUAN'!$C$7:$C$1495,0),0))</f>
        <v/>
      </c>
      <c r="E624" s="587">
        <f ca="1">IF(B624="+","Unit",IF(ISERROR(OFFSET('HARGA SATUAN'!$E$6,MATCH(C624,'HARGA SATUAN'!$C$7:$C$1495,0),0)),"",OFFSET('HARGA SATUAN'!$E$6,MATCH(C624,'HARGA SATUAN'!$C$7:$C$1495,0),0)))</f>
        <v>0</v>
      </c>
      <c r="F624" s="678" t="str">
        <f ca="1" t="shared" si="29"/>
        <v/>
      </c>
      <c r="G624" s="583">
        <f ca="1">IF(ISERROR(OFFSET('HARGA SATUAN'!$I$6,MATCH(C624,'HARGA SATUAN'!$C$7:$C$1495,0),0)),"",OFFSET('HARGA SATUAN'!$I$6,MATCH(C624,'HARGA SATUAN'!$C$7:$C$1495,0),0))</f>
        <v>0</v>
      </c>
      <c r="H624" s="677" t="str">
        <f ca="1">IF(B624="","",#REF!)</f>
        <v/>
      </c>
      <c r="I624" s="677" t="str">
        <f ca="1">IF(B624="","",#REF!)</f>
        <v/>
      </c>
      <c r="J624" s="677" t="str">
        <f ca="1">IF(B624="","",#REF!)</f>
        <v/>
      </c>
      <c r="K624" s="677" t="str">
        <f ca="1">IF(B624="","",#REF!)</f>
        <v/>
      </c>
      <c r="L624" s="677" t="str">
        <f ca="1">IF(C624="","",#REF!)</f>
        <v/>
      </c>
    </row>
    <row r="625" spans="1:12">
      <c r="A625" s="650">
        <v>614</v>
      </c>
      <c r="B625" s="676" t="str">
        <f ca="1" t="shared" si="27"/>
        <v/>
      </c>
      <c r="C625" s="209" t="str">
        <f ca="1" t="shared" si="28"/>
        <v/>
      </c>
      <c r="D625" s="587" t="str">
        <f ca="1">IF(ISERROR(OFFSET('HARGA SATUAN'!$D$6,MATCH(C625,'HARGA SATUAN'!$C$7:$C$1495,0),0)),"",OFFSET('HARGA SATUAN'!$D$6,MATCH(C625,'HARGA SATUAN'!$C$7:$C$1495,0),0))</f>
        <v/>
      </c>
      <c r="E625" s="587">
        <f ca="1">IF(B625="+","Unit",IF(ISERROR(OFFSET('HARGA SATUAN'!$E$6,MATCH(C625,'HARGA SATUAN'!$C$7:$C$1495,0),0)),"",OFFSET('HARGA SATUAN'!$E$6,MATCH(C625,'HARGA SATUAN'!$C$7:$C$1495,0),0)))</f>
        <v>0</v>
      </c>
      <c r="F625" s="678" t="str">
        <f ca="1" t="shared" si="29"/>
        <v/>
      </c>
      <c r="G625" s="583">
        <f ca="1">IF(ISERROR(OFFSET('HARGA SATUAN'!$I$6,MATCH(C625,'HARGA SATUAN'!$C$7:$C$1495,0),0)),"",OFFSET('HARGA SATUAN'!$I$6,MATCH(C625,'HARGA SATUAN'!$C$7:$C$1495,0),0))</f>
        <v>0</v>
      </c>
      <c r="H625" s="677" t="str">
        <f ca="1">IF(B625="","",#REF!)</f>
        <v/>
      </c>
      <c r="I625" s="677" t="str">
        <f ca="1">IF(B625="","",#REF!)</f>
        <v/>
      </c>
      <c r="J625" s="677" t="str">
        <f ca="1">IF(B625="","",#REF!)</f>
        <v/>
      </c>
      <c r="K625" s="677" t="str">
        <f ca="1">IF(B625="","",#REF!)</f>
        <v/>
      </c>
      <c r="L625" s="677" t="str">
        <f ca="1">IF(C625="","",#REF!)</f>
        <v/>
      </c>
    </row>
    <row r="626" spans="1:12">
      <c r="A626" s="650">
        <v>615</v>
      </c>
      <c r="B626" s="676" t="str">
        <f ca="1" t="shared" si="27"/>
        <v/>
      </c>
      <c r="C626" s="209" t="str">
        <f ca="1" t="shared" si="28"/>
        <v/>
      </c>
      <c r="D626" s="587" t="str">
        <f ca="1">IF(ISERROR(OFFSET('HARGA SATUAN'!$D$6,MATCH(C626,'HARGA SATUAN'!$C$7:$C$1495,0),0)),"",OFFSET('HARGA SATUAN'!$D$6,MATCH(C626,'HARGA SATUAN'!$C$7:$C$1495,0),0))</f>
        <v/>
      </c>
      <c r="E626" s="587">
        <f ca="1">IF(B626="+","Unit",IF(ISERROR(OFFSET('HARGA SATUAN'!$E$6,MATCH(C626,'HARGA SATUAN'!$C$7:$C$1495,0),0)),"",OFFSET('HARGA SATUAN'!$E$6,MATCH(C626,'HARGA SATUAN'!$C$7:$C$1495,0),0)))</f>
        <v>0</v>
      </c>
      <c r="F626" s="678" t="str">
        <f ca="1" t="shared" si="29"/>
        <v/>
      </c>
      <c r="G626" s="583">
        <f ca="1">IF(ISERROR(OFFSET('HARGA SATUAN'!$I$6,MATCH(C626,'HARGA SATUAN'!$C$7:$C$1495,0),0)),"",OFFSET('HARGA SATUAN'!$I$6,MATCH(C626,'HARGA SATUAN'!$C$7:$C$1495,0),0))</f>
        <v>0</v>
      </c>
      <c r="H626" s="677" t="str">
        <f ca="1">IF(B626="","",#REF!)</f>
        <v/>
      </c>
      <c r="I626" s="677" t="str">
        <f ca="1">IF(B626="","",#REF!)</f>
        <v/>
      </c>
      <c r="J626" s="677" t="str">
        <f ca="1">IF(B626="","",#REF!)</f>
        <v/>
      </c>
      <c r="K626" s="677" t="str">
        <f ca="1">IF(B626="","",#REF!)</f>
        <v/>
      </c>
      <c r="L626" s="677" t="str">
        <f ca="1">IF(C626="","",#REF!)</f>
        <v/>
      </c>
    </row>
    <row r="627" spans="1:12">
      <c r="A627" s="650">
        <v>616</v>
      </c>
      <c r="B627" s="676" t="str">
        <f ca="1" t="shared" si="27"/>
        <v/>
      </c>
      <c r="C627" s="209" t="str">
        <f ca="1" t="shared" si="28"/>
        <v/>
      </c>
      <c r="D627" s="587" t="str">
        <f ca="1">IF(ISERROR(OFFSET('HARGA SATUAN'!$D$6,MATCH(C627,'HARGA SATUAN'!$C$7:$C$1495,0),0)),"",OFFSET('HARGA SATUAN'!$D$6,MATCH(C627,'HARGA SATUAN'!$C$7:$C$1495,0),0))</f>
        <v/>
      </c>
      <c r="E627" s="587">
        <f ca="1">IF(B627="+","Unit",IF(ISERROR(OFFSET('HARGA SATUAN'!$E$6,MATCH(C627,'HARGA SATUAN'!$C$7:$C$1495,0),0)),"",OFFSET('HARGA SATUAN'!$E$6,MATCH(C627,'HARGA SATUAN'!$C$7:$C$1495,0),0)))</f>
        <v>0</v>
      </c>
      <c r="F627" s="678" t="str">
        <f ca="1" t="shared" si="29"/>
        <v/>
      </c>
      <c r="G627" s="583">
        <f ca="1">IF(ISERROR(OFFSET('HARGA SATUAN'!$I$6,MATCH(C627,'HARGA SATUAN'!$C$7:$C$1495,0),0)),"",OFFSET('HARGA SATUAN'!$I$6,MATCH(C627,'HARGA SATUAN'!$C$7:$C$1495,0),0))</f>
        <v>0</v>
      </c>
      <c r="H627" s="677" t="str">
        <f ca="1">IF(B627="","",#REF!)</f>
        <v/>
      </c>
      <c r="I627" s="677" t="str">
        <f ca="1">IF(B627="","",#REF!)</f>
        <v/>
      </c>
      <c r="J627" s="677" t="str">
        <f ca="1">IF(B627="","",#REF!)</f>
        <v/>
      </c>
      <c r="K627" s="677" t="str">
        <f ca="1">IF(B627="","",#REF!)</f>
        <v/>
      </c>
      <c r="L627" s="677" t="str">
        <f ca="1">IF(C627="","",#REF!)</f>
        <v/>
      </c>
    </row>
    <row r="628" spans="1:12">
      <c r="A628" s="650">
        <v>617</v>
      </c>
      <c r="B628" s="676" t="str">
        <f ca="1" t="shared" si="27"/>
        <v/>
      </c>
      <c r="C628" s="209" t="str">
        <f ca="1" t="shared" si="28"/>
        <v/>
      </c>
      <c r="D628" s="587" t="str">
        <f ca="1">IF(ISERROR(OFFSET('HARGA SATUAN'!$D$6,MATCH(C628,'HARGA SATUAN'!$C$7:$C$1495,0),0)),"",OFFSET('HARGA SATUAN'!$D$6,MATCH(C628,'HARGA SATUAN'!$C$7:$C$1495,0),0))</f>
        <v/>
      </c>
      <c r="E628" s="587">
        <f ca="1">IF(B628="+","Unit",IF(ISERROR(OFFSET('HARGA SATUAN'!$E$6,MATCH(C628,'HARGA SATUAN'!$C$7:$C$1495,0),0)),"",OFFSET('HARGA SATUAN'!$E$6,MATCH(C628,'HARGA SATUAN'!$C$7:$C$1495,0),0)))</f>
        <v>0</v>
      </c>
      <c r="F628" s="678" t="str">
        <f ca="1" t="shared" si="29"/>
        <v/>
      </c>
      <c r="G628" s="583">
        <f ca="1">IF(ISERROR(OFFSET('HARGA SATUAN'!$I$6,MATCH(C628,'HARGA SATUAN'!$C$7:$C$1495,0),0)),"",OFFSET('HARGA SATUAN'!$I$6,MATCH(C628,'HARGA SATUAN'!$C$7:$C$1495,0),0))</f>
        <v>0</v>
      </c>
      <c r="H628" s="677" t="str">
        <f ca="1">IF(B628="","",#REF!)</f>
        <v/>
      </c>
      <c r="I628" s="677" t="str">
        <f ca="1">IF(B628="","",#REF!)</f>
        <v/>
      </c>
      <c r="J628" s="677" t="str">
        <f ca="1">IF(B628="","",#REF!)</f>
        <v/>
      </c>
      <c r="K628" s="677" t="str">
        <f ca="1">IF(B628="","",#REF!)</f>
        <v/>
      </c>
      <c r="L628" s="677" t="str">
        <f ca="1">IF(C628="","",#REF!)</f>
        <v/>
      </c>
    </row>
    <row r="629" spans="1:12">
      <c r="A629" s="650">
        <v>618</v>
      </c>
      <c r="B629" s="676" t="str">
        <f ca="1" t="shared" si="27"/>
        <v/>
      </c>
      <c r="C629" s="209" t="str">
        <f ca="1" t="shared" si="28"/>
        <v/>
      </c>
      <c r="D629" s="587" t="str">
        <f ca="1">IF(ISERROR(OFFSET('HARGA SATUAN'!$D$6,MATCH(C629,'HARGA SATUAN'!$C$7:$C$1495,0),0)),"",OFFSET('HARGA SATUAN'!$D$6,MATCH(C629,'HARGA SATUAN'!$C$7:$C$1495,0),0))</f>
        <v/>
      </c>
      <c r="E629" s="587">
        <f ca="1">IF(B629="+","Unit",IF(ISERROR(OFFSET('HARGA SATUAN'!$E$6,MATCH(C629,'HARGA SATUAN'!$C$7:$C$1495,0),0)),"",OFFSET('HARGA SATUAN'!$E$6,MATCH(C629,'HARGA SATUAN'!$C$7:$C$1495,0),0)))</f>
        <v>0</v>
      </c>
      <c r="F629" s="678" t="str">
        <f ca="1" t="shared" si="29"/>
        <v/>
      </c>
      <c r="G629" s="583">
        <f ca="1">IF(ISERROR(OFFSET('HARGA SATUAN'!$I$6,MATCH(C629,'HARGA SATUAN'!$C$7:$C$1495,0),0)),"",OFFSET('HARGA SATUAN'!$I$6,MATCH(C629,'HARGA SATUAN'!$C$7:$C$1495,0),0))</f>
        <v>0</v>
      </c>
      <c r="H629" s="677" t="str">
        <f ca="1">IF(B629="","",#REF!)</f>
        <v/>
      </c>
      <c r="I629" s="677" t="str">
        <f ca="1">IF(B629="","",#REF!)</f>
        <v/>
      </c>
      <c r="J629" s="677" t="str">
        <f ca="1">IF(B629="","",#REF!)</f>
        <v/>
      </c>
      <c r="K629" s="677" t="str">
        <f ca="1">IF(B629="","",#REF!)</f>
        <v/>
      </c>
      <c r="L629" s="677" t="str">
        <f ca="1">IF(C629="","",#REF!)</f>
        <v/>
      </c>
    </row>
    <row r="630" spans="1:12">
      <c r="A630" s="650">
        <v>619</v>
      </c>
      <c r="B630" s="676" t="str">
        <f ca="1" t="shared" si="27"/>
        <v/>
      </c>
      <c r="C630" s="209" t="str">
        <f ca="1" t="shared" si="28"/>
        <v/>
      </c>
      <c r="D630" s="587" t="str">
        <f ca="1">IF(ISERROR(OFFSET('HARGA SATUAN'!$D$6,MATCH(C630,'HARGA SATUAN'!$C$7:$C$1495,0),0)),"",OFFSET('HARGA SATUAN'!$D$6,MATCH(C630,'HARGA SATUAN'!$C$7:$C$1495,0),0))</f>
        <v/>
      </c>
      <c r="E630" s="587">
        <f ca="1">IF(B630="+","Unit",IF(ISERROR(OFFSET('HARGA SATUAN'!$E$6,MATCH(C630,'HARGA SATUAN'!$C$7:$C$1495,0),0)),"",OFFSET('HARGA SATUAN'!$E$6,MATCH(C630,'HARGA SATUAN'!$C$7:$C$1495,0),0)))</f>
        <v>0</v>
      </c>
      <c r="F630" s="678" t="str">
        <f ca="1" t="shared" si="29"/>
        <v/>
      </c>
      <c r="G630" s="583">
        <f ca="1">IF(ISERROR(OFFSET('HARGA SATUAN'!$I$6,MATCH(C630,'HARGA SATUAN'!$C$7:$C$1495,0),0)),"",OFFSET('HARGA SATUAN'!$I$6,MATCH(C630,'HARGA SATUAN'!$C$7:$C$1495,0),0))</f>
        <v>0</v>
      </c>
      <c r="H630" s="677" t="str">
        <f ca="1">IF(B630="","",#REF!)</f>
        <v/>
      </c>
      <c r="I630" s="677" t="str">
        <f ca="1">IF(B630="","",#REF!)</f>
        <v/>
      </c>
      <c r="J630" s="677" t="str">
        <f ca="1">IF(B630="","",#REF!)</f>
        <v/>
      </c>
      <c r="K630" s="677" t="str">
        <f ca="1">IF(B630="","",#REF!)</f>
        <v/>
      </c>
      <c r="L630" s="677" t="str">
        <f ca="1">IF(C630="","",#REF!)</f>
        <v/>
      </c>
    </row>
    <row r="631" spans="1:12">
      <c r="A631" s="650">
        <v>620</v>
      </c>
      <c r="B631" s="676" t="str">
        <f ca="1" t="shared" si="27"/>
        <v/>
      </c>
      <c r="C631" s="209" t="str">
        <f ca="1" t="shared" si="28"/>
        <v/>
      </c>
      <c r="D631" s="587" t="str">
        <f ca="1">IF(ISERROR(OFFSET('HARGA SATUAN'!$D$6,MATCH(C631,'HARGA SATUAN'!$C$7:$C$1495,0),0)),"",OFFSET('HARGA SATUAN'!$D$6,MATCH(C631,'HARGA SATUAN'!$C$7:$C$1495,0),0))</f>
        <v/>
      </c>
      <c r="E631" s="587">
        <f ca="1">IF(B631="+","Unit",IF(ISERROR(OFFSET('HARGA SATUAN'!$E$6,MATCH(C631,'HARGA SATUAN'!$C$7:$C$1495,0),0)),"",OFFSET('HARGA SATUAN'!$E$6,MATCH(C631,'HARGA SATUAN'!$C$7:$C$1495,0),0)))</f>
        <v>0</v>
      </c>
      <c r="F631" s="678" t="str">
        <f ca="1" t="shared" si="29"/>
        <v/>
      </c>
      <c r="G631" s="583">
        <f ca="1">IF(ISERROR(OFFSET('HARGA SATUAN'!$I$6,MATCH(C631,'HARGA SATUAN'!$C$7:$C$1495,0),0)),"",OFFSET('HARGA SATUAN'!$I$6,MATCH(C631,'HARGA SATUAN'!$C$7:$C$1495,0),0))</f>
        <v>0</v>
      </c>
      <c r="H631" s="677" t="str">
        <f ca="1">IF(B631="","",#REF!)</f>
        <v/>
      </c>
      <c r="I631" s="677" t="str">
        <f ca="1">IF(B631="","",#REF!)</f>
        <v/>
      </c>
      <c r="J631" s="677" t="str">
        <f ca="1">IF(B631="","",#REF!)</f>
        <v/>
      </c>
      <c r="K631" s="677" t="str">
        <f ca="1">IF(B631="","",#REF!)</f>
        <v/>
      </c>
      <c r="L631" s="677" t="str">
        <f ca="1">IF(C631="","",#REF!)</f>
        <v/>
      </c>
    </row>
    <row r="632" spans="1:12">
      <c r="A632" s="650">
        <v>621</v>
      </c>
      <c r="B632" s="676" t="str">
        <f ca="1" t="shared" si="27"/>
        <v/>
      </c>
      <c r="C632" s="209" t="str">
        <f ca="1" t="shared" si="28"/>
        <v/>
      </c>
      <c r="D632" s="587" t="str">
        <f ca="1">IF(ISERROR(OFFSET('HARGA SATUAN'!$D$6,MATCH(C632,'HARGA SATUAN'!$C$7:$C$1495,0),0)),"",OFFSET('HARGA SATUAN'!$D$6,MATCH(C632,'HARGA SATUAN'!$C$7:$C$1495,0),0))</f>
        <v/>
      </c>
      <c r="E632" s="587">
        <f ca="1">IF(B632="+","Unit",IF(ISERROR(OFFSET('HARGA SATUAN'!$E$6,MATCH(C632,'HARGA SATUAN'!$C$7:$C$1495,0),0)),"",OFFSET('HARGA SATUAN'!$E$6,MATCH(C632,'HARGA SATUAN'!$C$7:$C$1495,0),0)))</f>
        <v>0</v>
      </c>
      <c r="F632" s="678" t="str">
        <f ca="1" t="shared" si="29"/>
        <v/>
      </c>
      <c r="G632" s="583">
        <f ca="1">IF(ISERROR(OFFSET('HARGA SATUAN'!$I$6,MATCH(C632,'HARGA SATUAN'!$C$7:$C$1495,0),0)),"",OFFSET('HARGA SATUAN'!$I$6,MATCH(C632,'HARGA SATUAN'!$C$7:$C$1495,0),0))</f>
        <v>0</v>
      </c>
      <c r="H632" s="677" t="str">
        <f ca="1">IF(B632="","",#REF!)</f>
        <v/>
      </c>
      <c r="I632" s="677" t="str">
        <f ca="1">IF(B632="","",#REF!)</f>
        <v/>
      </c>
      <c r="J632" s="677" t="str">
        <f ca="1">IF(B632="","",#REF!)</f>
        <v/>
      </c>
      <c r="K632" s="677" t="str">
        <f ca="1">IF(B632="","",#REF!)</f>
        <v/>
      </c>
      <c r="L632" s="677" t="str">
        <f ca="1">IF(C632="","",#REF!)</f>
        <v/>
      </c>
    </row>
    <row r="633" spans="1:12">
      <c r="A633" s="650">
        <v>622</v>
      </c>
      <c r="B633" s="676" t="str">
        <f ca="1" t="shared" si="27"/>
        <v/>
      </c>
      <c r="C633" s="209" t="str">
        <f ca="1" t="shared" si="28"/>
        <v/>
      </c>
      <c r="D633" s="587" t="str">
        <f ca="1">IF(ISERROR(OFFSET('HARGA SATUAN'!$D$6,MATCH(C633,'HARGA SATUAN'!$C$7:$C$1495,0),0)),"",OFFSET('HARGA SATUAN'!$D$6,MATCH(C633,'HARGA SATUAN'!$C$7:$C$1495,0),0))</f>
        <v/>
      </c>
      <c r="E633" s="587">
        <f ca="1">IF(B633="+","Unit",IF(ISERROR(OFFSET('HARGA SATUAN'!$E$6,MATCH(C633,'HARGA SATUAN'!$C$7:$C$1495,0),0)),"",OFFSET('HARGA SATUAN'!$E$6,MATCH(C633,'HARGA SATUAN'!$C$7:$C$1495,0),0)))</f>
        <v>0</v>
      </c>
      <c r="F633" s="678" t="str">
        <f ca="1" t="shared" si="29"/>
        <v/>
      </c>
      <c r="G633" s="583">
        <f ca="1">IF(ISERROR(OFFSET('HARGA SATUAN'!$I$6,MATCH(C633,'HARGA SATUAN'!$C$7:$C$1495,0),0)),"",OFFSET('HARGA SATUAN'!$I$6,MATCH(C633,'HARGA SATUAN'!$C$7:$C$1495,0),0))</f>
        <v>0</v>
      </c>
      <c r="H633" s="677" t="str">
        <f ca="1">IF(B633="","",#REF!)</f>
        <v/>
      </c>
      <c r="I633" s="677" t="str">
        <f ca="1">IF(B633="","",#REF!)</f>
        <v/>
      </c>
      <c r="J633" s="677" t="str">
        <f ca="1">IF(B633="","",#REF!)</f>
        <v/>
      </c>
      <c r="K633" s="677" t="str">
        <f ca="1">IF(B633="","",#REF!)</f>
        <v/>
      </c>
      <c r="L633" s="677" t="str">
        <f ca="1">IF(C633="","",#REF!)</f>
        <v/>
      </c>
    </row>
    <row r="634" spans="1:12">
      <c r="A634" s="650">
        <v>623</v>
      </c>
      <c r="B634" s="676" t="str">
        <f ca="1" t="shared" si="27"/>
        <v/>
      </c>
      <c r="C634" s="209" t="str">
        <f ca="1" t="shared" si="28"/>
        <v/>
      </c>
      <c r="D634" s="587" t="str">
        <f ca="1">IF(ISERROR(OFFSET('HARGA SATUAN'!$D$6,MATCH(C634,'HARGA SATUAN'!$C$7:$C$1495,0),0)),"",OFFSET('HARGA SATUAN'!$D$6,MATCH(C634,'HARGA SATUAN'!$C$7:$C$1495,0),0))</f>
        <v/>
      </c>
      <c r="E634" s="587">
        <f ca="1">IF(B634="+","Unit",IF(ISERROR(OFFSET('HARGA SATUAN'!$E$6,MATCH(C634,'HARGA SATUAN'!$C$7:$C$1495,0),0)),"",OFFSET('HARGA SATUAN'!$E$6,MATCH(C634,'HARGA SATUAN'!$C$7:$C$1495,0),0)))</f>
        <v>0</v>
      </c>
      <c r="F634" s="678" t="str">
        <f ca="1" t="shared" si="29"/>
        <v/>
      </c>
      <c r="G634" s="583">
        <f ca="1">IF(ISERROR(OFFSET('HARGA SATUAN'!$I$6,MATCH(C634,'HARGA SATUAN'!$C$7:$C$1495,0),0)),"",OFFSET('HARGA SATUAN'!$I$6,MATCH(C634,'HARGA SATUAN'!$C$7:$C$1495,0),0))</f>
        <v>0</v>
      </c>
      <c r="H634" s="677" t="str">
        <f ca="1">IF(B634="","",#REF!)</f>
        <v/>
      </c>
      <c r="I634" s="677" t="str">
        <f ca="1">IF(B634="","",#REF!)</f>
        <v/>
      </c>
      <c r="J634" s="677" t="str">
        <f ca="1">IF(B634="","",#REF!)</f>
        <v/>
      </c>
      <c r="K634" s="677" t="str">
        <f ca="1">IF(B634="","",#REF!)</f>
        <v/>
      </c>
      <c r="L634" s="677" t="str">
        <f ca="1">IF(C634="","",#REF!)</f>
        <v/>
      </c>
    </row>
    <row r="635" spans="1:12">
      <c r="A635" s="650">
        <v>624</v>
      </c>
      <c r="B635" s="676" t="str">
        <f ca="1" t="shared" si="27"/>
        <v/>
      </c>
      <c r="C635" s="209" t="str">
        <f ca="1" t="shared" si="28"/>
        <v/>
      </c>
      <c r="D635" s="587" t="str">
        <f ca="1">IF(ISERROR(OFFSET('HARGA SATUAN'!$D$6,MATCH(C635,'HARGA SATUAN'!$C$7:$C$1495,0),0)),"",OFFSET('HARGA SATUAN'!$D$6,MATCH(C635,'HARGA SATUAN'!$C$7:$C$1495,0),0))</f>
        <v/>
      </c>
      <c r="E635" s="587">
        <f ca="1">IF(B635="+","Unit",IF(ISERROR(OFFSET('HARGA SATUAN'!$E$6,MATCH(C635,'HARGA SATUAN'!$C$7:$C$1495,0),0)),"",OFFSET('HARGA SATUAN'!$E$6,MATCH(C635,'HARGA SATUAN'!$C$7:$C$1495,0),0)))</f>
        <v>0</v>
      </c>
      <c r="F635" s="678" t="str">
        <f ca="1" t="shared" si="29"/>
        <v/>
      </c>
      <c r="G635" s="583">
        <f ca="1">IF(ISERROR(OFFSET('HARGA SATUAN'!$I$6,MATCH(C635,'HARGA SATUAN'!$C$7:$C$1495,0),0)),"",OFFSET('HARGA SATUAN'!$I$6,MATCH(C635,'HARGA SATUAN'!$C$7:$C$1495,0),0))</f>
        <v>0</v>
      </c>
      <c r="H635" s="677" t="str">
        <f ca="1">IF(B635="","",#REF!)</f>
        <v/>
      </c>
      <c r="I635" s="677" t="str">
        <f ca="1">IF(B635="","",#REF!)</f>
        <v/>
      </c>
      <c r="J635" s="677" t="str">
        <f ca="1">IF(B635="","",#REF!)</f>
        <v/>
      </c>
      <c r="K635" s="677" t="str">
        <f ca="1">IF(B635="","",#REF!)</f>
        <v/>
      </c>
      <c r="L635" s="677" t="str">
        <f ca="1">IF(C635="","",#REF!)</f>
        <v/>
      </c>
    </row>
    <row r="636" spans="1:12">
      <c r="A636" s="650">
        <v>625</v>
      </c>
      <c r="B636" s="676" t="str">
        <f ca="1" t="shared" si="27"/>
        <v/>
      </c>
      <c r="C636" s="209" t="str">
        <f ca="1" t="shared" si="28"/>
        <v/>
      </c>
      <c r="D636" s="587" t="str">
        <f ca="1">IF(ISERROR(OFFSET('HARGA SATUAN'!$D$6,MATCH(C636,'HARGA SATUAN'!$C$7:$C$1495,0),0)),"",OFFSET('HARGA SATUAN'!$D$6,MATCH(C636,'HARGA SATUAN'!$C$7:$C$1495,0),0))</f>
        <v/>
      </c>
      <c r="E636" s="587">
        <f ca="1">IF(B636="+","Unit",IF(ISERROR(OFFSET('HARGA SATUAN'!$E$6,MATCH(C636,'HARGA SATUAN'!$C$7:$C$1495,0),0)),"",OFFSET('HARGA SATUAN'!$E$6,MATCH(C636,'HARGA SATUAN'!$C$7:$C$1495,0),0)))</f>
        <v>0</v>
      </c>
      <c r="F636" s="678" t="str">
        <f ca="1" t="shared" si="29"/>
        <v/>
      </c>
      <c r="G636" s="583">
        <f ca="1">IF(ISERROR(OFFSET('HARGA SATUAN'!$I$6,MATCH(C636,'HARGA SATUAN'!$C$7:$C$1495,0),0)),"",OFFSET('HARGA SATUAN'!$I$6,MATCH(C636,'HARGA SATUAN'!$C$7:$C$1495,0),0))</f>
        <v>0</v>
      </c>
      <c r="H636" s="677" t="str">
        <f ca="1">IF(B636="","",#REF!)</f>
        <v/>
      </c>
      <c r="I636" s="677" t="str">
        <f ca="1">IF(B636="","",#REF!)</f>
        <v/>
      </c>
      <c r="J636" s="677" t="str">
        <f ca="1">IF(B636="","",#REF!)</f>
        <v/>
      </c>
      <c r="K636" s="677" t="str">
        <f ca="1">IF(B636="","",#REF!)</f>
        <v/>
      </c>
      <c r="L636" s="677" t="str">
        <f ca="1">IF(C636="","",#REF!)</f>
        <v/>
      </c>
    </row>
    <row r="637" spans="1:12">
      <c r="A637" s="650">
        <v>626</v>
      </c>
      <c r="B637" s="676" t="str">
        <f ca="1" t="shared" si="27"/>
        <v/>
      </c>
      <c r="C637" s="209" t="str">
        <f ca="1" t="shared" si="28"/>
        <v/>
      </c>
      <c r="D637" s="587" t="str">
        <f ca="1">IF(ISERROR(OFFSET('HARGA SATUAN'!$D$6,MATCH(C637,'HARGA SATUAN'!$C$7:$C$1495,0),0)),"",OFFSET('HARGA SATUAN'!$D$6,MATCH(C637,'HARGA SATUAN'!$C$7:$C$1495,0),0))</f>
        <v/>
      </c>
      <c r="E637" s="587">
        <f ca="1">IF(B637="+","Unit",IF(ISERROR(OFFSET('HARGA SATUAN'!$E$6,MATCH(C637,'HARGA SATUAN'!$C$7:$C$1495,0),0)),"",OFFSET('HARGA SATUAN'!$E$6,MATCH(C637,'HARGA SATUAN'!$C$7:$C$1495,0),0)))</f>
        <v>0</v>
      </c>
      <c r="F637" s="678" t="str">
        <f ca="1" t="shared" si="29"/>
        <v/>
      </c>
      <c r="G637" s="583">
        <f ca="1">IF(ISERROR(OFFSET('HARGA SATUAN'!$I$6,MATCH(C637,'HARGA SATUAN'!$C$7:$C$1495,0),0)),"",OFFSET('HARGA SATUAN'!$I$6,MATCH(C637,'HARGA SATUAN'!$C$7:$C$1495,0),0))</f>
        <v>0</v>
      </c>
      <c r="H637" s="677" t="str">
        <f ca="1">IF(B637="","",#REF!)</f>
        <v/>
      </c>
      <c r="I637" s="677" t="str">
        <f ca="1">IF(B637="","",#REF!)</f>
        <v/>
      </c>
      <c r="J637" s="677" t="str">
        <f ca="1">IF(B637="","",#REF!)</f>
        <v/>
      </c>
      <c r="K637" s="677" t="str">
        <f ca="1">IF(B637="","",#REF!)</f>
        <v/>
      </c>
      <c r="L637" s="677" t="str">
        <f ca="1">IF(C637="","",#REF!)</f>
        <v/>
      </c>
    </row>
    <row r="638" spans="1:12">
      <c r="A638" s="650">
        <v>627</v>
      </c>
      <c r="B638" s="676" t="str">
        <f ca="1" t="shared" si="27"/>
        <v/>
      </c>
      <c r="C638" s="209" t="str">
        <f ca="1" t="shared" si="28"/>
        <v/>
      </c>
      <c r="D638" s="587" t="str">
        <f ca="1">IF(ISERROR(OFFSET('HARGA SATUAN'!$D$6,MATCH(C638,'HARGA SATUAN'!$C$7:$C$1495,0),0)),"",OFFSET('HARGA SATUAN'!$D$6,MATCH(C638,'HARGA SATUAN'!$C$7:$C$1495,0),0))</f>
        <v/>
      </c>
      <c r="E638" s="587">
        <f ca="1">IF(B638="+","Unit",IF(ISERROR(OFFSET('HARGA SATUAN'!$E$6,MATCH(C638,'HARGA SATUAN'!$C$7:$C$1495,0),0)),"",OFFSET('HARGA SATUAN'!$E$6,MATCH(C638,'HARGA SATUAN'!$C$7:$C$1495,0),0)))</f>
        <v>0</v>
      </c>
      <c r="F638" s="678" t="str">
        <f ca="1" t="shared" si="29"/>
        <v/>
      </c>
      <c r="G638" s="583">
        <f ca="1">IF(ISERROR(OFFSET('HARGA SATUAN'!$I$6,MATCH(C638,'HARGA SATUAN'!$C$7:$C$1495,0),0)),"",OFFSET('HARGA SATUAN'!$I$6,MATCH(C638,'HARGA SATUAN'!$C$7:$C$1495,0),0))</f>
        <v>0</v>
      </c>
      <c r="H638" s="677" t="str">
        <f ca="1">IF(B638="","",#REF!)</f>
        <v/>
      </c>
      <c r="I638" s="677" t="str">
        <f ca="1">IF(B638="","",#REF!)</f>
        <v/>
      </c>
      <c r="J638" s="677" t="str">
        <f ca="1">IF(B638="","",#REF!)</f>
        <v/>
      </c>
      <c r="K638" s="677" t="str">
        <f ca="1">IF(B638="","",#REF!)</f>
        <v/>
      </c>
      <c r="L638" s="677" t="str">
        <f ca="1">IF(C638="","",#REF!)</f>
        <v/>
      </c>
    </row>
    <row r="639" spans="1:12">
      <c r="A639" s="650">
        <v>628</v>
      </c>
      <c r="B639" s="676" t="str">
        <f ca="1" t="shared" si="27"/>
        <v/>
      </c>
      <c r="C639" s="209" t="str">
        <f ca="1" t="shared" si="28"/>
        <v/>
      </c>
      <c r="D639" s="587" t="str">
        <f ca="1">IF(ISERROR(OFFSET('HARGA SATUAN'!$D$6,MATCH(C639,'HARGA SATUAN'!$C$7:$C$1495,0),0)),"",OFFSET('HARGA SATUAN'!$D$6,MATCH(C639,'HARGA SATUAN'!$C$7:$C$1495,0),0))</f>
        <v/>
      </c>
      <c r="E639" s="587">
        <f ca="1">IF(B639="+","Unit",IF(ISERROR(OFFSET('HARGA SATUAN'!$E$6,MATCH(C639,'HARGA SATUAN'!$C$7:$C$1495,0),0)),"",OFFSET('HARGA SATUAN'!$E$6,MATCH(C639,'HARGA SATUAN'!$C$7:$C$1495,0),0)))</f>
        <v>0</v>
      </c>
      <c r="F639" s="678" t="str">
        <f ca="1" t="shared" si="29"/>
        <v/>
      </c>
      <c r="G639" s="583">
        <f ca="1">IF(ISERROR(OFFSET('HARGA SATUAN'!$I$6,MATCH(C639,'HARGA SATUAN'!$C$7:$C$1495,0),0)),"",OFFSET('HARGA SATUAN'!$I$6,MATCH(C639,'HARGA SATUAN'!$C$7:$C$1495,0),0))</f>
        <v>0</v>
      </c>
      <c r="H639" s="677" t="str">
        <f ca="1">IF(B639="","",#REF!)</f>
        <v/>
      </c>
      <c r="I639" s="677" t="str">
        <f ca="1">IF(B639="","",#REF!)</f>
        <v/>
      </c>
      <c r="J639" s="677" t="str">
        <f ca="1">IF(B639="","",#REF!)</f>
        <v/>
      </c>
      <c r="K639" s="677" t="str">
        <f ca="1">IF(B639="","",#REF!)</f>
        <v/>
      </c>
      <c r="L639" s="677" t="str">
        <f ca="1">IF(C639="","",#REF!)</f>
        <v/>
      </c>
    </row>
    <row r="640" spans="1:12">
      <c r="A640" s="650">
        <v>629</v>
      </c>
      <c r="B640" s="676" t="str">
        <f ca="1" t="shared" si="27"/>
        <v/>
      </c>
      <c r="C640" s="209" t="str">
        <f ca="1" t="shared" si="28"/>
        <v/>
      </c>
      <c r="D640" s="587" t="str">
        <f ca="1">IF(ISERROR(OFFSET('HARGA SATUAN'!$D$6,MATCH(C640,'HARGA SATUAN'!$C$7:$C$1495,0),0)),"",OFFSET('HARGA SATUAN'!$D$6,MATCH(C640,'HARGA SATUAN'!$C$7:$C$1495,0),0))</f>
        <v/>
      </c>
      <c r="E640" s="587">
        <f ca="1">IF(B640="+","Unit",IF(ISERROR(OFFSET('HARGA SATUAN'!$E$6,MATCH(C640,'HARGA SATUAN'!$C$7:$C$1495,0),0)),"",OFFSET('HARGA SATUAN'!$E$6,MATCH(C640,'HARGA SATUAN'!$C$7:$C$1495,0),0)))</f>
        <v>0</v>
      </c>
      <c r="F640" s="678" t="str">
        <f ca="1" t="shared" si="29"/>
        <v/>
      </c>
      <c r="G640" s="583">
        <f ca="1">IF(ISERROR(OFFSET('HARGA SATUAN'!$I$6,MATCH(C640,'HARGA SATUAN'!$C$7:$C$1495,0),0)),"",OFFSET('HARGA SATUAN'!$I$6,MATCH(C640,'HARGA SATUAN'!$C$7:$C$1495,0),0))</f>
        <v>0</v>
      </c>
      <c r="H640" s="677" t="str">
        <f ca="1">IF(B640="","",#REF!)</f>
        <v/>
      </c>
      <c r="I640" s="677" t="str">
        <f ca="1">IF(B640="","",#REF!)</f>
        <v/>
      </c>
      <c r="J640" s="677" t="str">
        <f ca="1">IF(B640="","",#REF!)</f>
        <v/>
      </c>
      <c r="K640" s="677" t="str">
        <f ca="1">IF(B640="","",#REF!)</f>
        <v/>
      </c>
      <c r="L640" s="677" t="str">
        <f ca="1">IF(C640="","",#REF!)</f>
        <v/>
      </c>
    </row>
    <row r="641" spans="1:12">
      <c r="A641" s="650">
        <v>630</v>
      </c>
      <c r="B641" s="676" t="str">
        <f ca="1" t="shared" si="27"/>
        <v/>
      </c>
      <c r="C641" s="209" t="str">
        <f ca="1" t="shared" si="28"/>
        <v/>
      </c>
      <c r="D641" s="587" t="str">
        <f ca="1">IF(ISERROR(OFFSET('HARGA SATUAN'!$D$6,MATCH(C641,'HARGA SATUAN'!$C$7:$C$1495,0),0)),"",OFFSET('HARGA SATUAN'!$D$6,MATCH(C641,'HARGA SATUAN'!$C$7:$C$1495,0),0))</f>
        <v/>
      </c>
      <c r="E641" s="587">
        <f ca="1">IF(B641="+","Unit",IF(ISERROR(OFFSET('HARGA SATUAN'!$E$6,MATCH(C641,'HARGA SATUAN'!$C$7:$C$1495,0),0)),"",OFFSET('HARGA SATUAN'!$E$6,MATCH(C641,'HARGA SATUAN'!$C$7:$C$1495,0),0)))</f>
        <v>0</v>
      </c>
      <c r="F641" s="678" t="str">
        <f ca="1" t="shared" si="29"/>
        <v/>
      </c>
      <c r="G641" s="583">
        <f ca="1">IF(ISERROR(OFFSET('HARGA SATUAN'!$I$6,MATCH(C641,'HARGA SATUAN'!$C$7:$C$1495,0),0)),"",OFFSET('HARGA SATUAN'!$I$6,MATCH(C641,'HARGA SATUAN'!$C$7:$C$1495,0),0))</f>
        <v>0</v>
      </c>
      <c r="H641" s="677" t="str">
        <f ca="1">IF(B641="","",#REF!)</f>
        <v/>
      </c>
      <c r="I641" s="677" t="str">
        <f ca="1">IF(B641="","",#REF!)</f>
        <v/>
      </c>
      <c r="J641" s="677" t="str">
        <f ca="1">IF(B641="","",#REF!)</f>
        <v/>
      </c>
      <c r="K641" s="677" t="str">
        <f ca="1">IF(B641="","",#REF!)</f>
        <v/>
      </c>
      <c r="L641" s="677" t="str">
        <f ca="1">IF(C641="","",#REF!)</f>
        <v/>
      </c>
    </row>
    <row r="642" spans="1:12">
      <c r="A642" s="650">
        <v>631</v>
      </c>
      <c r="B642" s="676" t="str">
        <f ca="1" t="shared" si="27"/>
        <v/>
      </c>
      <c r="C642" s="209" t="str">
        <f ca="1" t="shared" si="28"/>
        <v/>
      </c>
      <c r="D642" s="587" t="str">
        <f ca="1">IF(ISERROR(OFFSET('HARGA SATUAN'!$D$6,MATCH(C642,'HARGA SATUAN'!$C$7:$C$1495,0),0)),"",OFFSET('HARGA SATUAN'!$D$6,MATCH(C642,'HARGA SATUAN'!$C$7:$C$1495,0),0))</f>
        <v/>
      </c>
      <c r="E642" s="587">
        <f ca="1">IF(B642="+","Unit",IF(ISERROR(OFFSET('HARGA SATUAN'!$E$6,MATCH(C642,'HARGA SATUAN'!$C$7:$C$1495,0),0)),"",OFFSET('HARGA SATUAN'!$E$6,MATCH(C642,'HARGA SATUAN'!$C$7:$C$1495,0),0)))</f>
        <v>0</v>
      </c>
      <c r="F642" s="678" t="str">
        <f ca="1" t="shared" si="29"/>
        <v/>
      </c>
      <c r="G642" s="583">
        <f ca="1">IF(ISERROR(OFFSET('HARGA SATUAN'!$I$6,MATCH(C642,'HARGA SATUAN'!$C$7:$C$1495,0),0)),"",OFFSET('HARGA SATUAN'!$I$6,MATCH(C642,'HARGA SATUAN'!$C$7:$C$1495,0),0))</f>
        <v>0</v>
      </c>
      <c r="H642" s="677" t="str">
        <f ca="1">IF(B642="","",#REF!)</f>
        <v/>
      </c>
      <c r="I642" s="677" t="str">
        <f ca="1">IF(B642="","",#REF!)</f>
        <v/>
      </c>
      <c r="J642" s="677" t="str">
        <f ca="1">IF(B642="","",#REF!)</f>
        <v/>
      </c>
      <c r="K642" s="677" t="str">
        <f ca="1">IF(B642="","",#REF!)</f>
        <v/>
      </c>
      <c r="L642" s="677" t="str">
        <f ca="1">IF(C642="","",#REF!)</f>
        <v/>
      </c>
    </row>
    <row r="643" spans="1:12">
      <c r="A643" s="650">
        <v>632</v>
      </c>
      <c r="B643" s="676" t="str">
        <f ca="1" t="shared" si="27"/>
        <v/>
      </c>
      <c r="C643" s="209" t="str">
        <f ca="1" t="shared" si="28"/>
        <v/>
      </c>
      <c r="D643" s="587" t="str">
        <f ca="1">IF(ISERROR(OFFSET('HARGA SATUAN'!$D$6,MATCH(C643,'HARGA SATUAN'!$C$7:$C$1495,0),0)),"",OFFSET('HARGA SATUAN'!$D$6,MATCH(C643,'HARGA SATUAN'!$C$7:$C$1495,0),0))</f>
        <v/>
      </c>
      <c r="E643" s="587">
        <f ca="1">IF(B643="+","Unit",IF(ISERROR(OFFSET('HARGA SATUAN'!$E$6,MATCH(C643,'HARGA SATUAN'!$C$7:$C$1495,0),0)),"",OFFSET('HARGA SATUAN'!$E$6,MATCH(C643,'HARGA SATUAN'!$C$7:$C$1495,0),0)))</f>
        <v>0</v>
      </c>
      <c r="F643" s="678" t="str">
        <f ca="1" t="shared" si="29"/>
        <v/>
      </c>
      <c r="G643" s="583">
        <f ca="1">IF(ISERROR(OFFSET('HARGA SATUAN'!$I$6,MATCH(C643,'HARGA SATUAN'!$C$7:$C$1495,0),0)),"",OFFSET('HARGA SATUAN'!$I$6,MATCH(C643,'HARGA SATUAN'!$C$7:$C$1495,0),0))</f>
        <v>0</v>
      </c>
      <c r="H643" s="677" t="str">
        <f ca="1">IF(B643="","",#REF!)</f>
        <v/>
      </c>
      <c r="I643" s="677" t="str">
        <f ca="1">IF(B643="","",#REF!)</f>
        <v/>
      </c>
      <c r="J643" s="677" t="str">
        <f ca="1">IF(B643="","",#REF!)</f>
        <v/>
      </c>
      <c r="K643" s="677" t="str">
        <f ca="1">IF(B643="","",#REF!)</f>
        <v/>
      </c>
      <c r="L643" s="677" t="str">
        <f ca="1">IF(C643="","",#REF!)</f>
        <v/>
      </c>
    </row>
    <row r="644" spans="1:12">
      <c r="A644" s="650">
        <v>633</v>
      </c>
      <c r="B644" s="676" t="str">
        <f ca="1" t="shared" si="27"/>
        <v/>
      </c>
      <c r="C644" s="209" t="str">
        <f ca="1" t="shared" si="28"/>
        <v/>
      </c>
      <c r="D644" s="587" t="str">
        <f ca="1">IF(ISERROR(OFFSET('HARGA SATUAN'!$D$6,MATCH(C644,'HARGA SATUAN'!$C$7:$C$1495,0),0)),"",OFFSET('HARGA SATUAN'!$D$6,MATCH(C644,'HARGA SATUAN'!$C$7:$C$1495,0),0))</f>
        <v/>
      </c>
      <c r="E644" s="587">
        <f ca="1">IF(B644="+","Unit",IF(ISERROR(OFFSET('HARGA SATUAN'!$E$6,MATCH(C644,'HARGA SATUAN'!$C$7:$C$1495,0),0)),"",OFFSET('HARGA SATUAN'!$E$6,MATCH(C644,'HARGA SATUAN'!$C$7:$C$1495,0),0)))</f>
        <v>0</v>
      </c>
      <c r="F644" s="678" t="str">
        <f ca="1" t="shared" si="29"/>
        <v/>
      </c>
      <c r="G644" s="583">
        <f ca="1">IF(ISERROR(OFFSET('HARGA SATUAN'!$I$6,MATCH(C644,'HARGA SATUAN'!$C$7:$C$1495,0),0)),"",OFFSET('HARGA SATUAN'!$I$6,MATCH(C644,'HARGA SATUAN'!$C$7:$C$1495,0),0))</f>
        <v>0</v>
      </c>
      <c r="H644" s="677" t="str">
        <f ca="1">IF(B644="","",#REF!)</f>
        <v/>
      </c>
      <c r="I644" s="677" t="str">
        <f ca="1">IF(B644="","",#REF!)</f>
        <v/>
      </c>
      <c r="J644" s="677" t="str">
        <f ca="1">IF(B644="","",#REF!)</f>
        <v/>
      </c>
      <c r="K644" s="677" t="str">
        <f ca="1">IF(B644="","",#REF!)</f>
        <v/>
      </c>
      <c r="L644" s="677" t="str">
        <f ca="1">IF(C644="","",#REF!)</f>
        <v/>
      </c>
    </row>
    <row r="645" spans="1:12">
      <c r="A645" s="650">
        <v>634</v>
      </c>
      <c r="B645" s="676" t="str">
        <f ca="1" t="shared" si="27"/>
        <v/>
      </c>
      <c r="C645" s="209" t="str">
        <f ca="1" t="shared" si="28"/>
        <v/>
      </c>
      <c r="D645" s="587" t="str">
        <f ca="1">IF(ISERROR(OFFSET('HARGA SATUAN'!$D$6,MATCH(C645,'HARGA SATUAN'!$C$7:$C$1495,0),0)),"",OFFSET('HARGA SATUAN'!$D$6,MATCH(C645,'HARGA SATUAN'!$C$7:$C$1495,0),0))</f>
        <v/>
      </c>
      <c r="E645" s="587">
        <f ca="1">IF(B645="+","Unit",IF(ISERROR(OFFSET('HARGA SATUAN'!$E$6,MATCH(C645,'HARGA SATUAN'!$C$7:$C$1495,0),0)),"",OFFSET('HARGA SATUAN'!$E$6,MATCH(C645,'HARGA SATUAN'!$C$7:$C$1495,0),0)))</f>
        <v>0</v>
      </c>
      <c r="F645" s="678" t="str">
        <f ca="1" t="shared" si="29"/>
        <v/>
      </c>
      <c r="G645" s="583">
        <f ca="1">IF(ISERROR(OFFSET('HARGA SATUAN'!$I$6,MATCH(C645,'HARGA SATUAN'!$C$7:$C$1495,0),0)),"",OFFSET('HARGA SATUAN'!$I$6,MATCH(C645,'HARGA SATUAN'!$C$7:$C$1495,0),0))</f>
        <v>0</v>
      </c>
      <c r="H645" s="677" t="str">
        <f ca="1">IF(B645="","",#REF!)</f>
        <v/>
      </c>
      <c r="I645" s="677" t="str">
        <f ca="1">IF(B645="","",#REF!)</f>
        <v/>
      </c>
      <c r="J645" s="677" t="str">
        <f ca="1">IF(B645="","",#REF!)</f>
        <v/>
      </c>
      <c r="K645" s="677" t="str">
        <f ca="1">IF(B645="","",#REF!)</f>
        <v/>
      </c>
      <c r="L645" s="677" t="str">
        <f ca="1">IF(C645="","",#REF!)</f>
        <v/>
      </c>
    </row>
    <row r="646" spans="1:12">
      <c r="A646" s="650">
        <v>635</v>
      </c>
      <c r="B646" s="676" t="str">
        <f ca="1" t="shared" si="27"/>
        <v/>
      </c>
      <c r="C646" s="209" t="str">
        <f ca="1" t="shared" si="28"/>
        <v/>
      </c>
      <c r="D646" s="587" t="str">
        <f ca="1">IF(ISERROR(OFFSET('HARGA SATUAN'!$D$6,MATCH(C646,'HARGA SATUAN'!$C$7:$C$1495,0),0)),"",OFFSET('HARGA SATUAN'!$D$6,MATCH(C646,'HARGA SATUAN'!$C$7:$C$1495,0),0))</f>
        <v/>
      </c>
      <c r="E646" s="587">
        <f ca="1">IF(B646="+","Unit",IF(ISERROR(OFFSET('HARGA SATUAN'!$E$6,MATCH(C646,'HARGA SATUAN'!$C$7:$C$1495,0),0)),"",OFFSET('HARGA SATUAN'!$E$6,MATCH(C646,'HARGA SATUAN'!$C$7:$C$1495,0),0)))</f>
        <v>0</v>
      </c>
      <c r="F646" s="678" t="str">
        <f ca="1" t="shared" si="29"/>
        <v/>
      </c>
      <c r="G646" s="583">
        <f ca="1">IF(ISERROR(OFFSET('HARGA SATUAN'!$I$6,MATCH(C646,'HARGA SATUAN'!$C$7:$C$1495,0),0)),"",OFFSET('HARGA SATUAN'!$I$6,MATCH(C646,'HARGA SATUAN'!$C$7:$C$1495,0),0))</f>
        <v>0</v>
      </c>
      <c r="H646" s="677" t="str">
        <f ca="1">IF(B646="","",#REF!)</f>
        <v/>
      </c>
      <c r="I646" s="677" t="str">
        <f ca="1">IF(B646="","",#REF!)</f>
        <v/>
      </c>
      <c r="J646" s="677" t="str">
        <f ca="1">IF(B646="","",#REF!)</f>
        <v/>
      </c>
      <c r="K646" s="677" t="str">
        <f ca="1">IF(B646="","",#REF!)</f>
        <v/>
      </c>
      <c r="L646" s="677" t="str">
        <f ca="1">IF(C646="","",#REF!)</f>
        <v/>
      </c>
    </row>
    <row r="647" spans="1:12">
      <c r="A647" s="650">
        <v>636</v>
      </c>
      <c r="B647" s="676" t="str">
        <f ca="1" t="shared" si="27"/>
        <v/>
      </c>
      <c r="C647" s="209" t="str">
        <f ca="1" t="shared" si="28"/>
        <v/>
      </c>
      <c r="D647" s="587" t="str">
        <f ca="1">IF(ISERROR(OFFSET('HARGA SATUAN'!$D$6,MATCH(C647,'HARGA SATUAN'!$C$7:$C$1495,0),0)),"",OFFSET('HARGA SATUAN'!$D$6,MATCH(C647,'HARGA SATUAN'!$C$7:$C$1495,0),0))</f>
        <v/>
      </c>
      <c r="E647" s="587">
        <f ca="1">IF(B647="+","Unit",IF(ISERROR(OFFSET('HARGA SATUAN'!$E$6,MATCH(C647,'HARGA SATUAN'!$C$7:$C$1495,0),0)),"",OFFSET('HARGA SATUAN'!$E$6,MATCH(C647,'HARGA SATUAN'!$C$7:$C$1495,0),0)))</f>
        <v>0</v>
      </c>
      <c r="F647" s="678" t="str">
        <f ca="1" t="shared" si="29"/>
        <v/>
      </c>
      <c r="G647" s="583">
        <f ca="1">IF(ISERROR(OFFSET('HARGA SATUAN'!$I$6,MATCH(C647,'HARGA SATUAN'!$C$7:$C$1495,0),0)),"",OFFSET('HARGA SATUAN'!$I$6,MATCH(C647,'HARGA SATUAN'!$C$7:$C$1495,0),0))</f>
        <v>0</v>
      </c>
      <c r="H647" s="677" t="str">
        <f ca="1">IF(B647="","",#REF!)</f>
        <v/>
      </c>
      <c r="I647" s="677" t="str">
        <f ca="1">IF(B647="","",#REF!)</f>
        <v/>
      </c>
      <c r="J647" s="677" t="str">
        <f ca="1">IF(B647="","",#REF!)</f>
        <v/>
      </c>
      <c r="K647" s="677" t="str">
        <f ca="1">IF(B647="","",#REF!)</f>
        <v/>
      </c>
      <c r="L647" s="677" t="str">
        <f ca="1">IF(C647="","",#REF!)</f>
        <v/>
      </c>
    </row>
    <row r="648" spans="1:12">
      <c r="A648" s="650">
        <v>637</v>
      </c>
      <c r="B648" s="676" t="str">
        <f ca="1" t="shared" si="27"/>
        <v/>
      </c>
      <c r="C648" s="209" t="str">
        <f ca="1" t="shared" si="28"/>
        <v/>
      </c>
      <c r="D648" s="587" t="str">
        <f ca="1">IF(ISERROR(OFFSET('HARGA SATUAN'!$D$6,MATCH(C648,'HARGA SATUAN'!$C$7:$C$1495,0),0)),"",OFFSET('HARGA SATUAN'!$D$6,MATCH(C648,'HARGA SATUAN'!$C$7:$C$1495,0),0))</f>
        <v/>
      </c>
      <c r="E648" s="587">
        <f ca="1">IF(B648="+","Unit",IF(ISERROR(OFFSET('HARGA SATUAN'!$E$6,MATCH(C648,'HARGA SATUAN'!$C$7:$C$1495,0),0)),"",OFFSET('HARGA SATUAN'!$E$6,MATCH(C648,'HARGA SATUAN'!$C$7:$C$1495,0),0)))</f>
        <v>0</v>
      </c>
      <c r="F648" s="678" t="str">
        <f ca="1" t="shared" si="29"/>
        <v/>
      </c>
      <c r="G648" s="583">
        <f ca="1">IF(ISERROR(OFFSET('HARGA SATUAN'!$I$6,MATCH(C648,'HARGA SATUAN'!$C$7:$C$1495,0),0)),"",OFFSET('HARGA SATUAN'!$I$6,MATCH(C648,'HARGA SATUAN'!$C$7:$C$1495,0),0))</f>
        <v>0</v>
      </c>
      <c r="H648" s="677" t="str">
        <f ca="1">IF(B648="","",#REF!)</f>
        <v/>
      </c>
      <c r="I648" s="677" t="str">
        <f ca="1">IF(B648="","",#REF!)</f>
        <v/>
      </c>
      <c r="J648" s="677" t="str">
        <f ca="1">IF(B648="","",#REF!)</f>
        <v/>
      </c>
      <c r="K648" s="677" t="str">
        <f ca="1">IF(B648="","",#REF!)</f>
        <v/>
      </c>
      <c r="L648" s="677" t="str">
        <f ca="1">IF(C648="","",#REF!)</f>
        <v/>
      </c>
    </row>
    <row r="649" spans="1:12">
      <c r="A649" s="650">
        <v>638</v>
      </c>
      <c r="B649" s="676" t="str">
        <f ca="1" t="shared" si="27"/>
        <v/>
      </c>
      <c r="C649" s="209" t="str">
        <f ca="1" t="shared" si="28"/>
        <v/>
      </c>
      <c r="D649" s="587" t="str">
        <f ca="1">IF(ISERROR(OFFSET('HARGA SATUAN'!$D$6,MATCH(C649,'HARGA SATUAN'!$C$7:$C$1495,0),0)),"",OFFSET('HARGA SATUAN'!$D$6,MATCH(C649,'HARGA SATUAN'!$C$7:$C$1495,0),0))</f>
        <v/>
      </c>
      <c r="E649" s="587">
        <f ca="1">IF(B649="+","Unit",IF(ISERROR(OFFSET('HARGA SATUAN'!$E$6,MATCH(C649,'HARGA SATUAN'!$C$7:$C$1495,0),0)),"",OFFSET('HARGA SATUAN'!$E$6,MATCH(C649,'HARGA SATUAN'!$C$7:$C$1495,0),0)))</f>
        <v>0</v>
      </c>
      <c r="F649" s="678" t="str">
        <f ca="1" t="shared" si="29"/>
        <v/>
      </c>
      <c r="G649" s="583">
        <f ca="1">IF(ISERROR(OFFSET('HARGA SATUAN'!$I$6,MATCH(C649,'HARGA SATUAN'!$C$7:$C$1495,0),0)),"",OFFSET('HARGA SATUAN'!$I$6,MATCH(C649,'HARGA SATUAN'!$C$7:$C$1495,0),0))</f>
        <v>0</v>
      </c>
      <c r="H649" s="677" t="str">
        <f ca="1">IF(B649="","",#REF!)</f>
        <v/>
      </c>
      <c r="I649" s="677" t="str">
        <f ca="1">IF(B649="","",#REF!)</f>
        <v/>
      </c>
      <c r="J649" s="677" t="str">
        <f ca="1">IF(B649="","",#REF!)</f>
        <v/>
      </c>
      <c r="K649" s="677" t="str">
        <f ca="1">IF(B649="","",#REF!)</f>
        <v/>
      </c>
      <c r="L649" s="677" t="str">
        <f ca="1">IF(C649="","",#REF!)</f>
        <v/>
      </c>
    </row>
    <row r="650" spans="1:12">
      <c r="A650" s="650">
        <v>639</v>
      </c>
      <c r="B650" s="676" t="str">
        <f ca="1" t="shared" si="27"/>
        <v/>
      </c>
      <c r="C650" s="209" t="str">
        <f ca="1" t="shared" si="28"/>
        <v/>
      </c>
      <c r="D650" s="587" t="str">
        <f ca="1">IF(ISERROR(OFFSET('HARGA SATUAN'!$D$6,MATCH(C650,'HARGA SATUAN'!$C$7:$C$1495,0),0)),"",OFFSET('HARGA SATUAN'!$D$6,MATCH(C650,'HARGA SATUAN'!$C$7:$C$1495,0),0))</f>
        <v/>
      </c>
      <c r="E650" s="587">
        <f ca="1">IF(B650="+","Unit",IF(ISERROR(OFFSET('HARGA SATUAN'!$E$6,MATCH(C650,'HARGA SATUAN'!$C$7:$C$1495,0),0)),"",OFFSET('HARGA SATUAN'!$E$6,MATCH(C650,'HARGA SATUAN'!$C$7:$C$1495,0),0)))</f>
        <v>0</v>
      </c>
      <c r="F650" s="678" t="str">
        <f ca="1" t="shared" si="29"/>
        <v/>
      </c>
      <c r="G650" s="583">
        <f ca="1">IF(ISERROR(OFFSET('HARGA SATUAN'!$I$6,MATCH(C650,'HARGA SATUAN'!$C$7:$C$1495,0),0)),"",OFFSET('HARGA SATUAN'!$I$6,MATCH(C650,'HARGA SATUAN'!$C$7:$C$1495,0),0))</f>
        <v>0</v>
      </c>
      <c r="H650" s="677" t="str">
        <f ca="1">IF(B650="","",#REF!)</f>
        <v/>
      </c>
      <c r="I650" s="677" t="str">
        <f ca="1">IF(B650="","",#REF!)</f>
        <v/>
      </c>
      <c r="J650" s="677" t="str">
        <f ca="1">IF(B650="","",#REF!)</f>
        <v/>
      </c>
      <c r="K650" s="677" t="str">
        <f ca="1">IF(B650="","",#REF!)</f>
        <v/>
      </c>
      <c r="L650" s="677" t="str">
        <f ca="1">IF(C650="","",#REF!)</f>
        <v/>
      </c>
    </row>
    <row r="651" spans="1:12">
      <c r="A651" s="650">
        <v>640</v>
      </c>
      <c r="B651" s="676" t="str">
        <f ca="1" t="shared" si="27"/>
        <v/>
      </c>
      <c r="C651" s="209" t="str">
        <f ca="1" t="shared" si="28"/>
        <v/>
      </c>
      <c r="D651" s="587" t="str">
        <f ca="1">IF(ISERROR(OFFSET('HARGA SATUAN'!$D$6,MATCH(C651,'HARGA SATUAN'!$C$7:$C$1495,0),0)),"",OFFSET('HARGA SATUAN'!$D$6,MATCH(C651,'HARGA SATUAN'!$C$7:$C$1495,0),0))</f>
        <v/>
      </c>
      <c r="E651" s="587">
        <f ca="1">IF(B651="+","Unit",IF(ISERROR(OFFSET('HARGA SATUAN'!$E$6,MATCH(C651,'HARGA SATUAN'!$C$7:$C$1495,0),0)),"",OFFSET('HARGA SATUAN'!$E$6,MATCH(C651,'HARGA SATUAN'!$C$7:$C$1495,0),0)))</f>
        <v>0</v>
      </c>
      <c r="F651" s="678" t="str">
        <f ca="1" t="shared" si="29"/>
        <v/>
      </c>
      <c r="G651" s="583">
        <f ca="1">IF(ISERROR(OFFSET('HARGA SATUAN'!$I$6,MATCH(C651,'HARGA SATUAN'!$C$7:$C$1495,0),0)),"",OFFSET('HARGA SATUAN'!$I$6,MATCH(C651,'HARGA SATUAN'!$C$7:$C$1495,0),0))</f>
        <v>0</v>
      </c>
      <c r="H651" s="677" t="str">
        <f ca="1">IF(B651="","",#REF!)</f>
        <v/>
      </c>
      <c r="I651" s="677" t="str">
        <f ca="1">IF(B651="","",#REF!)</f>
        <v/>
      </c>
      <c r="J651" s="677" t="str">
        <f ca="1">IF(B651="","",#REF!)</f>
        <v/>
      </c>
      <c r="K651" s="677" t="str">
        <f ca="1">IF(B651="","",#REF!)</f>
        <v/>
      </c>
      <c r="L651" s="677" t="str">
        <f ca="1">IF(C651="","",#REF!)</f>
        <v/>
      </c>
    </row>
    <row r="652" spans="1:12">
      <c r="A652" s="650">
        <v>641</v>
      </c>
      <c r="B652" s="676" t="str">
        <f ca="1" t="shared" si="27"/>
        <v/>
      </c>
      <c r="C652" s="209" t="str">
        <f ca="1" t="shared" si="28"/>
        <v/>
      </c>
      <c r="D652" s="587" t="str">
        <f ca="1">IF(ISERROR(OFFSET('HARGA SATUAN'!$D$6,MATCH(C652,'HARGA SATUAN'!$C$7:$C$1495,0),0)),"",OFFSET('HARGA SATUAN'!$D$6,MATCH(C652,'HARGA SATUAN'!$C$7:$C$1495,0),0))</f>
        <v/>
      </c>
      <c r="E652" s="587">
        <f ca="1">IF(B652="+","Unit",IF(ISERROR(OFFSET('HARGA SATUAN'!$E$6,MATCH(C652,'HARGA SATUAN'!$C$7:$C$1495,0),0)),"",OFFSET('HARGA SATUAN'!$E$6,MATCH(C652,'HARGA SATUAN'!$C$7:$C$1495,0),0)))</f>
        <v>0</v>
      </c>
      <c r="F652" s="678" t="str">
        <f ca="1" t="shared" si="29"/>
        <v/>
      </c>
      <c r="G652" s="583">
        <f ca="1">IF(ISERROR(OFFSET('HARGA SATUAN'!$I$6,MATCH(C652,'HARGA SATUAN'!$C$7:$C$1495,0),0)),"",OFFSET('HARGA SATUAN'!$I$6,MATCH(C652,'HARGA SATUAN'!$C$7:$C$1495,0),0))</f>
        <v>0</v>
      </c>
      <c r="H652" s="677" t="str">
        <f ca="1">IF(B652="","",#REF!)</f>
        <v/>
      </c>
      <c r="I652" s="677" t="str">
        <f ca="1">IF(B652="","",#REF!)</f>
        <v/>
      </c>
      <c r="J652" s="677" t="str">
        <f ca="1">IF(B652="","",#REF!)</f>
        <v/>
      </c>
      <c r="K652" s="677" t="str">
        <f ca="1">IF(B652="","",#REF!)</f>
        <v/>
      </c>
      <c r="L652" s="677" t="str">
        <f ca="1">IF(C652="","",#REF!)</f>
        <v/>
      </c>
    </row>
    <row r="653" spans="1:12">
      <c r="A653" s="650">
        <v>642</v>
      </c>
      <c r="B653" s="676" t="str">
        <f ca="1" t="shared" ref="B653:B711" si="30">IF(C653="","",A653)</f>
        <v/>
      </c>
      <c r="C653" s="209" t="str">
        <f ca="1" t="shared" ref="C653:C711" si="31">IF(ISERROR(OFFSET($C$713,MATCH(A653,$F$714:$F$1320,0),0)),"",OFFSET($C$713,MATCH(A653,$F$714:$F$1320,0),0))</f>
        <v/>
      </c>
      <c r="D653" s="587" t="str">
        <f ca="1">IF(ISERROR(OFFSET('HARGA SATUAN'!$D$6,MATCH(C653,'HARGA SATUAN'!$C$7:$C$1495,0),0)),"",OFFSET('HARGA SATUAN'!$D$6,MATCH(C653,'HARGA SATUAN'!$C$7:$C$1495,0),0))</f>
        <v/>
      </c>
      <c r="E653" s="587">
        <f ca="1">IF(B653="+","Unit",IF(ISERROR(OFFSET('HARGA SATUAN'!$E$6,MATCH(C653,'HARGA SATUAN'!$C$7:$C$1495,0),0)),"",OFFSET('HARGA SATUAN'!$E$6,MATCH(C653,'HARGA SATUAN'!$C$7:$C$1495,0),0)))</f>
        <v>0</v>
      </c>
      <c r="F653" s="678" t="str">
        <f ca="1" t="shared" ref="F653:F711" si="32">IF(ISERROR(OFFSET($D$713,MATCH(A653,$F$714:$F$1320,0),0)),"",OFFSET($D$713,MATCH(A653,$F$714:$F$1320,0),0))</f>
        <v/>
      </c>
      <c r="G653" s="583">
        <f ca="1">IF(ISERROR(OFFSET('HARGA SATUAN'!$I$6,MATCH(C653,'HARGA SATUAN'!$C$7:$C$1495,0),0)),"",OFFSET('HARGA SATUAN'!$I$6,MATCH(C653,'HARGA SATUAN'!$C$7:$C$1495,0),0))</f>
        <v>0</v>
      </c>
      <c r="H653" s="677" t="str">
        <f ca="1">IF(B653="","",#REF!)</f>
        <v/>
      </c>
      <c r="I653" s="677" t="str">
        <f ca="1">IF(B653="","",#REF!)</f>
        <v/>
      </c>
      <c r="J653" s="677" t="str">
        <f ca="1">IF(B653="","",#REF!)</f>
        <v/>
      </c>
      <c r="K653" s="677" t="str">
        <f ca="1">IF(B653="","",#REF!)</f>
        <v/>
      </c>
      <c r="L653" s="677" t="str">
        <f ca="1">IF(C653="","",#REF!)</f>
        <v/>
      </c>
    </row>
    <row r="654" spans="1:12">
      <c r="A654" s="650">
        <v>643</v>
      </c>
      <c r="B654" s="676" t="str">
        <f ca="1" t="shared" si="30"/>
        <v/>
      </c>
      <c r="C654" s="209" t="str">
        <f ca="1" t="shared" si="31"/>
        <v/>
      </c>
      <c r="D654" s="587" t="str">
        <f ca="1">IF(ISERROR(OFFSET('HARGA SATUAN'!$D$6,MATCH(C654,'HARGA SATUAN'!$C$7:$C$1495,0),0)),"",OFFSET('HARGA SATUAN'!$D$6,MATCH(C654,'HARGA SATUAN'!$C$7:$C$1495,0),0))</f>
        <v/>
      </c>
      <c r="E654" s="587">
        <f ca="1">IF(B654="+","Unit",IF(ISERROR(OFFSET('HARGA SATUAN'!$E$6,MATCH(C654,'HARGA SATUAN'!$C$7:$C$1495,0),0)),"",OFFSET('HARGA SATUAN'!$E$6,MATCH(C654,'HARGA SATUAN'!$C$7:$C$1495,0),0)))</f>
        <v>0</v>
      </c>
      <c r="F654" s="678" t="str">
        <f ca="1" t="shared" si="32"/>
        <v/>
      </c>
      <c r="G654" s="583">
        <f ca="1">IF(ISERROR(OFFSET('HARGA SATUAN'!$I$6,MATCH(C654,'HARGA SATUAN'!$C$7:$C$1495,0),0)),"",OFFSET('HARGA SATUAN'!$I$6,MATCH(C654,'HARGA SATUAN'!$C$7:$C$1495,0),0))</f>
        <v>0</v>
      </c>
      <c r="H654" s="677" t="str">
        <f ca="1">IF(B654="","",#REF!)</f>
        <v/>
      </c>
      <c r="I654" s="677" t="str">
        <f ca="1">IF(B654="","",#REF!)</f>
        <v/>
      </c>
      <c r="J654" s="677" t="str">
        <f ca="1">IF(B654="","",#REF!)</f>
        <v/>
      </c>
      <c r="K654" s="677" t="str">
        <f ca="1">IF(B654="","",#REF!)</f>
        <v/>
      </c>
      <c r="L654" s="677" t="str">
        <f ca="1">IF(C654="","",#REF!)</f>
        <v/>
      </c>
    </row>
    <row r="655" spans="1:12">
      <c r="A655" s="650">
        <v>644</v>
      </c>
      <c r="B655" s="676" t="str">
        <f ca="1" t="shared" si="30"/>
        <v/>
      </c>
      <c r="C655" s="209" t="str">
        <f ca="1" t="shared" si="31"/>
        <v/>
      </c>
      <c r="D655" s="587" t="str">
        <f ca="1">IF(ISERROR(OFFSET('HARGA SATUAN'!$D$6,MATCH(C655,'HARGA SATUAN'!$C$7:$C$1495,0),0)),"",OFFSET('HARGA SATUAN'!$D$6,MATCH(C655,'HARGA SATUAN'!$C$7:$C$1495,0),0))</f>
        <v/>
      </c>
      <c r="E655" s="587">
        <f ca="1">IF(B655="+","Unit",IF(ISERROR(OFFSET('HARGA SATUAN'!$E$6,MATCH(C655,'HARGA SATUAN'!$C$7:$C$1495,0),0)),"",OFFSET('HARGA SATUAN'!$E$6,MATCH(C655,'HARGA SATUAN'!$C$7:$C$1495,0),0)))</f>
        <v>0</v>
      </c>
      <c r="F655" s="678" t="str">
        <f ca="1" t="shared" si="32"/>
        <v/>
      </c>
      <c r="G655" s="583">
        <f ca="1">IF(ISERROR(OFFSET('HARGA SATUAN'!$I$6,MATCH(C655,'HARGA SATUAN'!$C$7:$C$1495,0),0)),"",OFFSET('HARGA SATUAN'!$I$6,MATCH(C655,'HARGA SATUAN'!$C$7:$C$1495,0),0))</f>
        <v>0</v>
      </c>
      <c r="H655" s="677" t="str">
        <f ca="1">IF(B655="","",#REF!)</f>
        <v/>
      </c>
      <c r="I655" s="677" t="str">
        <f ca="1">IF(B655="","",#REF!)</f>
        <v/>
      </c>
      <c r="J655" s="677" t="str">
        <f ca="1">IF(B655="","",#REF!)</f>
        <v/>
      </c>
      <c r="K655" s="677" t="str">
        <f ca="1">IF(B655="","",#REF!)</f>
        <v/>
      </c>
      <c r="L655" s="677" t="str">
        <f ca="1">IF(C655="","",#REF!)</f>
        <v/>
      </c>
    </row>
    <row r="656" spans="1:12">
      <c r="A656" s="650">
        <v>645</v>
      </c>
      <c r="B656" s="676" t="str">
        <f ca="1" t="shared" si="30"/>
        <v/>
      </c>
      <c r="C656" s="209" t="str">
        <f ca="1" t="shared" si="31"/>
        <v/>
      </c>
      <c r="D656" s="587" t="str">
        <f ca="1">IF(ISERROR(OFFSET('HARGA SATUAN'!$D$6,MATCH(C656,'HARGA SATUAN'!$C$7:$C$1495,0),0)),"",OFFSET('HARGA SATUAN'!$D$6,MATCH(C656,'HARGA SATUAN'!$C$7:$C$1495,0),0))</f>
        <v/>
      </c>
      <c r="E656" s="587">
        <f ca="1">IF(B656="+","Unit",IF(ISERROR(OFFSET('HARGA SATUAN'!$E$6,MATCH(C656,'HARGA SATUAN'!$C$7:$C$1495,0),0)),"",OFFSET('HARGA SATUAN'!$E$6,MATCH(C656,'HARGA SATUAN'!$C$7:$C$1495,0),0)))</f>
        <v>0</v>
      </c>
      <c r="F656" s="678" t="str">
        <f ca="1" t="shared" si="32"/>
        <v/>
      </c>
      <c r="G656" s="583">
        <f ca="1">IF(ISERROR(OFFSET('HARGA SATUAN'!$I$6,MATCH(C656,'HARGA SATUAN'!$C$7:$C$1495,0),0)),"",OFFSET('HARGA SATUAN'!$I$6,MATCH(C656,'HARGA SATUAN'!$C$7:$C$1495,0),0))</f>
        <v>0</v>
      </c>
      <c r="H656" s="677" t="str">
        <f ca="1">IF(B656="","",#REF!)</f>
        <v/>
      </c>
      <c r="I656" s="677" t="str">
        <f ca="1">IF(B656="","",#REF!)</f>
        <v/>
      </c>
      <c r="J656" s="677" t="str">
        <f ca="1">IF(B656="","",#REF!)</f>
        <v/>
      </c>
      <c r="K656" s="677" t="str">
        <f ca="1">IF(B656="","",#REF!)</f>
        <v/>
      </c>
      <c r="L656" s="677" t="str">
        <f ca="1">IF(C656="","",#REF!)</f>
        <v/>
      </c>
    </row>
    <row r="657" spans="1:12">
      <c r="A657" s="650">
        <v>646</v>
      </c>
      <c r="B657" s="676" t="str">
        <f ca="1" t="shared" si="30"/>
        <v/>
      </c>
      <c r="C657" s="209" t="str">
        <f ca="1" t="shared" si="31"/>
        <v/>
      </c>
      <c r="D657" s="587" t="str">
        <f ca="1">IF(ISERROR(OFFSET('HARGA SATUAN'!$D$6,MATCH(C657,'HARGA SATUAN'!$C$7:$C$1495,0),0)),"",OFFSET('HARGA SATUAN'!$D$6,MATCH(C657,'HARGA SATUAN'!$C$7:$C$1495,0),0))</f>
        <v/>
      </c>
      <c r="E657" s="587">
        <f ca="1">IF(B657="+","Unit",IF(ISERROR(OFFSET('HARGA SATUAN'!$E$6,MATCH(C657,'HARGA SATUAN'!$C$7:$C$1495,0),0)),"",OFFSET('HARGA SATUAN'!$E$6,MATCH(C657,'HARGA SATUAN'!$C$7:$C$1495,0),0)))</f>
        <v>0</v>
      </c>
      <c r="F657" s="678" t="str">
        <f ca="1" t="shared" si="32"/>
        <v/>
      </c>
      <c r="G657" s="583">
        <f ca="1">IF(ISERROR(OFFSET('HARGA SATUAN'!$I$6,MATCH(C657,'HARGA SATUAN'!$C$7:$C$1495,0),0)),"",OFFSET('HARGA SATUAN'!$I$6,MATCH(C657,'HARGA SATUAN'!$C$7:$C$1495,0),0))</f>
        <v>0</v>
      </c>
      <c r="H657" s="677" t="str">
        <f ca="1">IF(B657="","",#REF!)</f>
        <v/>
      </c>
      <c r="I657" s="677" t="str">
        <f ca="1">IF(B657="","",#REF!)</f>
        <v/>
      </c>
      <c r="J657" s="677" t="str">
        <f ca="1">IF(B657="","",#REF!)</f>
        <v/>
      </c>
      <c r="K657" s="677" t="str">
        <f ca="1">IF(B657="","",#REF!)</f>
        <v/>
      </c>
      <c r="L657" s="677" t="str">
        <f ca="1">IF(C657="","",#REF!)</f>
        <v/>
      </c>
    </row>
    <row r="658" spans="1:12">
      <c r="A658" s="650">
        <v>647</v>
      </c>
      <c r="B658" s="676" t="str">
        <f ca="1" t="shared" si="30"/>
        <v/>
      </c>
      <c r="C658" s="209" t="str">
        <f ca="1" t="shared" si="31"/>
        <v/>
      </c>
      <c r="D658" s="587" t="str">
        <f ca="1">IF(ISERROR(OFFSET('HARGA SATUAN'!$D$6,MATCH(C658,'HARGA SATUAN'!$C$7:$C$1495,0),0)),"",OFFSET('HARGA SATUAN'!$D$6,MATCH(C658,'HARGA SATUAN'!$C$7:$C$1495,0),0))</f>
        <v/>
      </c>
      <c r="E658" s="587">
        <f ca="1">IF(B658="+","Unit",IF(ISERROR(OFFSET('HARGA SATUAN'!$E$6,MATCH(C658,'HARGA SATUAN'!$C$7:$C$1495,0),0)),"",OFFSET('HARGA SATUAN'!$E$6,MATCH(C658,'HARGA SATUAN'!$C$7:$C$1495,0),0)))</f>
        <v>0</v>
      </c>
      <c r="F658" s="678" t="str">
        <f ca="1" t="shared" si="32"/>
        <v/>
      </c>
      <c r="G658" s="583">
        <f ca="1">IF(ISERROR(OFFSET('HARGA SATUAN'!$I$6,MATCH(C658,'HARGA SATUAN'!$C$7:$C$1495,0),0)),"",OFFSET('HARGA SATUAN'!$I$6,MATCH(C658,'HARGA SATUAN'!$C$7:$C$1495,0),0))</f>
        <v>0</v>
      </c>
      <c r="H658" s="677" t="str">
        <f ca="1">IF(B658="","",#REF!)</f>
        <v/>
      </c>
      <c r="I658" s="677" t="str">
        <f ca="1">IF(B658="","",#REF!)</f>
        <v/>
      </c>
      <c r="J658" s="677" t="str">
        <f ca="1">IF(B658="","",#REF!)</f>
        <v/>
      </c>
      <c r="K658" s="677" t="str">
        <f ca="1">IF(B658="","",#REF!)</f>
        <v/>
      </c>
      <c r="L658" s="677" t="str">
        <f ca="1">IF(C658="","",#REF!)</f>
        <v/>
      </c>
    </row>
    <row r="659" spans="1:12">
      <c r="A659" s="650">
        <v>648</v>
      </c>
      <c r="B659" s="676" t="str">
        <f ca="1" t="shared" si="30"/>
        <v/>
      </c>
      <c r="C659" s="209" t="str">
        <f ca="1" t="shared" si="31"/>
        <v/>
      </c>
      <c r="D659" s="587" t="str">
        <f ca="1">IF(ISERROR(OFFSET('HARGA SATUAN'!$D$6,MATCH(C659,'HARGA SATUAN'!$C$7:$C$1495,0),0)),"",OFFSET('HARGA SATUAN'!$D$6,MATCH(C659,'HARGA SATUAN'!$C$7:$C$1495,0),0))</f>
        <v/>
      </c>
      <c r="E659" s="587">
        <f ca="1">IF(B659="+","Unit",IF(ISERROR(OFFSET('HARGA SATUAN'!$E$6,MATCH(C659,'HARGA SATUAN'!$C$7:$C$1495,0),0)),"",OFFSET('HARGA SATUAN'!$E$6,MATCH(C659,'HARGA SATUAN'!$C$7:$C$1495,0),0)))</f>
        <v>0</v>
      </c>
      <c r="F659" s="678" t="str">
        <f ca="1" t="shared" si="32"/>
        <v/>
      </c>
      <c r="G659" s="583">
        <f ca="1">IF(ISERROR(OFFSET('HARGA SATUAN'!$I$6,MATCH(C659,'HARGA SATUAN'!$C$7:$C$1495,0),0)),"",OFFSET('HARGA SATUAN'!$I$6,MATCH(C659,'HARGA SATUAN'!$C$7:$C$1495,0),0))</f>
        <v>0</v>
      </c>
      <c r="H659" s="677" t="str">
        <f ca="1">IF(B659="","",#REF!)</f>
        <v/>
      </c>
      <c r="I659" s="677" t="str">
        <f ca="1">IF(B659="","",#REF!)</f>
        <v/>
      </c>
      <c r="J659" s="677" t="str">
        <f ca="1">IF(B659="","",#REF!)</f>
        <v/>
      </c>
      <c r="K659" s="677" t="str">
        <f ca="1">IF(B659="","",#REF!)</f>
        <v/>
      </c>
      <c r="L659" s="677" t="str">
        <f ca="1">IF(C659="","",#REF!)</f>
        <v/>
      </c>
    </row>
    <row r="660" spans="1:12">
      <c r="A660" s="650">
        <v>649</v>
      </c>
      <c r="B660" s="676" t="str">
        <f ca="1" t="shared" si="30"/>
        <v/>
      </c>
      <c r="C660" s="209" t="str">
        <f ca="1" t="shared" si="31"/>
        <v/>
      </c>
      <c r="D660" s="587" t="str">
        <f ca="1">IF(ISERROR(OFFSET('HARGA SATUAN'!$D$6,MATCH(C660,'HARGA SATUAN'!$C$7:$C$1495,0),0)),"",OFFSET('HARGA SATUAN'!$D$6,MATCH(C660,'HARGA SATUAN'!$C$7:$C$1495,0),0))</f>
        <v/>
      </c>
      <c r="E660" s="587">
        <f ca="1">IF(B660="+","Unit",IF(ISERROR(OFFSET('HARGA SATUAN'!$E$6,MATCH(C660,'HARGA SATUAN'!$C$7:$C$1495,0),0)),"",OFFSET('HARGA SATUAN'!$E$6,MATCH(C660,'HARGA SATUAN'!$C$7:$C$1495,0),0)))</f>
        <v>0</v>
      </c>
      <c r="F660" s="678" t="str">
        <f ca="1" t="shared" si="32"/>
        <v/>
      </c>
      <c r="G660" s="583">
        <f ca="1">IF(ISERROR(OFFSET('HARGA SATUAN'!$I$6,MATCH(C660,'HARGA SATUAN'!$C$7:$C$1495,0),0)),"",OFFSET('HARGA SATUAN'!$I$6,MATCH(C660,'HARGA SATUAN'!$C$7:$C$1495,0),0))</f>
        <v>0</v>
      </c>
      <c r="H660" s="677" t="str">
        <f ca="1">IF(B660="","",#REF!)</f>
        <v/>
      </c>
      <c r="I660" s="677" t="str">
        <f ca="1">IF(B660="","",#REF!)</f>
        <v/>
      </c>
      <c r="J660" s="677" t="str">
        <f ca="1">IF(B660="","",#REF!)</f>
        <v/>
      </c>
      <c r="K660" s="677" t="str">
        <f ca="1">IF(B660="","",#REF!)</f>
        <v/>
      </c>
      <c r="L660" s="677" t="str">
        <f ca="1">IF(C660="","",#REF!)</f>
        <v/>
      </c>
    </row>
    <row r="661" spans="1:12">
      <c r="A661" s="650">
        <v>650</v>
      </c>
      <c r="B661" s="676" t="str">
        <f ca="1" t="shared" si="30"/>
        <v/>
      </c>
      <c r="C661" s="209" t="str">
        <f ca="1" t="shared" si="31"/>
        <v/>
      </c>
      <c r="D661" s="587" t="str">
        <f ca="1">IF(ISERROR(OFFSET('HARGA SATUAN'!$D$6,MATCH(C661,'HARGA SATUAN'!$C$7:$C$1495,0),0)),"",OFFSET('HARGA SATUAN'!$D$6,MATCH(C661,'HARGA SATUAN'!$C$7:$C$1495,0),0))</f>
        <v/>
      </c>
      <c r="E661" s="587">
        <f ca="1">IF(B661="+","Unit",IF(ISERROR(OFFSET('HARGA SATUAN'!$E$6,MATCH(C661,'HARGA SATUAN'!$C$7:$C$1495,0),0)),"",OFFSET('HARGA SATUAN'!$E$6,MATCH(C661,'HARGA SATUAN'!$C$7:$C$1495,0),0)))</f>
        <v>0</v>
      </c>
      <c r="F661" s="678" t="str">
        <f ca="1" t="shared" si="32"/>
        <v/>
      </c>
      <c r="G661" s="583">
        <f ca="1">IF(ISERROR(OFFSET('HARGA SATUAN'!$I$6,MATCH(C661,'HARGA SATUAN'!$C$7:$C$1495,0),0)),"",OFFSET('HARGA SATUAN'!$I$6,MATCH(C661,'HARGA SATUAN'!$C$7:$C$1495,0),0))</f>
        <v>0</v>
      </c>
      <c r="H661" s="677" t="str">
        <f ca="1">IF(B661="","",#REF!)</f>
        <v/>
      </c>
      <c r="I661" s="677" t="str">
        <f ca="1">IF(B661="","",#REF!)</f>
        <v/>
      </c>
      <c r="J661" s="677" t="str">
        <f ca="1">IF(B661="","",#REF!)</f>
        <v/>
      </c>
      <c r="K661" s="677" t="str">
        <f ca="1">IF(B661="","",#REF!)</f>
        <v/>
      </c>
      <c r="L661" s="677" t="str">
        <f ca="1">IF(C661="","",#REF!)</f>
        <v/>
      </c>
    </row>
    <row r="662" spans="1:12">
      <c r="A662" s="650">
        <v>651</v>
      </c>
      <c r="B662" s="676" t="str">
        <f ca="1" t="shared" si="30"/>
        <v/>
      </c>
      <c r="C662" s="209" t="str">
        <f ca="1" t="shared" si="31"/>
        <v/>
      </c>
      <c r="D662" s="587" t="str">
        <f ca="1">IF(ISERROR(OFFSET('HARGA SATUAN'!$D$6,MATCH(C662,'HARGA SATUAN'!$C$7:$C$1495,0),0)),"",OFFSET('HARGA SATUAN'!$D$6,MATCH(C662,'HARGA SATUAN'!$C$7:$C$1495,0),0))</f>
        <v/>
      </c>
      <c r="E662" s="587">
        <f ca="1">IF(B662="+","Unit",IF(ISERROR(OFFSET('HARGA SATUAN'!$E$6,MATCH(C662,'HARGA SATUAN'!$C$7:$C$1495,0),0)),"",OFFSET('HARGA SATUAN'!$E$6,MATCH(C662,'HARGA SATUAN'!$C$7:$C$1495,0),0)))</f>
        <v>0</v>
      </c>
      <c r="F662" s="678" t="str">
        <f ca="1" t="shared" si="32"/>
        <v/>
      </c>
      <c r="G662" s="583">
        <f ca="1">IF(ISERROR(OFFSET('HARGA SATUAN'!$I$6,MATCH(C662,'HARGA SATUAN'!$C$7:$C$1495,0),0)),"",OFFSET('HARGA SATUAN'!$I$6,MATCH(C662,'HARGA SATUAN'!$C$7:$C$1495,0),0))</f>
        <v>0</v>
      </c>
      <c r="H662" s="677" t="str">
        <f ca="1">IF(B662="","",#REF!)</f>
        <v/>
      </c>
      <c r="I662" s="677" t="str">
        <f ca="1">IF(B662="","",#REF!)</f>
        <v/>
      </c>
      <c r="J662" s="677" t="str">
        <f ca="1">IF(B662="","",#REF!)</f>
        <v/>
      </c>
      <c r="K662" s="677" t="str">
        <f ca="1">IF(B662="","",#REF!)</f>
        <v/>
      </c>
      <c r="L662" s="677" t="str">
        <f ca="1">IF(C662="","",#REF!)</f>
        <v/>
      </c>
    </row>
    <row r="663" spans="1:12">
      <c r="A663" s="650">
        <v>652</v>
      </c>
      <c r="B663" s="676" t="str">
        <f ca="1" t="shared" si="30"/>
        <v/>
      </c>
      <c r="C663" s="209" t="str">
        <f ca="1" t="shared" si="31"/>
        <v/>
      </c>
      <c r="D663" s="587" t="str">
        <f ca="1">IF(ISERROR(OFFSET('HARGA SATUAN'!$D$6,MATCH(C663,'HARGA SATUAN'!$C$7:$C$1495,0),0)),"",OFFSET('HARGA SATUAN'!$D$6,MATCH(C663,'HARGA SATUAN'!$C$7:$C$1495,0),0))</f>
        <v/>
      </c>
      <c r="E663" s="587">
        <f ca="1">IF(B663="+","Unit",IF(ISERROR(OFFSET('HARGA SATUAN'!$E$6,MATCH(C663,'HARGA SATUAN'!$C$7:$C$1495,0),0)),"",OFFSET('HARGA SATUAN'!$E$6,MATCH(C663,'HARGA SATUAN'!$C$7:$C$1495,0),0)))</f>
        <v>0</v>
      </c>
      <c r="F663" s="678" t="str">
        <f ca="1" t="shared" si="32"/>
        <v/>
      </c>
      <c r="G663" s="583">
        <f ca="1">IF(ISERROR(OFFSET('HARGA SATUAN'!$I$6,MATCH(C663,'HARGA SATUAN'!$C$7:$C$1495,0),0)),"",OFFSET('HARGA SATUAN'!$I$6,MATCH(C663,'HARGA SATUAN'!$C$7:$C$1495,0),0))</f>
        <v>0</v>
      </c>
      <c r="H663" s="677" t="str">
        <f ca="1">IF(B663="","",#REF!)</f>
        <v/>
      </c>
      <c r="I663" s="677" t="str">
        <f ca="1">IF(B663="","",#REF!)</f>
        <v/>
      </c>
      <c r="J663" s="677" t="str">
        <f ca="1">IF(B663="","",#REF!)</f>
        <v/>
      </c>
      <c r="K663" s="677" t="str">
        <f ca="1">IF(B663="","",#REF!)</f>
        <v/>
      </c>
      <c r="L663" s="677" t="str">
        <f ca="1">IF(C663="","",#REF!)</f>
        <v/>
      </c>
    </row>
    <row r="664" spans="1:12">
      <c r="A664" s="650">
        <v>653</v>
      </c>
      <c r="B664" s="676" t="str">
        <f ca="1" t="shared" si="30"/>
        <v/>
      </c>
      <c r="C664" s="209" t="str">
        <f ca="1" t="shared" si="31"/>
        <v/>
      </c>
      <c r="D664" s="587" t="str">
        <f ca="1">IF(ISERROR(OFFSET('HARGA SATUAN'!$D$6,MATCH(C664,'HARGA SATUAN'!$C$7:$C$1495,0),0)),"",OFFSET('HARGA SATUAN'!$D$6,MATCH(C664,'HARGA SATUAN'!$C$7:$C$1495,0),0))</f>
        <v/>
      </c>
      <c r="E664" s="587">
        <f ca="1">IF(B664="+","Unit",IF(ISERROR(OFFSET('HARGA SATUAN'!$E$6,MATCH(C664,'HARGA SATUAN'!$C$7:$C$1495,0),0)),"",OFFSET('HARGA SATUAN'!$E$6,MATCH(C664,'HARGA SATUAN'!$C$7:$C$1495,0),0)))</f>
        <v>0</v>
      </c>
      <c r="F664" s="678" t="str">
        <f ca="1" t="shared" si="32"/>
        <v/>
      </c>
      <c r="G664" s="583">
        <f ca="1">IF(ISERROR(OFFSET('HARGA SATUAN'!$I$6,MATCH(C664,'HARGA SATUAN'!$C$7:$C$1495,0),0)),"",OFFSET('HARGA SATUAN'!$I$6,MATCH(C664,'HARGA SATUAN'!$C$7:$C$1495,0),0))</f>
        <v>0</v>
      </c>
      <c r="H664" s="677" t="str">
        <f ca="1">IF(B664="","",#REF!)</f>
        <v/>
      </c>
      <c r="I664" s="677" t="str">
        <f ca="1">IF(B664="","",#REF!)</f>
        <v/>
      </c>
      <c r="J664" s="677" t="str">
        <f ca="1">IF(B664="","",#REF!)</f>
        <v/>
      </c>
      <c r="K664" s="677" t="str">
        <f ca="1">IF(B664="","",#REF!)</f>
        <v/>
      </c>
      <c r="L664" s="677" t="str">
        <f ca="1">IF(C664="","",#REF!)</f>
        <v/>
      </c>
    </row>
    <row r="665" spans="1:12">
      <c r="A665" s="650">
        <v>654</v>
      </c>
      <c r="B665" s="676" t="str">
        <f ca="1" t="shared" si="30"/>
        <v/>
      </c>
      <c r="C665" s="209" t="str">
        <f ca="1" t="shared" si="31"/>
        <v/>
      </c>
      <c r="D665" s="587" t="str">
        <f ca="1">IF(ISERROR(OFFSET('HARGA SATUAN'!$D$6,MATCH(C665,'HARGA SATUAN'!$C$7:$C$1495,0),0)),"",OFFSET('HARGA SATUAN'!$D$6,MATCH(C665,'HARGA SATUAN'!$C$7:$C$1495,0),0))</f>
        <v/>
      </c>
      <c r="E665" s="587">
        <f ca="1">IF(B665="+","Unit",IF(ISERROR(OFFSET('HARGA SATUAN'!$E$6,MATCH(C665,'HARGA SATUAN'!$C$7:$C$1495,0),0)),"",OFFSET('HARGA SATUAN'!$E$6,MATCH(C665,'HARGA SATUAN'!$C$7:$C$1495,0),0)))</f>
        <v>0</v>
      </c>
      <c r="F665" s="678" t="str">
        <f ca="1" t="shared" si="32"/>
        <v/>
      </c>
      <c r="G665" s="583">
        <f ca="1">IF(ISERROR(OFFSET('HARGA SATUAN'!$I$6,MATCH(C665,'HARGA SATUAN'!$C$7:$C$1495,0),0)),"",OFFSET('HARGA SATUAN'!$I$6,MATCH(C665,'HARGA SATUAN'!$C$7:$C$1495,0),0))</f>
        <v>0</v>
      </c>
      <c r="H665" s="677" t="str">
        <f ca="1">IF(B665="","",#REF!)</f>
        <v/>
      </c>
      <c r="I665" s="677" t="str">
        <f ca="1">IF(B665="","",#REF!)</f>
        <v/>
      </c>
      <c r="J665" s="677" t="str">
        <f ca="1">IF(B665="","",#REF!)</f>
        <v/>
      </c>
      <c r="K665" s="677" t="str">
        <f ca="1">IF(B665="","",#REF!)</f>
        <v/>
      </c>
      <c r="L665" s="677" t="str">
        <f ca="1">IF(C665="","",#REF!)</f>
        <v/>
      </c>
    </row>
    <row r="666" spans="1:12">
      <c r="A666" s="650">
        <v>655</v>
      </c>
      <c r="B666" s="676" t="str">
        <f ca="1" t="shared" si="30"/>
        <v/>
      </c>
      <c r="C666" s="209" t="str">
        <f ca="1" t="shared" si="31"/>
        <v/>
      </c>
      <c r="D666" s="587" t="str">
        <f ca="1">IF(ISERROR(OFFSET('HARGA SATUAN'!$D$6,MATCH(C666,'HARGA SATUAN'!$C$7:$C$1495,0),0)),"",OFFSET('HARGA SATUAN'!$D$6,MATCH(C666,'HARGA SATUAN'!$C$7:$C$1495,0),0))</f>
        <v/>
      </c>
      <c r="E666" s="587">
        <f ca="1">IF(B666="+","Unit",IF(ISERROR(OFFSET('HARGA SATUAN'!$E$6,MATCH(C666,'HARGA SATUAN'!$C$7:$C$1495,0),0)),"",OFFSET('HARGA SATUAN'!$E$6,MATCH(C666,'HARGA SATUAN'!$C$7:$C$1495,0),0)))</f>
        <v>0</v>
      </c>
      <c r="F666" s="678" t="str">
        <f ca="1" t="shared" si="32"/>
        <v/>
      </c>
      <c r="G666" s="583">
        <f ca="1">IF(ISERROR(OFFSET('HARGA SATUAN'!$I$6,MATCH(C666,'HARGA SATUAN'!$C$7:$C$1495,0),0)),"",OFFSET('HARGA SATUAN'!$I$6,MATCH(C666,'HARGA SATUAN'!$C$7:$C$1495,0),0))</f>
        <v>0</v>
      </c>
      <c r="H666" s="677" t="str">
        <f ca="1">IF(B666="","",#REF!)</f>
        <v/>
      </c>
      <c r="I666" s="677" t="str">
        <f ca="1">IF(B666="","",#REF!)</f>
        <v/>
      </c>
      <c r="J666" s="677" t="str">
        <f ca="1">IF(B666="","",#REF!)</f>
        <v/>
      </c>
      <c r="K666" s="677" t="str">
        <f ca="1">IF(B666="","",#REF!)</f>
        <v/>
      </c>
      <c r="L666" s="677" t="str">
        <f ca="1">IF(C666="","",#REF!)</f>
        <v/>
      </c>
    </row>
    <row r="667" spans="1:12">
      <c r="A667" s="650">
        <v>656</v>
      </c>
      <c r="B667" s="676" t="str">
        <f ca="1" t="shared" si="30"/>
        <v/>
      </c>
      <c r="C667" s="209" t="str">
        <f ca="1" t="shared" si="31"/>
        <v/>
      </c>
      <c r="D667" s="587" t="str">
        <f ca="1">IF(ISERROR(OFFSET('HARGA SATUAN'!$D$6,MATCH(C667,'HARGA SATUAN'!$C$7:$C$1495,0),0)),"",OFFSET('HARGA SATUAN'!$D$6,MATCH(C667,'HARGA SATUAN'!$C$7:$C$1495,0),0))</f>
        <v/>
      </c>
      <c r="E667" s="587">
        <f ca="1">IF(B667="+","Unit",IF(ISERROR(OFFSET('HARGA SATUAN'!$E$6,MATCH(C667,'HARGA SATUAN'!$C$7:$C$1495,0),0)),"",OFFSET('HARGA SATUAN'!$E$6,MATCH(C667,'HARGA SATUAN'!$C$7:$C$1495,0),0)))</f>
        <v>0</v>
      </c>
      <c r="F667" s="678" t="str">
        <f ca="1" t="shared" si="32"/>
        <v/>
      </c>
      <c r="G667" s="583">
        <f ca="1">IF(ISERROR(OFFSET('HARGA SATUAN'!$I$6,MATCH(C667,'HARGA SATUAN'!$C$7:$C$1495,0),0)),"",OFFSET('HARGA SATUAN'!$I$6,MATCH(C667,'HARGA SATUAN'!$C$7:$C$1495,0),0))</f>
        <v>0</v>
      </c>
      <c r="H667" s="677" t="str">
        <f ca="1">IF(B667="","",#REF!)</f>
        <v/>
      </c>
      <c r="I667" s="677" t="str">
        <f ca="1">IF(B667="","",#REF!)</f>
        <v/>
      </c>
      <c r="J667" s="677" t="str">
        <f ca="1">IF(B667="","",#REF!)</f>
        <v/>
      </c>
      <c r="K667" s="677" t="str">
        <f ca="1">IF(B667="","",#REF!)</f>
        <v/>
      </c>
      <c r="L667" s="677" t="str">
        <f ca="1">IF(C667="","",#REF!)</f>
        <v/>
      </c>
    </row>
    <row r="668" spans="1:12">
      <c r="A668" s="650">
        <v>657</v>
      </c>
      <c r="B668" s="676" t="str">
        <f ca="1" t="shared" si="30"/>
        <v/>
      </c>
      <c r="C668" s="209" t="str">
        <f ca="1" t="shared" si="31"/>
        <v/>
      </c>
      <c r="D668" s="587" t="str">
        <f ca="1">IF(ISERROR(OFFSET('HARGA SATUAN'!$D$6,MATCH(C668,'HARGA SATUAN'!$C$7:$C$1495,0),0)),"",OFFSET('HARGA SATUAN'!$D$6,MATCH(C668,'HARGA SATUAN'!$C$7:$C$1495,0),0))</f>
        <v/>
      </c>
      <c r="E668" s="587">
        <f ca="1">IF(B668="+","Unit",IF(ISERROR(OFFSET('HARGA SATUAN'!$E$6,MATCH(C668,'HARGA SATUAN'!$C$7:$C$1495,0),0)),"",OFFSET('HARGA SATUAN'!$E$6,MATCH(C668,'HARGA SATUAN'!$C$7:$C$1495,0),0)))</f>
        <v>0</v>
      </c>
      <c r="F668" s="678" t="str">
        <f ca="1" t="shared" si="32"/>
        <v/>
      </c>
      <c r="G668" s="583">
        <f ca="1">IF(ISERROR(OFFSET('HARGA SATUAN'!$I$6,MATCH(C668,'HARGA SATUAN'!$C$7:$C$1495,0),0)),"",OFFSET('HARGA SATUAN'!$I$6,MATCH(C668,'HARGA SATUAN'!$C$7:$C$1495,0),0))</f>
        <v>0</v>
      </c>
      <c r="H668" s="677" t="str">
        <f ca="1">IF(B668="","",#REF!)</f>
        <v/>
      </c>
      <c r="I668" s="677" t="str">
        <f ca="1">IF(B668="","",#REF!)</f>
        <v/>
      </c>
      <c r="J668" s="677" t="str">
        <f ca="1">IF(B668="","",#REF!)</f>
        <v/>
      </c>
      <c r="K668" s="677" t="str">
        <f ca="1">IF(B668="","",#REF!)</f>
        <v/>
      </c>
      <c r="L668" s="677" t="str">
        <f ca="1">IF(C668="","",#REF!)</f>
        <v/>
      </c>
    </row>
    <row r="669" spans="1:12">
      <c r="A669" s="650">
        <v>658</v>
      </c>
      <c r="B669" s="676" t="str">
        <f ca="1" t="shared" si="30"/>
        <v/>
      </c>
      <c r="C669" s="209" t="str">
        <f ca="1" t="shared" si="31"/>
        <v/>
      </c>
      <c r="D669" s="587" t="str">
        <f ca="1">IF(ISERROR(OFFSET('HARGA SATUAN'!$D$6,MATCH(C669,'HARGA SATUAN'!$C$7:$C$1495,0),0)),"",OFFSET('HARGA SATUAN'!$D$6,MATCH(C669,'HARGA SATUAN'!$C$7:$C$1495,0),0))</f>
        <v/>
      </c>
      <c r="E669" s="587">
        <f ca="1">IF(B669="+","Unit",IF(ISERROR(OFFSET('HARGA SATUAN'!$E$6,MATCH(C669,'HARGA SATUAN'!$C$7:$C$1495,0),0)),"",OFFSET('HARGA SATUAN'!$E$6,MATCH(C669,'HARGA SATUAN'!$C$7:$C$1495,0),0)))</f>
        <v>0</v>
      </c>
      <c r="F669" s="678" t="str">
        <f ca="1" t="shared" si="32"/>
        <v/>
      </c>
      <c r="G669" s="583">
        <f ca="1">IF(ISERROR(OFFSET('HARGA SATUAN'!$I$6,MATCH(C669,'HARGA SATUAN'!$C$7:$C$1495,0),0)),"",OFFSET('HARGA SATUAN'!$I$6,MATCH(C669,'HARGA SATUAN'!$C$7:$C$1495,0),0))</f>
        <v>0</v>
      </c>
      <c r="H669" s="677" t="str">
        <f ca="1">IF(B669="","",#REF!)</f>
        <v/>
      </c>
      <c r="I669" s="677" t="str">
        <f ca="1">IF(B669="","",#REF!)</f>
        <v/>
      </c>
      <c r="J669" s="677" t="str">
        <f ca="1">IF(B669="","",#REF!)</f>
        <v/>
      </c>
      <c r="K669" s="677" t="str">
        <f ca="1">IF(B669="","",#REF!)</f>
        <v/>
      </c>
      <c r="L669" s="677" t="str">
        <f ca="1">IF(C669="","",#REF!)</f>
        <v/>
      </c>
    </row>
    <row r="670" spans="1:12">
      <c r="A670" s="650">
        <v>659</v>
      </c>
      <c r="B670" s="676" t="str">
        <f ca="1" t="shared" si="30"/>
        <v/>
      </c>
      <c r="C670" s="209" t="str">
        <f ca="1" t="shared" si="31"/>
        <v/>
      </c>
      <c r="D670" s="587" t="str">
        <f ca="1">IF(ISERROR(OFFSET('HARGA SATUAN'!$D$6,MATCH(C670,'HARGA SATUAN'!$C$7:$C$1495,0),0)),"",OFFSET('HARGA SATUAN'!$D$6,MATCH(C670,'HARGA SATUAN'!$C$7:$C$1495,0),0))</f>
        <v/>
      </c>
      <c r="E670" s="587">
        <f ca="1">IF(B670="+","Unit",IF(ISERROR(OFFSET('HARGA SATUAN'!$E$6,MATCH(C670,'HARGA SATUAN'!$C$7:$C$1495,0),0)),"",OFFSET('HARGA SATUAN'!$E$6,MATCH(C670,'HARGA SATUAN'!$C$7:$C$1495,0),0)))</f>
        <v>0</v>
      </c>
      <c r="F670" s="678" t="str">
        <f ca="1" t="shared" si="32"/>
        <v/>
      </c>
      <c r="G670" s="583">
        <f ca="1">IF(ISERROR(OFFSET('HARGA SATUAN'!$I$6,MATCH(C670,'HARGA SATUAN'!$C$7:$C$1495,0),0)),"",OFFSET('HARGA SATUAN'!$I$6,MATCH(C670,'HARGA SATUAN'!$C$7:$C$1495,0),0))</f>
        <v>0</v>
      </c>
      <c r="H670" s="677" t="str">
        <f ca="1">IF(B670="","",#REF!)</f>
        <v/>
      </c>
      <c r="I670" s="677" t="str">
        <f ca="1">IF(B670="","",#REF!)</f>
        <v/>
      </c>
      <c r="J670" s="677" t="str">
        <f ca="1">IF(B670="","",#REF!)</f>
        <v/>
      </c>
      <c r="K670" s="677" t="str">
        <f ca="1">IF(B670="","",#REF!)</f>
        <v/>
      </c>
      <c r="L670" s="677" t="str">
        <f ca="1">IF(C670="","",#REF!)</f>
        <v/>
      </c>
    </row>
    <row r="671" spans="1:12">
      <c r="A671" s="650">
        <v>660</v>
      </c>
      <c r="B671" s="676" t="str">
        <f ca="1" t="shared" si="30"/>
        <v/>
      </c>
      <c r="C671" s="209" t="str">
        <f ca="1" t="shared" si="31"/>
        <v/>
      </c>
      <c r="D671" s="587" t="str">
        <f ca="1">IF(ISERROR(OFFSET('HARGA SATUAN'!$D$6,MATCH(C671,'HARGA SATUAN'!$C$7:$C$1495,0),0)),"",OFFSET('HARGA SATUAN'!$D$6,MATCH(C671,'HARGA SATUAN'!$C$7:$C$1495,0),0))</f>
        <v/>
      </c>
      <c r="E671" s="587">
        <f ca="1">IF(B671="+","Unit",IF(ISERROR(OFFSET('HARGA SATUAN'!$E$6,MATCH(C671,'HARGA SATUAN'!$C$7:$C$1495,0),0)),"",OFFSET('HARGA SATUAN'!$E$6,MATCH(C671,'HARGA SATUAN'!$C$7:$C$1495,0),0)))</f>
        <v>0</v>
      </c>
      <c r="F671" s="678" t="str">
        <f ca="1" t="shared" si="32"/>
        <v/>
      </c>
      <c r="G671" s="583">
        <f ca="1">IF(ISERROR(OFFSET('HARGA SATUAN'!$I$6,MATCH(C671,'HARGA SATUAN'!$C$7:$C$1495,0),0)),"",OFFSET('HARGA SATUAN'!$I$6,MATCH(C671,'HARGA SATUAN'!$C$7:$C$1495,0),0))</f>
        <v>0</v>
      </c>
      <c r="H671" s="677" t="str">
        <f ca="1">IF(B671="","",#REF!)</f>
        <v/>
      </c>
      <c r="I671" s="677" t="str">
        <f ca="1">IF(B671="","",#REF!)</f>
        <v/>
      </c>
      <c r="J671" s="677" t="str">
        <f ca="1">IF(B671="","",#REF!)</f>
        <v/>
      </c>
      <c r="K671" s="677" t="str">
        <f ca="1">IF(B671="","",#REF!)</f>
        <v/>
      </c>
      <c r="L671" s="677" t="str">
        <f ca="1">IF(C671="","",#REF!)</f>
        <v/>
      </c>
    </row>
    <row r="672" spans="1:12">
      <c r="A672" s="650">
        <v>661</v>
      </c>
      <c r="B672" s="676" t="str">
        <f ca="1" t="shared" si="30"/>
        <v/>
      </c>
      <c r="C672" s="209" t="str">
        <f ca="1" t="shared" si="31"/>
        <v/>
      </c>
      <c r="D672" s="587" t="str">
        <f ca="1">IF(ISERROR(OFFSET('HARGA SATUAN'!$D$6,MATCH(C672,'HARGA SATUAN'!$C$7:$C$1495,0),0)),"",OFFSET('HARGA SATUAN'!$D$6,MATCH(C672,'HARGA SATUAN'!$C$7:$C$1495,0),0))</f>
        <v/>
      </c>
      <c r="E672" s="587">
        <f ca="1">IF(B672="+","Unit",IF(ISERROR(OFFSET('HARGA SATUAN'!$E$6,MATCH(C672,'HARGA SATUAN'!$C$7:$C$1495,0),0)),"",OFFSET('HARGA SATUAN'!$E$6,MATCH(C672,'HARGA SATUAN'!$C$7:$C$1495,0),0)))</f>
        <v>0</v>
      </c>
      <c r="F672" s="678" t="str">
        <f ca="1" t="shared" si="32"/>
        <v/>
      </c>
      <c r="G672" s="583">
        <f ca="1">IF(ISERROR(OFFSET('HARGA SATUAN'!$I$6,MATCH(C672,'HARGA SATUAN'!$C$7:$C$1495,0),0)),"",OFFSET('HARGA SATUAN'!$I$6,MATCH(C672,'HARGA SATUAN'!$C$7:$C$1495,0),0))</f>
        <v>0</v>
      </c>
      <c r="H672" s="677" t="str">
        <f ca="1">IF(B672="","",#REF!)</f>
        <v/>
      </c>
      <c r="I672" s="677" t="str">
        <f ca="1">IF(B672="","",#REF!)</f>
        <v/>
      </c>
      <c r="J672" s="677" t="str">
        <f ca="1">IF(B672="","",#REF!)</f>
        <v/>
      </c>
      <c r="K672" s="677" t="str">
        <f ca="1">IF(B672="","",#REF!)</f>
        <v/>
      </c>
      <c r="L672" s="677" t="str">
        <f ca="1">IF(C672="","",#REF!)</f>
        <v/>
      </c>
    </row>
    <row r="673" spans="1:12">
      <c r="A673" s="650">
        <v>662</v>
      </c>
      <c r="B673" s="676" t="str">
        <f ca="1" t="shared" si="30"/>
        <v/>
      </c>
      <c r="C673" s="209" t="str">
        <f ca="1" t="shared" si="31"/>
        <v/>
      </c>
      <c r="D673" s="587" t="str">
        <f ca="1">IF(ISERROR(OFFSET('HARGA SATUAN'!$D$6,MATCH(C673,'HARGA SATUAN'!$C$7:$C$1495,0),0)),"",OFFSET('HARGA SATUAN'!$D$6,MATCH(C673,'HARGA SATUAN'!$C$7:$C$1495,0),0))</f>
        <v/>
      </c>
      <c r="E673" s="587">
        <f ca="1">IF(B673="+","Unit",IF(ISERROR(OFFSET('HARGA SATUAN'!$E$6,MATCH(C673,'HARGA SATUAN'!$C$7:$C$1495,0),0)),"",OFFSET('HARGA SATUAN'!$E$6,MATCH(C673,'HARGA SATUAN'!$C$7:$C$1495,0),0)))</f>
        <v>0</v>
      </c>
      <c r="F673" s="678" t="str">
        <f ca="1" t="shared" si="32"/>
        <v/>
      </c>
      <c r="G673" s="583">
        <f ca="1">IF(ISERROR(OFFSET('HARGA SATUAN'!$I$6,MATCH(C673,'HARGA SATUAN'!$C$7:$C$1495,0),0)),"",OFFSET('HARGA SATUAN'!$I$6,MATCH(C673,'HARGA SATUAN'!$C$7:$C$1495,0),0))</f>
        <v>0</v>
      </c>
      <c r="H673" s="677" t="str">
        <f ca="1">IF(B673="","",#REF!)</f>
        <v/>
      </c>
      <c r="I673" s="677" t="str">
        <f ca="1">IF(B673="","",#REF!)</f>
        <v/>
      </c>
      <c r="J673" s="677" t="str">
        <f ca="1">IF(B673="","",#REF!)</f>
        <v/>
      </c>
      <c r="K673" s="677" t="str">
        <f ca="1">IF(B673="","",#REF!)</f>
        <v/>
      </c>
      <c r="L673" s="677" t="str">
        <f ca="1">IF(C673="","",#REF!)</f>
        <v/>
      </c>
    </row>
    <row r="674" spans="1:12">
      <c r="A674" s="650">
        <v>663</v>
      </c>
      <c r="B674" s="676" t="str">
        <f ca="1" t="shared" si="30"/>
        <v/>
      </c>
      <c r="C674" s="209" t="str">
        <f ca="1" t="shared" si="31"/>
        <v/>
      </c>
      <c r="D674" s="587" t="str">
        <f ca="1">IF(ISERROR(OFFSET('HARGA SATUAN'!$D$6,MATCH(C674,'HARGA SATUAN'!$C$7:$C$1495,0),0)),"",OFFSET('HARGA SATUAN'!$D$6,MATCH(C674,'HARGA SATUAN'!$C$7:$C$1495,0),0))</f>
        <v/>
      </c>
      <c r="E674" s="587">
        <f ca="1">IF(B674="+","Unit",IF(ISERROR(OFFSET('HARGA SATUAN'!$E$6,MATCH(C674,'HARGA SATUAN'!$C$7:$C$1495,0),0)),"",OFFSET('HARGA SATUAN'!$E$6,MATCH(C674,'HARGA SATUAN'!$C$7:$C$1495,0),0)))</f>
        <v>0</v>
      </c>
      <c r="F674" s="678" t="str">
        <f ca="1" t="shared" si="32"/>
        <v/>
      </c>
      <c r="G674" s="583">
        <f ca="1">IF(ISERROR(OFFSET('HARGA SATUAN'!$I$6,MATCH(C674,'HARGA SATUAN'!$C$7:$C$1495,0),0)),"",OFFSET('HARGA SATUAN'!$I$6,MATCH(C674,'HARGA SATUAN'!$C$7:$C$1495,0),0))</f>
        <v>0</v>
      </c>
      <c r="H674" s="677" t="str">
        <f ca="1">IF(B674="","",#REF!)</f>
        <v/>
      </c>
      <c r="I674" s="677" t="str">
        <f ca="1">IF(B674="","",#REF!)</f>
        <v/>
      </c>
      <c r="J674" s="677" t="str">
        <f ca="1">IF(B674="","",#REF!)</f>
        <v/>
      </c>
      <c r="K674" s="677" t="str">
        <f ca="1">IF(B674="","",#REF!)</f>
        <v/>
      </c>
      <c r="L674" s="677" t="str">
        <f ca="1">IF(C674="","",#REF!)</f>
        <v/>
      </c>
    </row>
    <row r="675" spans="1:12">
      <c r="A675" s="650">
        <v>664</v>
      </c>
      <c r="B675" s="676" t="str">
        <f ca="1" t="shared" si="30"/>
        <v/>
      </c>
      <c r="C675" s="209" t="str">
        <f ca="1" t="shared" si="31"/>
        <v/>
      </c>
      <c r="D675" s="587" t="str">
        <f ca="1">IF(ISERROR(OFFSET('HARGA SATUAN'!$D$6,MATCH(C675,'HARGA SATUAN'!$C$7:$C$1495,0),0)),"",OFFSET('HARGA SATUAN'!$D$6,MATCH(C675,'HARGA SATUAN'!$C$7:$C$1495,0),0))</f>
        <v/>
      </c>
      <c r="E675" s="587">
        <f ca="1">IF(B675="+","Unit",IF(ISERROR(OFFSET('HARGA SATUAN'!$E$6,MATCH(C675,'HARGA SATUAN'!$C$7:$C$1495,0),0)),"",OFFSET('HARGA SATUAN'!$E$6,MATCH(C675,'HARGA SATUAN'!$C$7:$C$1495,0),0)))</f>
        <v>0</v>
      </c>
      <c r="F675" s="678" t="str">
        <f ca="1" t="shared" si="32"/>
        <v/>
      </c>
      <c r="G675" s="583">
        <f ca="1">IF(ISERROR(OFFSET('HARGA SATUAN'!$I$6,MATCH(C675,'HARGA SATUAN'!$C$7:$C$1495,0),0)),"",OFFSET('HARGA SATUAN'!$I$6,MATCH(C675,'HARGA SATUAN'!$C$7:$C$1495,0),0))</f>
        <v>0</v>
      </c>
      <c r="H675" s="677" t="str">
        <f ca="1">IF(B675="","",#REF!)</f>
        <v/>
      </c>
      <c r="I675" s="677" t="str">
        <f ca="1">IF(B675="","",#REF!)</f>
        <v/>
      </c>
      <c r="J675" s="677" t="str">
        <f ca="1">IF(B675="","",#REF!)</f>
        <v/>
      </c>
      <c r="K675" s="677" t="str">
        <f ca="1">IF(B675="","",#REF!)</f>
        <v/>
      </c>
      <c r="L675" s="677" t="str">
        <f ca="1">IF(C675="","",#REF!)</f>
        <v/>
      </c>
    </row>
    <row r="676" spans="1:12">
      <c r="A676" s="650">
        <v>665</v>
      </c>
      <c r="B676" s="676" t="str">
        <f ca="1" t="shared" si="30"/>
        <v/>
      </c>
      <c r="C676" s="209" t="str">
        <f ca="1" t="shared" si="31"/>
        <v/>
      </c>
      <c r="D676" s="587" t="str">
        <f ca="1">IF(ISERROR(OFFSET('HARGA SATUAN'!$D$6,MATCH(C676,'HARGA SATUAN'!$C$7:$C$1495,0),0)),"",OFFSET('HARGA SATUAN'!$D$6,MATCH(C676,'HARGA SATUAN'!$C$7:$C$1495,0),0))</f>
        <v/>
      </c>
      <c r="E676" s="587">
        <f ca="1">IF(B676="+","Unit",IF(ISERROR(OFFSET('HARGA SATUAN'!$E$6,MATCH(C676,'HARGA SATUAN'!$C$7:$C$1495,0),0)),"",OFFSET('HARGA SATUAN'!$E$6,MATCH(C676,'HARGA SATUAN'!$C$7:$C$1495,0),0)))</f>
        <v>0</v>
      </c>
      <c r="F676" s="678" t="str">
        <f ca="1" t="shared" si="32"/>
        <v/>
      </c>
      <c r="G676" s="583">
        <f ca="1">IF(ISERROR(OFFSET('HARGA SATUAN'!$I$6,MATCH(C676,'HARGA SATUAN'!$C$7:$C$1495,0),0)),"",OFFSET('HARGA SATUAN'!$I$6,MATCH(C676,'HARGA SATUAN'!$C$7:$C$1495,0),0))</f>
        <v>0</v>
      </c>
      <c r="H676" s="677" t="str">
        <f ca="1">IF(B676="","",#REF!)</f>
        <v/>
      </c>
      <c r="I676" s="677" t="str">
        <f ca="1">IF(B676="","",#REF!)</f>
        <v/>
      </c>
      <c r="J676" s="677" t="str">
        <f ca="1">IF(B676="","",#REF!)</f>
        <v/>
      </c>
      <c r="K676" s="677" t="str">
        <f ca="1">IF(B676="","",#REF!)</f>
        <v/>
      </c>
      <c r="L676" s="677" t="str">
        <f ca="1">IF(C676="","",#REF!)</f>
        <v/>
      </c>
    </row>
    <row r="677" spans="1:12">
      <c r="A677" s="650">
        <v>666</v>
      </c>
      <c r="B677" s="676" t="str">
        <f ca="1" t="shared" si="30"/>
        <v/>
      </c>
      <c r="C677" s="209" t="str">
        <f ca="1" t="shared" si="31"/>
        <v/>
      </c>
      <c r="D677" s="587" t="str">
        <f ca="1">IF(ISERROR(OFFSET('HARGA SATUAN'!$D$6,MATCH(C677,'HARGA SATUAN'!$C$7:$C$1495,0),0)),"",OFFSET('HARGA SATUAN'!$D$6,MATCH(C677,'HARGA SATUAN'!$C$7:$C$1495,0),0))</f>
        <v/>
      </c>
      <c r="E677" s="587">
        <f ca="1">IF(B677="+","Unit",IF(ISERROR(OFFSET('HARGA SATUAN'!$E$6,MATCH(C677,'HARGA SATUAN'!$C$7:$C$1495,0),0)),"",OFFSET('HARGA SATUAN'!$E$6,MATCH(C677,'HARGA SATUAN'!$C$7:$C$1495,0),0)))</f>
        <v>0</v>
      </c>
      <c r="F677" s="678" t="str">
        <f ca="1" t="shared" si="32"/>
        <v/>
      </c>
      <c r="G677" s="583">
        <f ca="1">IF(ISERROR(OFFSET('HARGA SATUAN'!$I$6,MATCH(C677,'HARGA SATUAN'!$C$7:$C$1495,0),0)),"",OFFSET('HARGA SATUAN'!$I$6,MATCH(C677,'HARGA SATUAN'!$C$7:$C$1495,0),0))</f>
        <v>0</v>
      </c>
      <c r="H677" s="677" t="str">
        <f ca="1">IF(B677="","",#REF!)</f>
        <v/>
      </c>
      <c r="I677" s="677" t="str">
        <f ca="1">IF(B677="","",#REF!)</f>
        <v/>
      </c>
      <c r="J677" s="677" t="str">
        <f ca="1">IF(B677="","",#REF!)</f>
        <v/>
      </c>
      <c r="K677" s="677" t="str">
        <f ca="1">IF(B677="","",#REF!)</f>
        <v/>
      </c>
      <c r="L677" s="677" t="str">
        <f ca="1">IF(C677="","",#REF!)</f>
        <v/>
      </c>
    </row>
    <row r="678" spans="1:12">
      <c r="A678" s="650">
        <v>667</v>
      </c>
      <c r="B678" s="676" t="str">
        <f ca="1" t="shared" si="30"/>
        <v/>
      </c>
      <c r="C678" s="209" t="str">
        <f ca="1" t="shared" si="31"/>
        <v/>
      </c>
      <c r="D678" s="587" t="str">
        <f ca="1">IF(ISERROR(OFFSET('HARGA SATUAN'!$D$6,MATCH(C678,'HARGA SATUAN'!$C$7:$C$1495,0),0)),"",OFFSET('HARGA SATUAN'!$D$6,MATCH(C678,'HARGA SATUAN'!$C$7:$C$1495,0),0))</f>
        <v/>
      </c>
      <c r="E678" s="587">
        <f ca="1">IF(B678="+","Unit",IF(ISERROR(OFFSET('HARGA SATUAN'!$E$6,MATCH(C678,'HARGA SATUAN'!$C$7:$C$1495,0),0)),"",OFFSET('HARGA SATUAN'!$E$6,MATCH(C678,'HARGA SATUAN'!$C$7:$C$1495,0),0)))</f>
        <v>0</v>
      </c>
      <c r="F678" s="678" t="str">
        <f ca="1" t="shared" si="32"/>
        <v/>
      </c>
      <c r="G678" s="583">
        <f ca="1">IF(ISERROR(OFFSET('HARGA SATUAN'!$I$6,MATCH(C678,'HARGA SATUAN'!$C$7:$C$1495,0),0)),"",OFFSET('HARGA SATUAN'!$I$6,MATCH(C678,'HARGA SATUAN'!$C$7:$C$1495,0),0))</f>
        <v>0</v>
      </c>
      <c r="H678" s="677" t="str">
        <f ca="1">IF(B678="","",#REF!)</f>
        <v/>
      </c>
      <c r="I678" s="677" t="str">
        <f ca="1">IF(B678="","",#REF!)</f>
        <v/>
      </c>
      <c r="J678" s="677" t="str">
        <f ca="1">IF(B678="","",#REF!)</f>
        <v/>
      </c>
      <c r="K678" s="677" t="str">
        <f ca="1">IF(B678="","",#REF!)</f>
        <v/>
      </c>
      <c r="L678" s="677" t="str">
        <f ca="1">IF(C678="","",#REF!)</f>
        <v/>
      </c>
    </row>
    <row r="679" spans="1:12">
      <c r="A679" s="650">
        <v>668</v>
      </c>
      <c r="B679" s="676" t="str">
        <f ca="1" t="shared" si="30"/>
        <v/>
      </c>
      <c r="C679" s="209" t="str">
        <f ca="1" t="shared" si="31"/>
        <v/>
      </c>
      <c r="D679" s="587" t="str">
        <f ca="1">IF(ISERROR(OFFSET('HARGA SATUAN'!$D$6,MATCH(C679,'HARGA SATUAN'!$C$7:$C$1495,0),0)),"",OFFSET('HARGA SATUAN'!$D$6,MATCH(C679,'HARGA SATUAN'!$C$7:$C$1495,0),0))</f>
        <v/>
      </c>
      <c r="E679" s="587">
        <f ca="1">IF(B679="+","Unit",IF(ISERROR(OFFSET('HARGA SATUAN'!$E$6,MATCH(C679,'HARGA SATUAN'!$C$7:$C$1495,0),0)),"",OFFSET('HARGA SATUAN'!$E$6,MATCH(C679,'HARGA SATUAN'!$C$7:$C$1495,0),0)))</f>
        <v>0</v>
      </c>
      <c r="F679" s="678" t="str">
        <f ca="1" t="shared" si="32"/>
        <v/>
      </c>
      <c r="G679" s="583">
        <f ca="1">IF(ISERROR(OFFSET('HARGA SATUAN'!$I$6,MATCH(C679,'HARGA SATUAN'!$C$7:$C$1495,0),0)),"",OFFSET('HARGA SATUAN'!$I$6,MATCH(C679,'HARGA SATUAN'!$C$7:$C$1495,0),0))</f>
        <v>0</v>
      </c>
      <c r="H679" s="677" t="str">
        <f ca="1">IF(B679="","",#REF!)</f>
        <v/>
      </c>
      <c r="I679" s="677" t="str">
        <f ca="1">IF(B679="","",#REF!)</f>
        <v/>
      </c>
      <c r="J679" s="677" t="str">
        <f ca="1">IF(B679="","",#REF!)</f>
        <v/>
      </c>
      <c r="K679" s="677" t="str">
        <f ca="1">IF(B679="","",#REF!)</f>
        <v/>
      </c>
      <c r="L679" s="677" t="str">
        <f ca="1">IF(C679="","",#REF!)</f>
        <v/>
      </c>
    </row>
    <row r="680" spans="1:12">
      <c r="A680" s="650">
        <v>669</v>
      </c>
      <c r="B680" s="676" t="str">
        <f ca="1" t="shared" si="30"/>
        <v/>
      </c>
      <c r="C680" s="209" t="str">
        <f ca="1" t="shared" si="31"/>
        <v/>
      </c>
      <c r="D680" s="587" t="str">
        <f ca="1">IF(ISERROR(OFFSET('HARGA SATUAN'!$D$6,MATCH(C680,'HARGA SATUAN'!$C$7:$C$1495,0),0)),"",OFFSET('HARGA SATUAN'!$D$6,MATCH(C680,'HARGA SATUAN'!$C$7:$C$1495,0),0))</f>
        <v/>
      </c>
      <c r="E680" s="587">
        <f ca="1">IF(B680="+","Unit",IF(ISERROR(OFFSET('HARGA SATUAN'!$E$6,MATCH(C680,'HARGA SATUAN'!$C$7:$C$1495,0),0)),"",OFFSET('HARGA SATUAN'!$E$6,MATCH(C680,'HARGA SATUAN'!$C$7:$C$1495,0),0)))</f>
        <v>0</v>
      </c>
      <c r="F680" s="678" t="str">
        <f ca="1" t="shared" si="32"/>
        <v/>
      </c>
      <c r="G680" s="583">
        <f ca="1">IF(ISERROR(OFFSET('HARGA SATUAN'!$I$6,MATCH(C680,'HARGA SATUAN'!$C$7:$C$1495,0),0)),"",OFFSET('HARGA SATUAN'!$I$6,MATCH(C680,'HARGA SATUAN'!$C$7:$C$1495,0),0))</f>
        <v>0</v>
      </c>
      <c r="H680" s="677" t="str">
        <f ca="1">IF(B680="","",#REF!)</f>
        <v/>
      </c>
      <c r="I680" s="677" t="str">
        <f ca="1">IF(B680="","",#REF!)</f>
        <v/>
      </c>
      <c r="J680" s="677" t="str">
        <f ca="1">IF(B680="","",#REF!)</f>
        <v/>
      </c>
      <c r="K680" s="677" t="str">
        <f ca="1">IF(B680="","",#REF!)</f>
        <v/>
      </c>
      <c r="L680" s="677" t="str">
        <f ca="1">IF(C680="","",#REF!)</f>
        <v/>
      </c>
    </row>
    <row r="681" spans="1:12">
      <c r="A681" s="650">
        <v>670</v>
      </c>
      <c r="B681" s="676" t="str">
        <f ca="1" t="shared" si="30"/>
        <v/>
      </c>
      <c r="C681" s="209" t="str">
        <f ca="1" t="shared" si="31"/>
        <v/>
      </c>
      <c r="D681" s="587" t="str">
        <f ca="1">IF(ISERROR(OFFSET('HARGA SATUAN'!$D$6,MATCH(C681,'HARGA SATUAN'!$C$7:$C$1495,0),0)),"",OFFSET('HARGA SATUAN'!$D$6,MATCH(C681,'HARGA SATUAN'!$C$7:$C$1495,0),0))</f>
        <v/>
      </c>
      <c r="E681" s="587">
        <f ca="1">IF(B681="+","Unit",IF(ISERROR(OFFSET('HARGA SATUAN'!$E$6,MATCH(C681,'HARGA SATUAN'!$C$7:$C$1495,0),0)),"",OFFSET('HARGA SATUAN'!$E$6,MATCH(C681,'HARGA SATUAN'!$C$7:$C$1495,0),0)))</f>
        <v>0</v>
      </c>
      <c r="F681" s="678" t="str">
        <f ca="1" t="shared" si="32"/>
        <v/>
      </c>
      <c r="G681" s="583">
        <f ca="1">IF(ISERROR(OFFSET('HARGA SATUAN'!$I$6,MATCH(C681,'HARGA SATUAN'!$C$7:$C$1495,0),0)),"",OFFSET('HARGA SATUAN'!$I$6,MATCH(C681,'HARGA SATUAN'!$C$7:$C$1495,0),0))</f>
        <v>0</v>
      </c>
      <c r="H681" s="677" t="str">
        <f ca="1">IF(B681="","",#REF!)</f>
        <v/>
      </c>
      <c r="I681" s="677" t="str">
        <f ca="1">IF(B681="","",#REF!)</f>
        <v/>
      </c>
      <c r="J681" s="677" t="str">
        <f ca="1">IF(B681="","",#REF!)</f>
        <v/>
      </c>
      <c r="K681" s="677" t="str">
        <f ca="1">IF(B681="","",#REF!)</f>
        <v/>
      </c>
      <c r="L681" s="677" t="str">
        <f ca="1">IF(C681="","",#REF!)</f>
        <v/>
      </c>
    </row>
    <row r="682" spans="1:12">
      <c r="A682" s="650">
        <v>671</v>
      </c>
      <c r="B682" s="676" t="str">
        <f ca="1" t="shared" si="30"/>
        <v/>
      </c>
      <c r="C682" s="209" t="str">
        <f ca="1" t="shared" si="31"/>
        <v/>
      </c>
      <c r="D682" s="587" t="str">
        <f ca="1">IF(ISERROR(OFFSET('HARGA SATUAN'!$D$6,MATCH(C682,'HARGA SATUAN'!$C$7:$C$1495,0),0)),"",OFFSET('HARGA SATUAN'!$D$6,MATCH(C682,'HARGA SATUAN'!$C$7:$C$1495,0),0))</f>
        <v/>
      </c>
      <c r="E682" s="587">
        <f ca="1">IF(B682="+","Unit",IF(ISERROR(OFFSET('HARGA SATUAN'!$E$6,MATCH(C682,'HARGA SATUAN'!$C$7:$C$1495,0),0)),"",OFFSET('HARGA SATUAN'!$E$6,MATCH(C682,'HARGA SATUAN'!$C$7:$C$1495,0),0)))</f>
        <v>0</v>
      </c>
      <c r="F682" s="678" t="str">
        <f ca="1" t="shared" si="32"/>
        <v/>
      </c>
      <c r="G682" s="583">
        <f ca="1">IF(ISERROR(OFFSET('HARGA SATUAN'!$I$6,MATCH(C682,'HARGA SATUAN'!$C$7:$C$1495,0),0)),"",OFFSET('HARGA SATUAN'!$I$6,MATCH(C682,'HARGA SATUAN'!$C$7:$C$1495,0),0))</f>
        <v>0</v>
      </c>
      <c r="H682" s="677" t="str">
        <f ca="1">IF(B682="","",#REF!)</f>
        <v/>
      </c>
      <c r="I682" s="677" t="str">
        <f ca="1">IF(B682="","",#REF!)</f>
        <v/>
      </c>
      <c r="J682" s="677" t="str">
        <f ca="1">IF(B682="","",#REF!)</f>
        <v/>
      </c>
      <c r="K682" s="677" t="str">
        <f ca="1">IF(B682="","",#REF!)</f>
        <v/>
      </c>
      <c r="L682" s="677" t="str">
        <f ca="1">IF(C682="","",#REF!)</f>
        <v/>
      </c>
    </row>
    <row r="683" spans="1:12">
      <c r="A683" s="650">
        <v>672</v>
      </c>
      <c r="B683" s="676" t="str">
        <f ca="1" t="shared" si="30"/>
        <v/>
      </c>
      <c r="C683" s="209" t="str">
        <f ca="1" t="shared" si="31"/>
        <v/>
      </c>
      <c r="D683" s="587" t="str">
        <f ca="1">IF(ISERROR(OFFSET('HARGA SATUAN'!$D$6,MATCH(C683,'HARGA SATUAN'!$C$7:$C$1495,0),0)),"",OFFSET('HARGA SATUAN'!$D$6,MATCH(C683,'HARGA SATUAN'!$C$7:$C$1495,0),0))</f>
        <v/>
      </c>
      <c r="E683" s="587">
        <f ca="1">IF(B683="+","Unit",IF(ISERROR(OFFSET('HARGA SATUAN'!$E$6,MATCH(C683,'HARGA SATUAN'!$C$7:$C$1495,0),0)),"",OFFSET('HARGA SATUAN'!$E$6,MATCH(C683,'HARGA SATUAN'!$C$7:$C$1495,0),0)))</f>
        <v>0</v>
      </c>
      <c r="F683" s="678" t="str">
        <f ca="1" t="shared" si="32"/>
        <v/>
      </c>
      <c r="G683" s="583">
        <f ca="1">IF(ISERROR(OFFSET('HARGA SATUAN'!$I$6,MATCH(C683,'HARGA SATUAN'!$C$7:$C$1495,0),0)),"",OFFSET('HARGA SATUAN'!$I$6,MATCH(C683,'HARGA SATUAN'!$C$7:$C$1495,0),0))</f>
        <v>0</v>
      </c>
      <c r="H683" s="677" t="str">
        <f ca="1">IF(B683="","",#REF!)</f>
        <v/>
      </c>
      <c r="I683" s="677" t="str">
        <f ca="1">IF(B683="","",#REF!)</f>
        <v/>
      </c>
      <c r="J683" s="677" t="str">
        <f ca="1">IF(B683="","",#REF!)</f>
        <v/>
      </c>
      <c r="K683" s="677" t="str">
        <f ca="1">IF(B683="","",#REF!)</f>
        <v/>
      </c>
      <c r="L683" s="677" t="str">
        <f ca="1">IF(C683="","",#REF!)</f>
        <v/>
      </c>
    </row>
    <row r="684" spans="1:12">
      <c r="A684" s="650">
        <v>673</v>
      </c>
      <c r="B684" s="676" t="str">
        <f ca="1" t="shared" si="30"/>
        <v/>
      </c>
      <c r="C684" s="209" t="str">
        <f ca="1" t="shared" si="31"/>
        <v/>
      </c>
      <c r="D684" s="587" t="str">
        <f ca="1">IF(ISERROR(OFFSET('HARGA SATUAN'!$D$6,MATCH(C684,'HARGA SATUAN'!$C$7:$C$1495,0),0)),"",OFFSET('HARGA SATUAN'!$D$6,MATCH(C684,'HARGA SATUAN'!$C$7:$C$1495,0),0))</f>
        <v/>
      </c>
      <c r="E684" s="587">
        <f ca="1">IF(B684="+","Unit",IF(ISERROR(OFFSET('HARGA SATUAN'!$E$6,MATCH(C684,'HARGA SATUAN'!$C$7:$C$1495,0),0)),"",OFFSET('HARGA SATUAN'!$E$6,MATCH(C684,'HARGA SATUAN'!$C$7:$C$1495,0),0)))</f>
        <v>0</v>
      </c>
      <c r="F684" s="678" t="str">
        <f ca="1" t="shared" si="32"/>
        <v/>
      </c>
      <c r="G684" s="583">
        <f ca="1">IF(ISERROR(OFFSET('HARGA SATUAN'!$I$6,MATCH(C684,'HARGA SATUAN'!$C$7:$C$1495,0),0)),"",OFFSET('HARGA SATUAN'!$I$6,MATCH(C684,'HARGA SATUAN'!$C$7:$C$1495,0),0))</f>
        <v>0</v>
      </c>
      <c r="H684" s="677" t="str">
        <f ca="1">IF(B684="","",#REF!)</f>
        <v/>
      </c>
      <c r="I684" s="677" t="str">
        <f ca="1">IF(B684="","",#REF!)</f>
        <v/>
      </c>
      <c r="J684" s="677" t="str">
        <f ca="1">IF(B684="","",#REF!)</f>
        <v/>
      </c>
      <c r="K684" s="677" t="str">
        <f ca="1">IF(B684="","",#REF!)</f>
        <v/>
      </c>
      <c r="L684" s="677" t="str">
        <f ca="1">IF(C684="","",#REF!)</f>
        <v/>
      </c>
    </row>
    <row r="685" spans="1:12">
      <c r="A685" s="650">
        <v>674</v>
      </c>
      <c r="B685" s="676" t="str">
        <f ca="1" t="shared" si="30"/>
        <v/>
      </c>
      <c r="C685" s="209" t="str">
        <f ca="1" t="shared" si="31"/>
        <v/>
      </c>
      <c r="D685" s="587" t="str">
        <f ca="1">IF(ISERROR(OFFSET('HARGA SATUAN'!$D$6,MATCH(C685,'HARGA SATUAN'!$C$7:$C$1495,0),0)),"",OFFSET('HARGA SATUAN'!$D$6,MATCH(C685,'HARGA SATUAN'!$C$7:$C$1495,0),0))</f>
        <v/>
      </c>
      <c r="E685" s="587">
        <f ca="1">IF(B685="+","Unit",IF(ISERROR(OFFSET('HARGA SATUAN'!$E$6,MATCH(C685,'HARGA SATUAN'!$C$7:$C$1495,0),0)),"",OFFSET('HARGA SATUAN'!$E$6,MATCH(C685,'HARGA SATUAN'!$C$7:$C$1495,0),0)))</f>
        <v>0</v>
      </c>
      <c r="F685" s="678" t="str">
        <f ca="1" t="shared" si="32"/>
        <v/>
      </c>
      <c r="G685" s="583">
        <f ca="1">IF(ISERROR(OFFSET('HARGA SATUAN'!$I$6,MATCH(C685,'HARGA SATUAN'!$C$7:$C$1495,0),0)),"",OFFSET('HARGA SATUAN'!$I$6,MATCH(C685,'HARGA SATUAN'!$C$7:$C$1495,0),0))</f>
        <v>0</v>
      </c>
      <c r="H685" s="677" t="str">
        <f ca="1">IF(B685="","",#REF!)</f>
        <v/>
      </c>
      <c r="I685" s="677" t="str">
        <f ca="1">IF(B685="","",#REF!)</f>
        <v/>
      </c>
      <c r="J685" s="677" t="str">
        <f ca="1">IF(B685="","",#REF!)</f>
        <v/>
      </c>
      <c r="K685" s="677" t="str">
        <f ca="1">IF(B685="","",#REF!)</f>
        <v/>
      </c>
      <c r="L685" s="677" t="str">
        <f ca="1">IF(C685="","",#REF!)</f>
        <v/>
      </c>
    </row>
    <row r="686" spans="1:12">
      <c r="A686" s="650">
        <v>675</v>
      </c>
      <c r="B686" s="676" t="str">
        <f ca="1" t="shared" si="30"/>
        <v/>
      </c>
      <c r="C686" s="209" t="str">
        <f ca="1" t="shared" si="31"/>
        <v/>
      </c>
      <c r="D686" s="587" t="str">
        <f ca="1">IF(ISERROR(OFFSET('HARGA SATUAN'!$D$6,MATCH(C686,'HARGA SATUAN'!$C$7:$C$1495,0),0)),"",OFFSET('HARGA SATUAN'!$D$6,MATCH(C686,'HARGA SATUAN'!$C$7:$C$1495,0),0))</f>
        <v/>
      </c>
      <c r="E686" s="587">
        <f ca="1">IF(B686="+","Unit",IF(ISERROR(OFFSET('HARGA SATUAN'!$E$6,MATCH(C686,'HARGA SATUAN'!$C$7:$C$1495,0),0)),"",OFFSET('HARGA SATUAN'!$E$6,MATCH(C686,'HARGA SATUAN'!$C$7:$C$1495,0),0)))</f>
        <v>0</v>
      </c>
      <c r="F686" s="678" t="str">
        <f ca="1" t="shared" si="32"/>
        <v/>
      </c>
      <c r="G686" s="583">
        <f ca="1">IF(ISERROR(OFFSET('HARGA SATUAN'!$I$6,MATCH(C686,'HARGA SATUAN'!$C$7:$C$1495,0),0)),"",OFFSET('HARGA SATUAN'!$I$6,MATCH(C686,'HARGA SATUAN'!$C$7:$C$1495,0),0))</f>
        <v>0</v>
      </c>
      <c r="H686" s="677" t="str">
        <f ca="1">IF(B686="","",#REF!)</f>
        <v/>
      </c>
      <c r="I686" s="677" t="str">
        <f ca="1">IF(B686="","",#REF!)</f>
        <v/>
      </c>
      <c r="J686" s="677" t="str">
        <f ca="1">IF(B686="","",#REF!)</f>
        <v/>
      </c>
      <c r="K686" s="677" t="str">
        <f ca="1">IF(B686="","",#REF!)</f>
        <v/>
      </c>
      <c r="L686" s="677" t="str">
        <f ca="1">IF(C686="","",#REF!)</f>
        <v/>
      </c>
    </row>
    <row r="687" spans="1:12">
      <c r="A687" s="650">
        <v>676</v>
      </c>
      <c r="B687" s="676" t="str">
        <f ca="1" t="shared" si="30"/>
        <v/>
      </c>
      <c r="C687" s="209" t="str">
        <f ca="1" t="shared" si="31"/>
        <v/>
      </c>
      <c r="D687" s="587" t="str">
        <f ca="1">IF(ISERROR(OFFSET('HARGA SATUAN'!$D$6,MATCH(C687,'HARGA SATUAN'!$C$7:$C$1495,0),0)),"",OFFSET('HARGA SATUAN'!$D$6,MATCH(C687,'HARGA SATUAN'!$C$7:$C$1495,0),0))</f>
        <v/>
      </c>
      <c r="E687" s="587">
        <f ca="1">IF(B687="+","Unit",IF(ISERROR(OFFSET('HARGA SATUAN'!$E$6,MATCH(C687,'HARGA SATUAN'!$C$7:$C$1495,0),0)),"",OFFSET('HARGA SATUAN'!$E$6,MATCH(C687,'HARGA SATUAN'!$C$7:$C$1495,0),0)))</f>
        <v>0</v>
      </c>
      <c r="F687" s="678" t="str">
        <f ca="1" t="shared" si="32"/>
        <v/>
      </c>
      <c r="G687" s="583">
        <f ca="1">IF(ISERROR(OFFSET('HARGA SATUAN'!$I$6,MATCH(C687,'HARGA SATUAN'!$C$7:$C$1495,0),0)),"",OFFSET('HARGA SATUAN'!$I$6,MATCH(C687,'HARGA SATUAN'!$C$7:$C$1495,0),0))</f>
        <v>0</v>
      </c>
      <c r="H687" s="677" t="str">
        <f ca="1">IF(B687="","",#REF!)</f>
        <v/>
      </c>
      <c r="I687" s="677" t="str">
        <f ca="1">IF(B687="","",#REF!)</f>
        <v/>
      </c>
      <c r="J687" s="677" t="str">
        <f ca="1">IF(B687="","",#REF!)</f>
        <v/>
      </c>
      <c r="K687" s="677" t="str">
        <f ca="1">IF(B687="","",#REF!)</f>
        <v/>
      </c>
      <c r="L687" s="677" t="str">
        <f ca="1">IF(C687="","",#REF!)</f>
        <v/>
      </c>
    </row>
    <row r="688" spans="1:12">
      <c r="A688" s="650">
        <v>677</v>
      </c>
      <c r="B688" s="676" t="str">
        <f ca="1" t="shared" si="30"/>
        <v/>
      </c>
      <c r="C688" s="209" t="str">
        <f ca="1" t="shared" si="31"/>
        <v/>
      </c>
      <c r="D688" s="587" t="str">
        <f ca="1">IF(ISERROR(OFFSET('HARGA SATUAN'!$D$6,MATCH(C688,'HARGA SATUAN'!$C$7:$C$1495,0),0)),"",OFFSET('HARGA SATUAN'!$D$6,MATCH(C688,'HARGA SATUAN'!$C$7:$C$1495,0),0))</f>
        <v/>
      </c>
      <c r="E688" s="587">
        <f ca="1">IF(B688="+","Unit",IF(ISERROR(OFFSET('HARGA SATUAN'!$E$6,MATCH(C688,'HARGA SATUAN'!$C$7:$C$1495,0),0)),"",OFFSET('HARGA SATUAN'!$E$6,MATCH(C688,'HARGA SATUAN'!$C$7:$C$1495,0),0)))</f>
        <v>0</v>
      </c>
      <c r="F688" s="678" t="str">
        <f ca="1" t="shared" si="32"/>
        <v/>
      </c>
      <c r="G688" s="583">
        <f ca="1">IF(ISERROR(OFFSET('HARGA SATUAN'!$I$6,MATCH(C688,'HARGA SATUAN'!$C$7:$C$1495,0),0)),"",OFFSET('HARGA SATUAN'!$I$6,MATCH(C688,'HARGA SATUAN'!$C$7:$C$1495,0),0))</f>
        <v>0</v>
      </c>
      <c r="H688" s="677" t="str">
        <f ca="1">IF(B688="","",#REF!)</f>
        <v/>
      </c>
      <c r="I688" s="677" t="str">
        <f ca="1">IF(B688="","",#REF!)</f>
        <v/>
      </c>
      <c r="J688" s="677" t="str">
        <f ca="1">IF(B688="","",#REF!)</f>
        <v/>
      </c>
      <c r="K688" s="677" t="str">
        <f ca="1">IF(B688="","",#REF!)</f>
        <v/>
      </c>
      <c r="L688" s="677" t="str">
        <f ca="1">IF(C688="","",#REF!)</f>
        <v/>
      </c>
    </row>
    <row r="689" spans="1:12">
      <c r="A689" s="650">
        <v>678</v>
      </c>
      <c r="B689" s="676" t="str">
        <f ca="1" t="shared" si="30"/>
        <v/>
      </c>
      <c r="C689" s="209" t="str">
        <f ca="1" t="shared" si="31"/>
        <v/>
      </c>
      <c r="D689" s="587" t="str">
        <f ca="1">IF(ISERROR(OFFSET('HARGA SATUAN'!$D$6,MATCH(C689,'HARGA SATUAN'!$C$7:$C$1495,0),0)),"",OFFSET('HARGA SATUAN'!$D$6,MATCH(C689,'HARGA SATUAN'!$C$7:$C$1495,0),0))</f>
        <v/>
      </c>
      <c r="E689" s="587">
        <f ca="1">IF(B689="+","Unit",IF(ISERROR(OFFSET('HARGA SATUAN'!$E$6,MATCH(C689,'HARGA SATUAN'!$C$7:$C$1495,0),0)),"",OFFSET('HARGA SATUAN'!$E$6,MATCH(C689,'HARGA SATUAN'!$C$7:$C$1495,0),0)))</f>
        <v>0</v>
      </c>
      <c r="F689" s="678" t="str">
        <f ca="1" t="shared" si="32"/>
        <v/>
      </c>
      <c r="G689" s="583">
        <f ca="1">IF(ISERROR(OFFSET('HARGA SATUAN'!$I$6,MATCH(C689,'HARGA SATUAN'!$C$7:$C$1495,0),0)),"",OFFSET('HARGA SATUAN'!$I$6,MATCH(C689,'HARGA SATUAN'!$C$7:$C$1495,0),0))</f>
        <v>0</v>
      </c>
      <c r="H689" s="677" t="str">
        <f ca="1">IF(B689="","",#REF!)</f>
        <v/>
      </c>
      <c r="I689" s="677" t="str">
        <f ca="1">IF(B689="","",#REF!)</f>
        <v/>
      </c>
      <c r="J689" s="677" t="str">
        <f ca="1">IF(B689="","",#REF!)</f>
        <v/>
      </c>
      <c r="K689" s="677" t="str">
        <f ca="1">IF(B689="","",#REF!)</f>
        <v/>
      </c>
      <c r="L689" s="677" t="str">
        <f ca="1">IF(C689="","",#REF!)</f>
        <v/>
      </c>
    </row>
    <row r="690" spans="1:12">
      <c r="A690" s="650">
        <v>679</v>
      </c>
      <c r="B690" s="676" t="str">
        <f ca="1" t="shared" si="30"/>
        <v/>
      </c>
      <c r="C690" s="209" t="str">
        <f ca="1" t="shared" si="31"/>
        <v/>
      </c>
      <c r="D690" s="587" t="str">
        <f ca="1">IF(ISERROR(OFFSET('HARGA SATUAN'!$D$6,MATCH(C690,'HARGA SATUAN'!$C$7:$C$1495,0),0)),"",OFFSET('HARGA SATUAN'!$D$6,MATCH(C690,'HARGA SATUAN'!$C$7:$C$1495,0),0))</f>
        <v/>
      </c>
      <c r="E690" s="587">
        <f ca="1">IF(B690="+","Unit",IF(ISERROR(OFFSET('HARGA SATUAN'!$E$6,MATCH(C690,'HARGA SATUAN'!$C$7:$C$1495,0),0)),"",OFFSET('HARGA SATUAN'!$E$6,MATCH(C690,'HARGA SATUAN'!$C$7:$C$1495,0),0)))</f>
        <v>0</v>
      </c>
      <c r="F690" s="678" t="str">
        <f ca="1" t="shared" si="32"/>
        <v/>
      </c>
      <c r="G690" s="583">
        <f ca="1">IF(ISERROR(OFFSET('HARGA SATUAN'!$I$6,MATCH(C690,'HARGA SATUAN'!$C$7:$C$1495,0),0)),"",OFFSET('HARGA SATUAN'!$I$6,MATCH(C690,'HARGA SATUAN'!$C$7:$C$1495,0),0))</f>
        <v>0</v>
      </c>
      <c r="H690" s="677" t="str">
        <f ca="1">IF(B690="","",#REF!)</f>
        <v/>
      </c>
      <c r="I690" s="677" t="str">
        <f ca="1">IF(B690="","",#REF!)</f>
        <v/>
      </c>
      <c r="J690" s="677" t="str">
        <f ca="1">IF(B690="","",#REF!)</f>
        <v/>
      </c>
      <c r="K690" s="677" t="str">
        <f ca="1">IF(B690="","",#REF!)</f>
        <v/>
      </c>
      <c r="L690" s="677" t="str">
        <f ca="1">IF(C690="","",#REF!)</f>
        <v/>
      </c>
    </row>
    <row r="691" spans="1:12">
      <c r="A691" s="650">
        <v>680</v>
      </c>
      <c r="B691" s="676" t="str">
        <f ca="1" t="shared" si="30"/>
        <v/>
      </c>
      <c r="C691" s="209" t="str">
        <f ca="1" t="shared" si="31"/>
        <v/>
      </c>
      <c r="D691" s="587" t="str">
        <f ca="1">IF(ISERROR(OFFSET('HARGA SATUAN'!$D$6,MATCH(C691,'HARGA SATUAN'!$C$7:$C$1495,0),0)),"",OFFSET('HARGA SATUAN'!$D$6,MATCH(C691,'HARGA SATUAN'!$C$7:$C$1495,0),0))</f>
        <v/>
      </c>
      <c r="E691" s="587">
        <f ca="1">IF(B691="+","Unit",IF(ISERROR(OFFSET('HARGA SATUAN'!$E$6,MATCH(C691,'HARGA SATUAN'!$C$7:$C$1495,0),0)),"",OFFSET('HARGA SATUAN'!$E$6,MATCH(C691,'HARGA SATUAN'!$C$7:$C$1495,0),0)))</f>
        <v>0</v>
      </c>
      <c r="F691" s="678" t="str">
        <f ca="1" t="shared" si="32"/>
        <v/>
      </c>
      <c r="G691" s="583">
        <f ca="1">IF(ISERROR(OFFSET('HARGA SATUAN'!$I$6,MATCH(C691,'HARGA SATUAN'!$C$7:$C$1495,0),0)),"",OFFSET('HARGA SATUAN'!$I$6,MATCH(C691,'HARGA SATUAN'!$C$7:$C$1495,0),0))</f>
        <v>0</v>
      </c>
      <c r="H691" s="677" t="str">
        <f ca="1">IF(B691="","",#REF!)</f>
        <v/>
      </c>
      <c r="I691" s="677" t="str">
        <f ca="1">IF(B691="","",#REF!)</f>
        <v/>
      </c>
      <c r="J691" s="677" t="str">
        <f ca="1">IF(B691="","",#REF!)</f>
        <v/>
      </c>
      <c r="K691" s="677" t="str">
        <f ca="1">IF(B691="","",#REF!)</f>
        <v/>
      </c>
      <c r="L691" s="677" t="str">
        <f ca="1">IF(C691="","",#REF!)</f>
        <v/>
      </c>
    </row>
    <row r="692" spans="1:12">
      <c r="A692" s="650">
        <v>681</v>
      </c>
      <c r="B692" s="676" t="str">
        <f ca="1" t="shared" si="30"/>
        <v/>
      </c>
      <c r="C692" s="209" t="str">
        <f ca="1" t="shared" si="31"/>
        <v/>
      </c>
      <c r="D692" s="587" t="str">
        <f ca="1">IF(ISERROR(OFFSET('HARGA SATUAN'!$D$6,MATCH(C692,'HARGA SATUAN'!$C$7:$C$1495,0),0)),"",OFFSET('HARGA SATUAN'!$D$6,MATCH(C692,'HARGA SATUAN'!$C$7:$C$1495,0),0))</f>
        <v/>
      </c>
      <c r="E692" s="587">
        <f ca="1">IF(B692="+","Unit",IF(ISERROR(OFFSET('HARGA SATUAN'!$E$6,MATCH(C692,'HARGA SATUAN'!$C$7:$C$1495,0),0)),"",OFFSET('HARGA SATUAN'!$E$6,MATCH(C692,'HARGA SATUAN'!$C$7:$C$1495,0),0)))</f>
        <v>0</v>
      </c>
      <c r="F692" s="678" t="str">
        <f ca="1" t="shared" si="32"/>
        <v/>
      </c>
      <c r="G692" s="583">
        <f ca="1">IF(ISERROR(OFFSET('HARGA SATUAN'!$I$6,MATCH(C692,'HARGA SATUAN'!$C$7:$C$1495,0),0)),"",OFFSET('HARGA SATUAN'!$I$6,MATCH(C692,'HARGA SATUAN'!$C$7:$C$1495,0),0))</f>
        <v>0</v>
      </c>
      <c r="H692" s="677" t="str">
        <f ca="1">IF(B692="","",#REF!)</f>
        <v/>
      </c>
      <c r="I692" s="677" t="str">
        <f ca="1">IF(B692="","",#REF!)</f>
        <v/>
      </c>
      <c r="J692" s="677" t="str">
        <f ca="1">IF(B692="","",#REF!)</f>
        <v/>
      </c>
      <c r="K692" s="677" t="str">
        <f ca="1">IF(B692="","",#REF!)</f>
        <v/>
      </c>
      <c r="L692" s="677" t="str">
        <f ca="1">IF(C692="","",#REF!)</f>
        <v/>
      </c>
    </row>
    <row r="693" spans="1:12">
      <c r="A693" s="650">
        <v>682</v>
      </c>
      <c r="B693" s="676" t="str">
        <f ca="1" t="shared" si="30"/>
        <v/>
      </c>
      <c r="C693" s="209" t="str">
        <f ca="1" t="shared" si="31"/>
        <v/>
      </c>
      <c r="D693" s="587" t="str">
        <f ca="1">IF(ISERROR(OFFSET('HARGA SATUAN'!$D$6,MATCH(C693,'HARGA SATUAN'!$C$7:$C$1495,0),0)),"",OFFSET('HARGA SATUAN'!$D$6,MATCH(C693,'HARGA SATUAN'!$C$7:$C$1495,0),0))</f>
        <v/>
      </c>
      <c r="E693" s="587">
        <f ca="1">IF(B693="+","Unit",IF(ISERROR(OFFSET('HARGA SATUAN'!$E$6,MATCH(C693,'HARGA SATUAN'!$C$7:$C$1495,0),0)),"",OFFSET('HARGA SATUAN'!$E$6,MATCH(C693,'HARGA SATUAN'!$C$7:$C$1495,0),0)))</f>
        <v>0</v>
      </c>
      <c r="F693" s="678" t="str">
        <f ca="1" t="shared" si="32"/>
        <v/>
      </c>
      <c r="G693" s="583">
        <f ca="1">IF(ISERROR(OFFSET('HARGA SATUAN'!$I$6,MATCH(C693,'HARGA SATUAN'!$C$7:$C$1495,0),0)),"",OFFSET('HARGA SATUAN'!$I$6,MATCH(C693,'HARGA SATUAN'!$C$7:$C$1495,0),0))</f>
        <v>0</v>
      </c>
      <c r="H693" s="677" t="str">
        <f ca="1">IF(B693="","",#REF!)</f>
        <v/>
      </c>
      <c r="I693" s="677" t="str">
        <f ca="1">IF(B693="","",#REF!)</f>
        <v/>
      </c>
      <c r="J693" s="677" t="str">
        <f ca="1">IF(B693="","",#REF!)</f>
        <v/>
      </c>
      <c r="K693" s="677" t="str">
        <f ca="1">IF(B693="","",#REF!)</f>
        <v/>
      </c>
      <c r="L693" s="677" t="str">
        <f ca="1">IF(C693="","",#REF!)</f>
        <v/>
      </c>
    </row>
    <row r="694" spans="1:12">
      <c r="A694" s="650">
        <v>683</v>
      </c>
      <c r="B694" s="676" t="str">
        <f ca="1" t="shared" si="30"/>
        <v/>
      </c>
      <c r="C694" s="209" t="str">
        <f ca="1" t="shared" si="31"/>
        <v/>
      </c>
      <c r="D694" s="587" t="str">
        <f ca="1">IF(ISERROR(OFFSET('HARGA SATUAN'!$D$6,MATCH(C694,'HARGA SATUAN'!$C$7:$C$1495,0),0)),"",OFFSET('HARGA SATUAN'!$D$6,MATCH(C694,'HARGA SATUAN'!$C$7:$C$1495,0),0))</f>
        <v/>
      </c>
      <c r="E694" s="587">
        <f ca="1">IF(B694="+","Unit",IF(ISERROR(OFFSET('HARGA SATUAN'!$E$6,MATCH(C694,'HARGA SATUAN'!$C$7:$C$1495,0),0)),"",OFFSET('HARGA SATUAN'!$E$6,MATCH(C694,'HARGA SATUAN'!$C$7:$C$1495,0),0)))</f>
        <v>0</v>
      </c>
      <c r="F694" s="678" t="str">
        <f ca="1" t="shared" si="32"/>
        <v/>
      </c>
      <c r="G694" s="583">
        <f ca="1">IF(ISERROR(OFFSET('HARGA SATUAN'!$I$6,MATCH(C694,'HARGA SATUAN'!$C$7:$C$1495,0),0)),"",OFFSET('HARGA SATUAN'!$I$6,MATCH(C694,'HARGA SATUAN'!$C$7:$C$1495,0),0))</f>
        <v>0</v>
      </c>
      <c r="H694" s="677" t="str">
        <f ca="1">IF(B694="","",#REF!)</f>
        <v/>
      </c>
      <c r="I694" s="677" t="str">
        <f ca="1">IF(B694="","",#REF!)</f>
        <v/>
      </c>
      <c r="J694" s="677" t="str">
        <f ca="1">IF(B694="","",#REF!)</f>
        <v/>
      </c>
      <c r="K694" s="677" t="str">
        <f ca="1">IF(B694="","",#REF!)</f>
        <v/>
      </c>
      <c r="L694" s="677" t="str">
        <f ca="1">IF(C694="","",#REF!)</f>
        <v/>
      </c>
    </row>
    <row r="695" spans="1:12">
      <c r="A695" s="650">
        <v>684</v>
      </c>
      <c r="B695" s="676" t="str">
        <f ca="1" t="shared" si="30"/>
        <v/>
      </c>
      <c r="C695" s="209" t="str">
        <f ca="1" t="shared" si="31"/>
        <v/>
      </c>
      <c r="D695" s="587" t="str">
        <f ca="1">IF(ISERROR(OFFSET('HARGA SATUAN'!$D$6,MATCH(C695,'HARGA SATUAN'!$C$7:$C$1495,0),0)),"",OFFSET('HARGA SATUAN'!$D$6,MATCH(C695,'HARGA SATUAN'!$C$7:$C$1495,0),0))</f>
        <v/>
      </c>
      <c r="E695" s="587">
        <f ca="1">IF(B695="+","Unit",IF(ISERROR(OFFSET('HARGA SATUAN'!$E$6,MATCH(C695,'HARGA SATUAN'!$C$7:$C$1495,0),0)),"",OFFSET('HARGA SATUAN'!$E$6,MATCH(C695,'HARGA SATUAN'!$C$7:$C$1495,0),0)))</f>
        <v>0</v>
      </c>
      <c r="F695" s="678" t="str">
        <f ca="1" t="shared" si="32"/>
        <v/>
      </c>
      <c r="G695" s="583">
        <f ca="1">IF(ISERROR(OFFSET('HARGA SATUAN'!$I$6,MATCH(C695,'HARGA SATUAN'!$C$7:$C$1495,0),0)),"",OFFSET('HARGA SATUAN'!$I$6,MATCH(C695,'HARGA SATUAN'!$C$7:$C$1495,0),0))</f>
        <v>0</v>
      </c>
      <c r="H695" s="677" t="str">
        <f ca="1">IF(B695="","",#REF!)</f>
        <v/>
      </c>
      <c r="I695" s="677" t="str">
        <f ca="1">IF(B695="","",#REF!)</f>
        <v/>
      </c>
      <c r="J695" s="677" t="str">
        <f ca="1">IF(B695="","",#REF!)</f>
        <v/>
      </c>
      <c r="K695" s="677" t="str">
        <f ca="1">IF(B695="","",#REF!)</f>
        <v/>
      </c>
      <c r="L695" s="677" t="str">
        <f ca="1">IF(C695="","",#REF!)</f>
        <v/>
      </c>
    </row>
    <row r="696" spans="1:12">
      <c r="A696" s="650">
        <v>685</v>
      </c>
      <c r="B696" s="676" t="str">
        <f ca="1" t="shared" si="30"/>
        <v/>
      </c>
      <c r="C696" s="209" t="str">
        <f ca="1" t="shared" si="31"/>
        <v/>
      </c>
      <c r="D696" s="587" t="str">
        <f ca="1">IF(ISERROR(OFFSET('HARGA SATUAN'!$D$6,MATCH(C696,'HARGA SATUAN'!$C$7:$C$1495,0),0)),"",OFFSET('HARGA SATUAN'!$D$6,MATCH(C696,'HARGA SATUAN'!$C$7:$C$1495,0),0))</f>
        <v/>
      </c>
      <c r="E696" s="587">
        <f ca="1">IF(B696="+","Unit",IF(ISERROR(OFFSET('HARGA SATUAN'!$E$6,MATCH(C696,'HARGA SATUAN'!$C$7:$C$1495,0),0)),"",OFFSET('HARGA SATUAN'!$E$6,MATCH(C696,'HARGA SATUAN'!$C$7:$C$1495,0),0)))</f>
        <v>0</v>
      </c>
      <c r="F696" s="678" t="str">
        <f ca="1" t="shared" si="32"/>
        <v/>
      </c>
      <c r="G696" s="583">
        <f ca="1">IF(ISERROR(OFFSET('HARGA SATUAN'!$I$6,MATCH(C696,'HARGA SATUAN'!$C$7:$C$1495,0),0)),"",OFFSET('HARGA SATUAN'!$I$6,MATCH(C696,'HARGA SATUAN'!$C$7:$C$1495,0),0))</f>
        <v>0</v>
      </c>
      <c r="H696" s="677" t="str">
        <f ca="1">IF(B696="","",#REF!)</f>
        <v/>
      </c>
      <c r="I696" s="677" t="str">
        <f ca="1">IF(B696="","",#REF!)</f>
        <v/>
      </c>
      <c r="J696" s="677" t="str">
        <f ca="1">IF(B696="","",#REF!)</f>
        <v/>
      </c>
      <c r="K696" s="677" t="str">
        <f ca="1">IF(B696="","",#REF!)</f>
        <v/>
      </c>
      <c r="L696" s="677" t="str">
        <f ca="1">IF(C696="","",#REF!)</f>
        <v/>
      </c>
    </row>
    <row r="697" spans="1:12">
      <c r="A697" s="650">
        <v>686</v>
      </c>
      <c r="B697" s="676" t="str">
        <f ca="1" t="shared" si="30"/>
        <v/>
      </c>
      <c r="C697" s="209" t="str">
        <f ca="1" t="shared" si="31"/>
        <v/>
      </c>
      <c r="D697" s="587" t="str">
        <f ca="1">IF(ISERROR(OFFSET('HARGA SATUAN'!$D$6,MATCH(C697,'HARGA SATUAN'!$C$7:$C$1495,0),0)),"",OFFSET('HARGA SATUAN'!$D$6,MATCH(C697,'HARGA SATUAN'!$C$7:$C$1495,0),0))</f>
        <v/>
      </c>
      <c r="E697" s="587">
        <f ca="1">IF(B697="+","Unit",IF(ISERROR(OFFSET('HARGA SATUAN'!$E$6,MATCH(C697,'HARGA SATUAN'!$C$7:$C$1495,0),0)),"",OFFSET('HARGA SATUAN'!$E$6,MATCH(C697,'HARGA SATUAN'!$C$7:$C$1495,0),0)))</f>
        <v>0</v>
      </c>
      <c r="F697" s="678" t="str">
        <f ca="1" t="shared" si="32"/>
        <v/>
      </c>
      <c r="G697" s="583">
        <f ca="1">IF(ISERROR(OFFSET('HARGA SATUAN'!$I$6,MATCH(C697,'HARGA SATUAN'!$C$7:$C$1495,0),0)),"",OFFSET('HARGA SATUAN'!$I$6,MATCH(C697,'HARGA SATUAN'!$C$7:$C$1495,0),0))</f>
        <v>0</v>
      </c>
      <c r="H697" s="677" t="str">
        <f ca="1">IF(B697="","",#REF!)</f>
        <v/>
      </c>
      <c r="I697" s="677" t="str">
        <f ca="1">IF(B697="","",#REF!)</f>
        <v/>
      </c>
      <c r="J697" s="677" t="str">
        <f ca="1">IF(B697="","",#REF!)</f>
        <v/>
      </c>
      <c r="K697" s="677" t="str">
        <f ca="1">IF(B697="","",#REF!)</f>
        <v/>
      </c>
      <c r="L697" s="677" t="str">
        <f ca="1">IF(C697="","",#REF!)</f>
        <v/>
      </c>
    </row>
    <row r="698" spans="1:12">
      <c r="A698" s="650">
        <v>687</v>
      </c>
      <c r="B698" s="676" t="str">
        <f ca="1" t="shared" si="30"/>
        <v/>
      </c>
      <c r="C698" s="209" t="str">
        <f ca="1" t="shared" si="31"/>
        <v/>
      </c>
      <c r="D698" s="587" t="str">
        <f ca="1">IF(ISERROR(OFFSET('HARGA SATUAN'!$D$6,MATCH(C698,'HARGA SATUAN'!$C$7:$C$1495,0),0)),"",OFFSET('HARGA SATUAN'!$D$6,MATCH(C698,'HARGA SATUAN'!$C$7:$C$1495,0),0))</f>
        <v/>
      </c>
      <c r="E698" s="587">
        <f ca="1">IF(B698="+","Unit",IF(ISERROR(OFFSET('HARGA SATUAN'!$E$6,MATCH(C698,'HARGA SATUAN'!$C$7:$C$1495,0),0)),"",OFFSET('HARGA SATUAN'!$E$6,MATCH(C698,'HARGA SATUAN'!$C$7:$C$1495,0),0)))</f>
        <v>0</v>
      </c>
      <c r="F698" s="678" t="str">
        <f ca="1" t="shared" si="32"/>
        <v/>
      </c>
      <c r="G698" s="583">
        <f ca="1">IF(ISERROR(OFFSET('HARGA SATUAN'!$I$6,MATCH(C698,'HARGA SATUAN'!$C$7:$C$1495,0),0)),"",OFFSET('HARGA SATUAN'!$I$6,MATCH(C698,'HARGA SATUAN'!$C$7:$C$1495,0),0))</f>
        <v>0</v>
      </c>
      <c r="H698" s="677" t="str">
        <f ca="1">IF(B698="","",#REF!)</f>
        <v/>
      </c>
      <c r="I698" s="677" t="str">
        <f ca="1">IF(B698="","",#REF!)</f>
        <v/>
      </c>
      <c r="J698" s="677" t="str">
        <f ca="1">IF(B698="","",#REF!)</f>
        <v/>
      </c>
      <c r="K698" s="677" t="str">
        <f ca="1">IF(B698="","",#REF!)</f>
        <v/>
      </c>
      <c r="L698" s="677" t="str">
        <f ca="1">IF(C698="","",#REF!)</f>
        <v/>
      </c>
    </row>
    <row r="699" spans="1:12">
      <c r="A699" s="650">
        <v>688</v>
      </c>
      <c r="B699" s="676" t="str">
        <f ca="1" t="shared" si="30"/>
        <v/>
      </c>
      <c r="C699" s="209" t="str">
        <f ca="1" t="shared" si="31"/>
        <v/>
      </c>
      <c r="D699" s="587" t="str">
        <f ca="1">IF(ISERROR(OFFSET('HARGA SATUAN'!$D$6,MATCH(C699,'HARGA SATUAN'!$C$7:$C$1495,0),0)),"",OFFSET('HARGA SATUAN'!$D$6,MATCH(C699,'HARGA SATUAN'!$C$7:$C$1495,0),0))</f>
        <v/>
      </c>
      <c r="E699" s="587">
        <f ca="1">IF(B699="+","Unit",IF(ISERROR(OFFSET('HARGA SATUAN'!$E$6,MATCH(C699,'HARGA SATUAN'!$C$7:$C$1495,0),0)),"",OFFSET('HARGA SATUAN'!$E$6,MATCH(C699,'HARGA SATUAN'!$C$7:$C$1495,0),0)))</f>
        <v>0</v>
      </c>
      <c r="F699" s="678" t="str">
        <f ca="1" t="shared" si="32"/>
        <v/>
      </c>
      <c r="G699" s="583">
        <f ca="1">IF(ISERROR(OFFSET('HARGA SATUAN'!$I$6,MATCH(C699,'HARGA SATUAN'!$C$7:$C$1495,0),0)),"",OFFSET('HARGA SATUAN'!$I$6,MATCH(C699,'HARGA SATUAN'!$C$7:$C$1495,0),0))</f>
        <v>0</v>
      </c>
      <c r="H699" s="677" t="str">
        <f ca="1">IF(B699="","",#REF!)</f>
        <v/>
      </c>
      <c r="I699" s="677" t="str">
        <f ca="1">IF(B699="","",#REF!)</f>
        <v/>
      </c>
      <c r="J699" s="677" t="str">
        <f ca="1">IF(B699="","",#REF!)</f>
        <v/>
      </c>
      <c r="K699" s="677" t="str">
        <f ca="1">IF(B699="","",#REF!)</f>
        <v/>
      </c>
      <c r="L699" s="677" t="str">
        <f ca="1">IF(C699="","",#REF!)</f>
        <v/>
      </c>
    </row>
    <row r="700" spans="1:12">
      <c r="A700" s="650">
        <v>689</v>
      </c>
      <c r="B700" s="676" t="str">
        <f ca="1" t="shared" si="30"/>
        <v/>
      </c>
      <c r="C700" s="209" t="str">
        <f ca="1" t="shared" si="31"/>
        <v/>
      </c>
      <c r="D700" s="587" t="str">
        <f ca="1">IF(ISERROR(OFFSET('HARGA SATUAN'!$D$6,MATCH(C700,'HARGA SATUAN'!$C$7:$C$1495,0),0)),"",OFFSET('HARGA SATUAN'!$D$6,MATCH(C700,'HARGA SATUAN'!$C$7:$C$1495,0),0))</f>
        <v/>
      </c>
      <c r="E700" s="587">
        <f ca="1">IF(B700="+","Unit",IF(ISERROR(OFFSET('HARGA SATUAN'!$E$6,MATCH(C700,'HARGA SATUAN'!$C$7:$C$1495,0),0)),"",OFFSET('HARGA SATUAN'!$E$6,MATCH(C700,'HARGA SATUAN'!$C$7:$C$1495,0),0)))</f>
        <v>0</v>
      </c>
      <c r="F700" s="678" t="str">
        <f ca="1" t="shared" si="32"/>
        <v/>
      </c>
      <c r="G700" s="583">
        <f ca="1">IF(ISERROR(OFFSET('HARGA SATUAN'!$I$6,MATCH(C700,'HARGA SATUAN'!$C$7:$C$1495,0),0)),"",OFFSET('HARGA SATUAN'!$I$6,MATCH(C700,'HARGA SATUAN'!$C$7:$C$1495,0),0))</f>
        <v>0</v>
      </c>
      <c r="H700" s="677" t="str">
        <f ca="1">IF(B700="","",#REF!)</f>
        <v/>
      </c>
      <c r="I700" s="677" t="str">
        <f ca="1">IF(B700="","",#REF!)</f>
        <v/>
      </c>
      <c r="J700" s="677" t="str">
        <f ca="1">IF(B700="","",#REF!)</f>
        <v/>
      </c>
      <c r="K700" s="677" t="str">
        <f ca="1">IF(B700="","",#REF!)</f>
        <v/>
      </c>
      <c r="L700" s="677" t="str">
        <f ca="1">IF(C700="","",#REF!)</f>
        <v/>
      </c>
    </row>
    <row r="701" spans="1:12">
      <c r="A701" s="650">
        <v>690</v>
      </c>
      <c r="B701" s="676" t="str">
        <f ca="1" t="shared" si="30"/>
        <v/>
      </c>
      <c r="C701" s="209" t="str">
        <f ca="1" t="shared" si="31"/>
        <v/>
      </c>
      <c r="D701" s="587" t="str">
        <f ca="1">IF(ISERROR(OFFSET('HARGA SATUAN'!$D$6,MATCH(C701,'HARGA SATUAN'!$C$7:$C$1495,0),0)),"",OFFSET('HARGA SATUAN'!$D$6,MATCH(C701,'HARGA SATUAN'!$C$7:$C$1495,0),0))</f>
        <v/>
      </c>
      <c r="E701" s="587">
        <f ca="1">IF(B701="+","Unit",IF(ISERROR(OFFSET('HARGA SATUAN'!$E$6,MATCH(C701,'HARGA SATUAN'!$C$7:$C$1495,0),0)),"",OFFSET('HARGA SATUAN'!$E$6,MATCH(C701,'HARGA SATUAN'!$C$7:$C$1495,0),0)))</f>
        <v>0</v>
      </c>
      <c r="F701" s="678" t="str">
        <f ca="1" t="shared" si="32"/>
        <v/>
      </c>
      <c r="G701" s="583">
        <f ca="1">IF(ISERROR(OFFSET('HARGA SATUAN'!$I$6,MATCH(C701,'HARGA SATUAN'!$C$7:$C$1495,0),0)),"",OFFSET('HARGA SATUAN'!$I$6,MATCH(C701,'HARGA SATUAN'!$C$7:$C$1495,0),0))</f>
        <v>0</v>
      </c>
      <c r="H701" s="677" t="str">
        <f ca="1">IF(B701="","",#REF!)</f>
        <v/>
      </c>
      <c r="I701" s="677" t="str">
        <f ca="1">IF(B701="","",#REF!)</f>
        <v/>
      </c>
      <c r="J701" s="677" t="str">
        <f ca="1">IF(B701="","",#REF!)</f>
        <v/>
      </c>
      <c r="K701" s="677" t="str">
        <f ca="1">IF(B701="","",#REF!)</f>
        <v/>
      </c>
      <c r="L701" s="677" t="str">
        <f ca="1">IF(C701="","",#REF!)</f>
        <v/>
      </c>
    </row>
    <row r="702" spans="1:12">
      <c r="A702" s="650">
        <v>691</v>
      </c>
      <c r="B702" s="676" t="str">
        <f ca="1" t="shared" si="30"/>
        <v/>
      </c>
      <c r="C702" s="209" t="str">
        <f ca="1" t="shared" si="31"/>
        <v/>
      </c>
      <c r="D702" s="587" t="str">
        <f ca="1">IF(ISERROR(OFFSET('HARGA SATUAN'!$D$6,MATCH(C702,'HARGA SATUAN'!$C$7:$C$1495,0),0)),"",OFFSET('HARGA SATUAN'!$D$6,MATCH(C702,'HARGA SATUAN'!$C$7:$C$1495,0),0))</f>
        <v/>
      </c>
      <c r="E702" s="587">
        <f ca="1">IF(B702="+","Unit",IF(ISERROR(OFFSET('HARGA SATUAN'!$E$6,MATCH(C702,'HARGA SATUAN'!$C$7:$C$1495,0),0)),"",OFFSET('HARGA SATUAN'!$E$6,MATCH(C702,'HARGA SATUAN'!$C$7:$C$1495,0),0)))</f>
        <v>0</v>
      </c>
      <c r="F702" s="678" t="str">
        <f ca="1" t="shared" si="32"/>
        <v/>
      </c>
      <c r="G702" s="583">
        <f ca="1">IF(ISERROR(OFFSET('HARGA SATUAN'!$I$6,MATCH(C702,'HARGA SATUAN'!$C$7:$C$1495,0),0)),"",OFFSET('HARGA SATUAN'!$I$6,MATCH(C702,'HARGA SATUAN'!$C$7:$C$1495,0),0))</f>
        <v>0</v>
      </c>
      <c r="H702" s="677" t="str">
        <f ca="1">IF(B702="","",#REF!)</f>
        <v/>
      </c>
      <c r="I702" s="677" t="str">
        <f ca="1">IF(B702="","",#REF!)</f>
        <v/>
      </c>
      <c r="J702" s="677" t="str">
        <f ca="1">IF(B702="","",#REF!)</f>
        <v/>
      </c>
      <c r="K702" s="677" t="str">
        <f ca="1">IF(B702="","",#REF!)</f>
        <v/>
      </c>
      <c r="L702" s="677" t="str">
        <f ca="1">IF(C702="","",#REF!)</f>
        <v/>
      </c>
    </row>
    <row r="703" spans="1:12">
      <c r="A703" s="650">
        <v>692</v>
      </c>
      <c r="B703" s="676" t="str">
        <f ca="1" t="shared" si="30"/>
        <v/>
      </c>
      <c r="C703" s="209" t="str">
        <f ca="1" t="shared" si="31"/>
        <v/>
      </c>
      <c r="D703" s="587" t="str">
        <f ca="1">IF(ISERROR(OFFSET('HARGA SATUAN'!$D$6,MATCH(C703,'HARGA SATUAN'!$C$7:$C$1495,0),0)),"",OFFSET('HARGA SATUAN'!$D$6,MATCH(C703,'HARGA SATUAN'!$C$7:$C$1495,0),0))</f>
        <v/>
      </c>
      <c r="E703" s="587">
        <f ca="1">IF(B703="+","Unit",IF(ISERROR(OFFSET('HARGA SATUAN'!$E$6,MATCH(C703,'HARGA SATUAN'!$C$7:$C$1495,0),0)),"",OFFSET('HARGA SATUAN'!$E$6,MATCH(C703,'HARGA SATUAN'!$C$7:$C$1495,0),0)))</f>
        <v>0</v>
      </c>
      <c r="F703" s="678" t="str">
        <f ca="1" t="shared" si="32"/>
        <v/>
      </c>
      <c r="G703" s="583">
        <f ca="1">IF(ISERROR(OFFSET('HARGA SATUAN'!$I$6,MATCH(C703,'HARGA SATUAN'!$C$7:$C$1495,0),0)),"",OFFSET('HARGA SATUAN'!$I$6,MATCH(C703,'HARGA SATUAN'!$C$7:$C$1495,0),0))</f>
        <v>0</v>
      </c>
      <c r="H703" s="677" t="str">
        <f ca="1">IF(B703="","",#REF!)</f>
        <v/>
      </c>
      <c r="I703" s="677" t="str">
        <f ca="1">IF(B703="","",#REF!)</f>
        <v/>
      </c>
      <c r="J703" s="677" t="str">
        <f ca="1">IF(B703="","",#REF!)</f>
        <v/>
      </c>
      <c r="K703" s="677" t="str">
        <f ca="1">IF(B703="","",#REF!)</f>
        <v/>
      </c>
      <c r="L703" s="677" t="str">
        <f ca="1">IF(C703="","",#REF!)</f>
        <v/>
      </c>
    </row>
    <row r="704" spans="1:12">
      <c r="A704" s="650">
        <v>693</v>
      </c>
      <c r="B704" s="676" t="str">
        <f ca="1" t="shared" si="30"/>
        <v/>
      </c>
      <c r="C704" s="209" t="str">
        <f ca="1" t="shared" si="31"/>
        <v/>
      </c>
      <c r="D704" s="587" t="str">
        <f ca="1">IF(ISERROR(OFFSET('HARGA SATUAN'!$D$6,MATCH(C704,'HARGA SATUAN'!$C$7:$C$1495,0),0)),"",OFFSET('HARGA SATUAN'!$D$6,MATCH(C704,'HARGA SATUAN'!$C$7:$C$1495,0),0))</f>
        <v/>
      </c>
      <c r="E704" s="587">
        <f ca="1">IF(B704="+","Unit",IF(ISERROR(OFFSET('HARGA SATUAN'!$E$6,MATCH(C704,'HARGA SATUAN'!$C$7:$C$1495,0),0)),"",OFFSET('HARGA SATUAN'!$E$6,MATCH(C704,'HARGA SATUAN'!$C$7:$C$1495,0),0)))</f>
        <v>0</v>
      </c>
      <c r="F704" s="678" t="str">
        <f ca="1" t="shared" si="32"/>
        <v/>
      </c>
      <c r="G704" s="583">
        <f ca="1">IF(ISERROR(OFFSET('HARGA SATUAN'!$I$6,MATCH(C704,'HARGA SATUAN'!$C$7:$C$1495,0),0)),"",OFFSET('HARGA SATUAN'!$I$6,MATCH(C704,'HARGA SATUAN'!$C$7:$C$1495,0),0))</f>
        <v>0</v>
      </c>
      <c r="H704" s="677" t="str">
        <f ca="1">IF(B704="","",#REF!)</f>
        <v/>
      </c>
      <c r="I704" s="677" t="str">
        <f ca="1">IF(B704="","",#REF!)</f>
        <v/>
      </c>
      <c r="J704" s="677" t="str">
        <f ca="1">IF(B704="","",#REF!)</f>
        <v/>
      </c>
      <c r="K704" s="677" t="str">
        <f ca="1">IF(B704="","",#REF!)</f>
        <v/>
      </c>
      <c r="L704" s="677" t="str">
        <f ca="1">IF(C704="","",#REF!)</f>
        <v/>
      </c>
    </row>
    <row r="705" spans="1:12">
      <c r="A705" s="650">
        <v>694</v>
      </c>
      <c r="B705" s="676" t="str">
        <f ca="1" t="shared" si="30"/>
        <v/>
      </c>
      <c r="C705" s="209" t="str">
        <f ca="1" t="shared" si="31"/>
        <v/>
      </c>
      <c r="D705" s="587" t="str">
        <f ca="1">IF(ISERROR(OFFSET('HARGA SATUAN'!$D$6,MATCH(C705,'HARGA SATUAN'!$C$7:$C$1495,0),0)),"",OFFSET('HARGA SATUAN'!$D$6,MATCH(C705,'HARGA SATUAN'!$C$7:$C$1495,0),0))</f>
        <v/>
      </c>
      <c r="E705" s="587">
        <f ca="1">IF(B705="+","Unit",IF(ISERROR(OFFSET('HARGA SATUAN'!$E$6,MATCH(C705,'HARGA SATUAN'!$C$7:$C$1495,0),0)),"",OFFSET('HARGA SATUAN'!$E$6,MATCH(C705,'HARGA SATUAN'!$C$7:$C$1495,0),0)))</f>
        <v>0</v>
      </c>
      <c r="F705" s="678" t="str">
        <f ca="1" t="shared" si="32"/>
        <v/>
      </c>
      <c r="G705" s="583">
        <f ca="1">IF(ISERROR(OFFSET('HARGA SATUAN'!$I$6,MATCH(C705,'HARGA SATUAN'!$C$7:$C$1495,0),0)),"",OFFSET('HARGA SATUAN'!$I$6,MATCH(C705,'HARGA SATUAN'!$C$7:$C$1495,0),0))</f>
        <v>0</v>
      </c>
      <c r="H705" s="677" t="str">
        <f ca="1">IF(B705="","",#REF!)</f>
        <v/>
      </c>
      <c r="I705" s="677" t="str">
        <f ca="1">IF(B705="","",#REF!)</f>
        <v/>
      </c>
      <c r="J705" s="677" t="str">
        <f ca="1">IF(B705="","",#REF!)</f>
        <v/>
      </c>
      <c r="K705" s="677" t="str">
        <f ca="1">IF(B705="","",#REF!)</f>
        <v/>
      </c>
      <c r="L705" s="677" t="str">
        <f ca="1">IF(C705="","",#REF!)</f>
        <v/>
      </c>
    </row>
    <row r="706" spans="1:12">
      <c r="A706" s="650">
        <v>695</v>
      </c>
      <c r="B706" s="676" t="str">
        <f ca="1" t="shared" si="30"/>
        <v/>
      </c>
      <c r="C706" s="209" t="str">
        <f ca="1" t="shared" si="31"/>
        <v/>
      </c>
      <c r="D706" s="587" t="str">
        <f ca="1">IF(ISERROR(OFFSET('HARGA SATUAN'!$D$6,MATCH(C706,'HARGA SATUAN'!$C$7:$C$1495,0),0)),"",OFFSET('HARGA SATUAN'!$D$6,MATCH(C706,'HARGA SATUAN'!$C$7:$C$1495,0),0))</f>
        <v/>
      </c>
      <c r="E706" s="587">
        <f ca="1">IF(B706="+","Unit",IF(ISERROR(OFFSET('HARGA SATUAN'!$E$6,MATCH(C706,'HARGA SATUAN'!$C$7:$C$1495,0),0)),"",OFFSET('HARGA SATUAN'!$E$6,MATCH(C706,'HARGA SATUAN'!$C$7:$C$1495,0),0)))</f>
        <v>0</v>
      </c>
      <c r="F706" s="678" t="str">
        <f ca="1" t="shared" si="32"/>
        <v/>
      </c>
      <c r="G706" s="583">
        <f ca="1">IF(ISERROR(OFFSET('HARGA SATUAN'!$I$6,MATCH(C706,'HARGA SATUAN'!$C$7:$C$1495,0),0)),"",OFFSET('HARGA SATUAN'!$I$6,MATCH(C706,'HARGA SATUAN'!$C$7:$C$1495,0),0))</f>
        <v>0</v>
      </c>
      <c r="H706" s="677" t="str">
        <f ca="1">IF(B706="","",#REF!)</f>
        <v/>
      </c>
      <c r="I706" s="677" t="str">
        <f ca="1">IF(B706="","",#REF!)</f>
        <v/>
      </c>
      <c r="J706" s="677" t="str">
        <f ca="1">IF(B706="","",#REF!)</f>
        <v/>
      </c>
      <c r="K706" s="677" t="str">
        <f ca="1">IF(B706="","",#REF!)</f>
        <v/>
      </c>
      <c r="L706" s="677" t="str">
        <f ca="1">IF(C706="","",#REF!)</f>
        <v/>
      </c>
    </row>
    <row r="707" spans="1:12">
      <c r="A707" s="650">
        <v>696</v>
      </c>
      <c r="B707" s="676" t="str">
        <f ca="1" t="shared" si="30"/>
        <v/>
      </c>
      <c r="C707" s="209" t="str">
        <f ca="1" t="shared" si="31"/>
        <v/>
      </c>
      <c r="D707" s="587" t="str">
        <f ca="1">IF(ISERROR(OFFSET('HARGA SATUAN'!$D$6,MATCH(C707,'HARGA SATUAN'!$C$7:$C$1495,0),0)),"",OFFSET('HARGA SATUAN'!$D$6,MATCH(C707,'HARGA SATUAN'!$C$7:$C$1495,0),0))</f>
        <v/>
      </c>
      <c r="E707" s="587">
        <f ca="1">IF(B707="+","Unit",IF(ISERROR(OFFSET('HARGA SATUAN'!$E$6,MATCH(C707,'HARGA SATUAN'!$C$7:$C$1495,0),0)),"",OFFSET('HARGA SATUAN'!$E$6,MATCH(C707,'HARGA SATUAN'!$C$7:$C$1495,0),0)))</f>
        <v>0</v>
      </c>
      <c r="F707" s="678" t="str">
        <f ca="1" t="shared" si="32"/>
        <v/>
      </c>
      <c r="G707" s="583">
        <f ca="1">IF(ISERROR(OFFSET('HARGA SATUAN'!$I$6,MATCH(C707,'HARGA SATUAN'!$C$7:$C$1495,0),0)),"",OFFSET('HARGA SATUAN'!$I$6,MATCH(C707,'HARGA SATUAN'!$C$7:$C$1495,0),0))</f>
        <v>0</v>
      </c>
      <c r="H707" s="677" t="str">
        <f ca="1">IF(B707="","",#REF!)</f>
        <v/>
      </c>
      <c r="I707" s="677" t="str">
        <f ca="1">IF(B707="","",#REF!)</f>
        <v/>
      </c>
      <c r="J707" s="677" t="str">
        <f ca="1">IF(B707="","",#REF!)</f>
        <v/>
      </c>
      <c r="K707" s="677" t="str">
        <f ca="1">IF(B707="","",#REF!)</f>
        <v/>
      </c>
      <c r="L707" s="677" t="str">
        <f ca="1">IF(C707="","",#REF!)</f>
        <v/>
      </c>
    </row>
    <row r="708" spans="1:12">
      <c r="A708" s="650">
        <v>697</v>
      </c>
      <c r="B708" s="676" t="str">
        <f ca="1" t="shared" si="30"/>
        <v/>
      </c>
      <c r="C708" s="209" t="str">
        <f ca="1" t="shared" si="31"/>
        <v/>
      </c>
      <c r="D708" s="587" t="str">
        <f ca="1">IF(ISERROR(OFFSET('HARGA SATUAN'!$D$6,MATCH(C708,'HARGA SATUAN'!$C$7:$C$1495,0),0)),"",OFFSET('HARGA SATUAN'!$D$6,MATCH(C708,'HARGA SATUAN'!$C$7:$C$1495,0),0))</f>
        <v/>
      </c>
      <c r="E708" s="587">
        <f ca="1">IF(B708="+","Unit",IF(ISERROR(OFFSET('HARGA SATUAN'!$E$6,MATCH(C708,'HARGA SATUAN'!$C$7:$C$1495,0),0)),"",OFFSET('HARGA SATUAN'!$E$6,MATCH(C708,'HARGA SATUAN'!$C$7:$C$1495,0),0)))</f>
        <v>0</v>
      </c>
      <c r="F708" s="678" t="str">
        <f ca="1" t="shared" si="32"/>
        <v/>
      </c>
      <c r="G708" s="583">
        <f ca="1">IF(ISERROR(OFFSET('HARGA SATUAN'!$I$6,MATCH(C708,'HARGA SATUAN'!$C$7:$C$1495,0),0)),"",OFFSET('HARGA SATUAN'!$I$6,MATCH(C708,'HARGA SATUAN'!$C$7:$C$1495,0),0))</f>
        <v>0</v>
      </c>
      <c r="H708" s="677" t="str">
        <f ca="1">IF(B708="","",#REF!)</f>
        <v/>
      </c>
      <c r="I708" s="677" t="str">
        <f ca="1">IF(B708="","",#REF!)</f>
        <v/>
      </c>
      <c r="J708" s="677" t="str">
        <f ca="1">IF(B708="","",#REF!)</f>
        <v/>
      </c>
      <c r="K708" s="677" t="str">
        <f ca="1">IF(B708="","",#REF!)</f>
        <v/>
      </c>
      <c r="L708" s="677" t="str">
        <f ca="1">IF(C708="","",#REF!)</f>
        <v/>
      </c>
    </row>
    <row r="709" spans="1:12">
      <c r="A709" s="650">
        <v>698</v>
      </c>
      <c r="B709" s="676" t="str">
        <f ca="1" t="shared" si="30"/>
        <v/>
      </c>
      <c r="C709" s="209" t="str">
        <f ca="1" t="shared" si="31"/>
        <v/>
      </c>
      <c r="D709" s="587" t="str">
        <f ca="1">IF(ISERROR(OFFSET('HARGA SATUAN'!$D$6,MATCH(C709,'HARGA SATUAN'!$C$7:$C$1495,0),0)),"",OFFSET('HARGA SATUAN'!$D$6,MATCH(C709,'HARGA SATUAN'!$C$7:$C$1495,0),0))</f>
        <v/>
      </c>
      <c r="E709" s="587">
        <f ca="1">IF(B709="+","Unit",IF(ISERROR(OFFSET('HARGA SATUAN'!$E$6,MATCH(C709,'HARGA SATUAN'!$C$7:$C$1495,0),0)),"",OFFSET('HARGA SATUAN'!$E$6,MATCH(C709,'HARGA SATUAN'!$C$7:$C$1495,0),0)))</f>
        <v>0</v>
      </c>
      <c r="F709" s="678" t="str">
        <f ca="1" t="shared" si="32"/>
        <v/>
      </c>
      <c r="G709" s="583">
        <f ca="1">IF(ISERROR(OFFSET('HARGA SATUAN'!$I$6,MATCH(C709,'HARGA SATUAN'!$C$7:$C$1495,0),0)),"",OFFSET('HARGA SATUAN'!$I$6,MATCH(C709,'HARGA SATUAN'!$C$7:$C$1495,0),0))</f>
        <v>0</v>
      </c>
      <c r="H709" s="677" t="str">
        <f ca="1">IF(B709="","",#REF!)</f>
        <v/>
      </c>
      <c r="I709" s="677" t="str">
        <f ca="1">IF(B709="","",#REF!)</f>
        <v/>
      </c>
      <c r="J709" s="677" t="str">
        <f ca="1">IF(B709="","",#REF!)</f>
        <v/>
      </c>
      <c r="K709" s="677" t="str">
        <f ca="1">IF(B709="","",#REF!)</f>
        <v/>
      </c>
      <c r="L709" s="677" t="str">
        <f ca="1">IF(C709="","",#REF!)</f>
        <v/>
      </c>
    </row>
    <row r="710" spans="1:12">
      <c r="A710" s="650">
        <v>699</v>
      </c>
      <c r="B710" s="676" t="str">
        <f ca="1" t="shared" si="30"/>
        <v/>
      </c>
      <c r="C710" s="209" t="str">
        <f ca="1" t="shared" si="31"/>
        <v/>
      </c>
      <c r="D710" s="587" t="str">
        <f ca="1">IF(ISERROR(OFFSET('HARGA SATUAN'!$D$6,MATCH(C710,'HARGA SATUAN'!$C$7:$C$1495,0),0)),"",OFFSET('HARGA SATUAN'!$D$6,MATCH(C710,'HARGA SATUAN'!$C$7:$C$1495,0),0))</f>
        <v/>
      </c>
      <c r="E710" s="587">
        <f ca="1">IF(B710="+","Unit",IF(ISERROR(OFFSET('HARGA SATUAN'!$E$6,MATCH(C710,'HARGA SATUAN'!$C$7:$C$1495,0),0)),"",OFFSET('HARGA SATUAN'!$E$6,MATCH(C710,'HARGA SATUAN'!$C$7:$C$1495,0),0)))</f>
        <v>0</v>
      </c>
      <c r="F710" s="678" t="str">
        <f ca="1" t="shared" si="32"/>
        <v/>
      </c>
      <c r="G710" s="583">
        <f ca="1">IF(ISERROR(OFFSET('HARGA SATUAN'!$I$6,MATCH(C710,'HARGA SATUAN'!$C$7:$C$1495,0),0)),"",OFFSET('HARGA SATUAN'!$I$6,MATCH(C710,'HARGA SATUAN'!$C$7:$C$1495,0),0))</f>
        <v>0</v>
      </c>
      <c r="H710" s="677" t="str">
        <f ca="1">IF(B710="","",#REF!)</f>
        <v/>
      </c>
      <c r="I710" s="677" t="str">
        <f ca="1">IF(B710="","",#REF!)</f>
        <v/>
      </c>
      <c r="J710" s="677" t="str">
        <f ca="1">IF(B710="","",#REF!)</f>
        <v/>
      </c>
      <c r="K710" s="677" t="str">
        <f ca="1">IF(B710="","",#REF!)</f>
        <v/>
      </c>
      <c r="L710" s="677" t="str">
        <f ca="1">IF(C710="","",#REF!)</f>
        <v/>
      </c>
    </row>
    <row r="711" spans="1:12">
      <c r="A711" s="650">
        <v>700</v>
      </c>
      <c r="B711" s="676" t="str">
        <f ca="1" t="shared" si="30"/>
        <v/>
      </c>
      <c r="C711" s="209" t="str">
        <f ca="1" t="shared" si="31"/>
        <v/>
      </c>
      <c r="D711" s="676"/>
      <c r="E711" s="676"/>
      <c r="F711" s="678" t="str">
        <f ca="1" t="shared" si="32"/>
        <v/>
      </c>
      <c r="G711" s="583">
        <f ca="1">IF(ISERROR(OFFSET('HARGA SATUAN'!$I$6,MATCH(C711,'HARGA SATUAN'!$C$7:$C$1495,0),0)),"",OFFSET('HARGA SATUAN'!$I$6,MATCH(C711,'HARGA SATUAN'!$C$7:$C$1495,0),0))</f>
        <v>0</v>
      </c>
      <c r="H711" s="677" t="str">
        <f ca="1">IF(B711="","",#REF!)</f>
        <v/>
      </c>
      <c r="I711" s="677" t="str">
        <f ca="1">IF(B711="","",#REF!)</f>
        <v/>
      </c>
      <c r="J711" s="677" t="str">
        <f ca="1">IF(B711="","",#REF!)</f>
        <v/>
      </c>
      <c r="K711" s="677" t="str">
        <f ca="1">IF(B711="","",#REF!)</f>
        <v/>
      </c>
      <c r="L711" s="677" t="str">
        <f ca="1">IF(C711="","",#REF!)</f>
        <v/>
      </c>
    </row>
    <row r="712" spans="2:12">
      <c r="B712" s="685"/>
      <c r="C712" s="686"/>
      <c r="D712" s="686"/>
      <c r="E712" s="687"/>
      <c r="F712" s="687"/>
      <c r="G712" s="687"/>
      <c r="H712" s="688"/>
      <c r="I712" s="688"/>
      <c r="J712" s="688"/>
      <c r="K712" s="688"/>
      <c r="L712" s="688"/>
    </row>
    <row r="714" hidden="1" spans="2:6">
      <c r="B714" s="651">
        <v>1</v>
      </c>
      <c r="C714" s="652" t="str">
        <f ca="1">IF(ISERROR(OFFSET('HARGA SATUAN'!$C$6,MATCH(B714,'HARGA SATUAN'!$N$7:$N$1495,0),0)),"",OFFSET('HARGA SATUAN'!$C$6,MATCH(B714,'HARGA SATUAN'!$N$7:$N$1495,0),0))</f>
        <v>KWH MPB; 1P;230V;5(60)A;1;2W</v>
      </c>
      <c r="D714" s="652">
        <f ca="1">SUMIFS(RAB!$F$14:$F$80,RAB!$C$14:$C$80,C714)</f>
        <v>1</v>
      </c>
      <c r="E714" s="557">
        <f ca="1">IF(D714=0,0,1)</f>
        <v>1</v>
      </c>
      <c r="F714" s="557">
        <f ca="1">IF(D714=0,0,SUM($E$713:E714))</f>
        <v>1</v>
      </c>
    </row>
    <row r="715" hidden="1" spans="2:6">
      <c r="B715" s="651">
        <v>2</v>
      </c>
      <c r="C715" s="652" t="str">
        <f ca="1">IF(ISERROR(OFFSET('HARGA SATUAN'!$C$6,MATCH(B715,'HARGA SATUAN'!$N$7:$N$1495,0),0)),"",OFFSET('HARGA SATUAN'!$C$6,MATCH(B715,'HARGA SATUAN'!$N$7:$N$1495,0),0))</f>
        <v>KWH Elektronik; 1P; 2W; 230 V; 5(40) A; kls 1 (combo); register drum</v>
      </c>
      <c r="D715" s="652">
        <f ca="1">SUMIFS(RAB!$F$14:$F$80,RAB!$C$14:$C$80,C715)</f>
        <v>0</v>
      </c>
      <c r="E715" s="557">
        <f ca="1" t="shared" ref="E715:E778" si="33">IF(D715=0,0,1)</f>
        <v>0</v>
      </c>
      <c r="F715" s="557">
        <f ca="1">IF(D715=0,0,SUM($E$713:E715))</f>
        <v>0</v>
      </c>
    </row>
    <row r="716" hidden="1" spans="2:6">
      <c r="B716" s="651">
        <v>3</v>
      </c>
      <c r="C716" s="652" t="str">
        <f ca="1">IF(ISERROR(OFFSET('HARGA SATUAN'!$C$6,MATCH(B716,'HARGA SATUAN'!$N$7:$N$1495,0),0)),"",OFFSET('HARGA SATUAN'!$C$6,MATCH(B716,'HARGA SATUAN'!$N$7:$N$1495,0),0))</f>
        <v>KWH Elektronik; 1P; 2W; 230 V; 5(100) A; kls 1 termasuk modem 3G/4G</v>
      </c>
      <c r="D716" s="652">
        <f ca="1">SUMIFS(RAB!$F$14:$F$80,RAB!$C$14:$C$80,C716)</f>
        <v>0</v>
      </c>
      <c r="E716" s="557">
        <f ca="1" t="shared" si="33"/>
        <v>0</v>
      </c>
      <c r="F716" s="557">
        <f ca="1">IF(D716=0,0,SUM($E$713:E716))</f>
        <v>0</v>
      </c>
    </row>
    <row r="717" hidden="1" spans="2:6">
      <c r="B717" s="651">
        <v>4</v>
      </c>
      <c r="C717" s="652" t="str">
        <f ca="1">IF(ISERROR(OFFSET('HARGA SATUAN'!$C$6,MATCH(B717,'HARGA SATUAN'!$N$7:$N$1495,0),0)),"",OFFSET('HARGA SATUAN'!$C$6,MATCH(B717,'HARGA SATUAN'!$N$7:$N$1495,0),0))</f>
        <v>KWH Elektronik; 3P; 4W; 57.7-100V/220-400V; 5 A; kls 0.2 (meter pembanding)</v>
      </c>
      <c r="D717" s="652">
        <f ca="1">SUMIFS(RAB!$F$14:$F$80,RAB!$C$14:$C$80,C717)</f>
        <v>0</v>
      </c>
      <c r="E717" s="557">
        <f ca="1" t="shared" si="33"/>
        <v>0</v>
      </c>
      <c r="F717" s="557">
        <f ca="1">IF(D717=0,0,SUM($E$713:E717))</f>
        <v>0</v>
      </c>
    </row>
    <row r="718" hidden="1" spans="2:6">
      <c r="B718" s="651">
        <v>5</v>
      </c>
      <c r="C718" s="652" t="str">
        <f ca="1">IF(ISERROR(OFFSET('HARGA SATUAN'!$C$6,MATCH(B718,'HARGA SATUAN'!$N$7:$N$1495,0),0)),"",OFFSET('HARGA SATUAN'!$C$6,MATCH(B718,'HARGA SATUAN'!$N$7:$N$1495,0),0))</f>
        <v>KWH Elektronik; 3P; 4W; 220/380V; 5(80) A; kls 1 (Pengukuran Langsung)</v>
      </c>
      <c r="D718" s="652">
        <f ca="1">SUMIFS(RAB!$F$14:$F$80,RAB!$C$14:$C$80,C718)</f>
        <v>0</v>
      </c>
      <c r="E718" s="557">
        <f ca="1" t="shared" si="33"/>
        <v>0</v>
      </c>
      <c r="F718" s="557">
        <f ca="1">IF(D718=0,0,SUM($E$713:E718))</f>
        <v>0</v>
      </c>
    </row>
    <row r="719" hidden="1" spans="2:6">
      <c r="B719" s="651">
        <v>6</v>
      </c>
      <c r="C719" s="652" t="str">
        <f ca="1">IF(ISERROR(OFFSET('HARGA SATUAN'!$C$6,MATCH(B719,'HARGA SATUAN'!$N$7:$N$1495,0),0)),"",OFFSET('HARGA SATUAN'!$C$6,MATCH(B719,'HARGA SATUAN'!$N$7:$N$1495,0),0))</f>
        <v>KWH Elektronik; 3P; 4W; 57.7-100V/220-400V; 5(10) A; kls 0.5 (Pengukuran Tidak Langsung)</v>
      </c>
      <c r="D719" s="652">
        <f ca="1">SUMIFS(RAB!$F$14:$F$80,RAB!$C$14:$C$80,C719)</f>
        <v>0</v>
      </c>
      <c r="E719" s="557">
        <f ca="1" t="shared" si="33"/>
        <v>0</v>
      </c>
      <c r="F719" s="557">
        <f ca="1">IF(D719=0,0,SUM($E$713:E719))</f>
        <v>0</v>
      </c>
    </row>
    <row r="720" hidden="1" spans="2:6">
      <c r="B720" s="651">
        <v>7</v>
      </c>
      <c r="C720" s="652" t="str">
        <f ca="1">IF(ISERROR(OFFSET('HARGA SATUAN'!$C$6,MATCH(B720,'HARGA SATUAN'!$N$7:$N$1495,0),0)),"",OFFSET('HARGA SATUAN'!$C$6,MATCH(B720,'HARGA SATUAN'!$N$7:$N$1495,0),0))</f>
        <v>KWH Elektronik; 3P; 4W; 220/380V; 5(10); kls 1 (Pengukuran Tidak Langsung)</v>
      </c>
      <c r="D720" s="652">
        <f ca="1">SUMIFS(RAB!$F$14:$F$80,RAB!$C$14:$C$80,C720)</f>
        <v>0</v>
      </c>
      <c r="E720" s="557">
        <f ca="1" t="shared" si="33"/>
        <v>0</v>
      </c>
      <c r="F720" s="557">
        <f ca="1">IF(D720=0,0,SUM($E$713:E720))</f>
        <v>0</v>
      </c>
    </row>
    <row r="721" hidden="1" spans="2:6">
      <c r="B721" s="651">
        <v>8</v>
      </c>
      <c r="C721" s="652" t="str">
        <f ca="1">IF(ISERROR(OFFSET('HARGA SATUAN'!$C$6,MATCH(B721,'HARGA SATUAN'!$N$7:$N$1495,0),0)),"",OFFSET('HARGA SATUAN'!$C$6,MATCH(B721,'HARGA SATUAN'!$N$7:$N$1495,0),0))</f>
        <v>MCB 1 Fasa 2 A</v>
      </c>
      <c r="D721" s="652">
        <f ca="1">SUMIFS(RAB!$F$14:$F$80,RAB!$C$14:$C$80,C721)</f>
        <v>0</v>
      </c>
      <c r="E721" s="557">
        <f ca="1" t="shared" si="33"/>
        <v>0</v>
      </c>
      <c r="F721" s="557">
        <f ca="1">IF(D721=0,0,SUM($E$713:E721))</f>
        <v>0</v>
      </c>
    </row>
    <row r="722" hidden="1" spans="2:6">
      <c r="B722" s="651">
        <v>9</v>
      </c>
      <c r="C722" s="652" t="str">
        <f ca="1">IF(ISERROR(OFFSET('HARGA SATUAN'!$C$6,MATCH(B722,'HARGA SATUAN'!$N$7:$N$1495,0),0)),"",OFFSET('HARGA SATUAN'!$C$6,MATCH(B722,'HARGA SATUAN'!$N$7:$N$1495,0),0))</f>
        <v>MCB 1 Fasa 4 A</v>
      </c>
      <c r="D722" s="652">
        <f ca="1">SUMIFS(RAB!$F$14:$F$80,RAB!$C$14:$C$80,C722)</f>
        <v>0</v>
      </c>
      <c r="E722" s="557">
        <f ca="1" t="shared" si="33"/>
        <v>0</v>
      </c>
      <c r="F722" s="557">
        <f ca="1">IF(D722=0,0,SUM($E$713:E722))</f>
        <v>0</v>
      </c>
    </row>
    <row r="723" hidden="1" spans="2:6">
      <c r="B723" s="651">
        <v>10</v>
      </c>
      <c r="C723" s="652" t="str">
        <f ca="1">IF(ISERROR(OFFSET('HARGA SATUAN'!$C$6,MATCH(B723,'HARGA SATUAN'!$N$7:$N$1495,0),0)),"",OFFSET('HARGA SATUAN'!$C$6,MATCH(B723,'HARGA SATUAN'!$N$7:$N$1495,0),0))</f>
        <v>MCB 1 Fasa 6 A</v>
      </c>
      <c r="D723" s="652">
        <f ca="1">SUMIFS(RAB!$F$14:$F$80,RAB!$C$14:$C$80,C723)</f>
        <v>0</v>
      </c>
      <c r="E723" s="557">
        <f ca="1" t="shared" si="33"/>
        <v>0</v>
      </c>
      <c r="F723" s="557">
        <f ca="1">IF(D723=0,0,SUM($E$713:E723))</f>
        <v>0</v>
      </c>
    </row>
    <row r="724" hidden="1" spans="2:6">
      <c r="B724" s="651">
        <v>11</v>
      </c>
      <c r="C724" s="652" t="str">
        <f ca="1">IF(ISERROR(OFFSET('HARGA SATUAN'!$C$6,MATCH(B724,'HARGA SATUAN'!$N$7:$N$1495,0),0)),"",OFFSET('HARGA SATUAN'!$C$6,MATCH(B724,'HARGA SATUAN'!$N$7:$N$1495,0),0))</f>
        <v>MCB 1 Fasa 10 A</v>
      </c>
      <c r="D724" s="652">
        <f ca="1">SUMIFS(RAB!$F$14:$F$80,RAB!$C$14:$C$80,C724)</f>
        <v>0</v>
      </c>
      <c r="E724" s="557">
        <f ca="1" t="shared" si="33"/>
        <v>0</v>
      </c>
      <c r="F724" s="557">
        <f ca="1">IF(D724=0,0,SUM($E$713:E724))</f>
        <v>0</v>
      </c>
    </row>
    <row r="725" hidden="1" spans="2:6">
      <c r="B725" s="651">
        <v>12</v>
      </c>
      <c r="C725" s="652" t="str">
        <f ca="1">IF(ISERROR(OFFSET('HARGA SATUAN'!$C$6,MATCH(B725,'HARGA SATUAN'!$N$7:$N$1495,0),0)),"",OFFSET('HARGA SATUAN'!$C$6,MATCH(B725,'HARGA SATUAN'!$N$7:$N$1495,0),0))</f>
        <v>MCB 1 Fasa 16 A</v>
      </c>
      <c r="D725" s="652">
        <f ca="1">SUMIFS(RAB!$F$14:$F$80,RAB!$C$14:$C$80,C725)</f>
        <v>0</v>
      </c>
      <c r="E725" s="557">
        <f ca="1" t="shared" si="33"/>
        <v>0</v>
      </c>
      <c r="F725" s="557">
        <f ca="1">IF(D725=0,0,SUM($E$713:E725))</f>
        <v>0</v>
      </c>
    </row>
    <row r="726" hidden="1" spans="2:6">
      <c r="B726" s="651">
        <v>13</v>
      </c>
      <c r="C726" s="652" t="str">
        <f ca="1">IF(ISERROR(OFFSET('HARGA SATUAN'!$C$6,MATCH(B726,'HARGA SATUAN'!$N$7:$N$1495,0),0)),"",OFFSET('HARGA SATUAN'!$C$6,MATCH(B726,'HARGA SATUAN'!$N$7:$N$1495,0),0))</f>
        <v>MCB 1 Fasa 20 A</v>
      </c>
      <c r="D726" s="652">
        <f ca="1">SUMIFS(RAB!$F$14:$F$80,RAB!$C$14:$C$80,C726)</f>
        <v>0</v>
      </c>
      <c r="E726" s="557">
        <f ca="1" t="shared" si="33"/>
        <v>0</v>
      </c>
      <c r="F726" s="557">
        <f ca="1">IF(D726=0,0,SUM($E$713:E726))</f>
        <v>0</v>
      </c>
    </row>
    <row r="727" hidden="1" spans="2:6">
      <c r="B727" s="651">
        <v>14</v>
      </c>
      <c r="C727" s="652" t="str">
        <f ca="1">IF(ISERROR(OFFSET('HARGA SATUAN'!$C$6,MATCH(B727,'HARGA SATUAN'!$N$7:$N$1495,0),0)),"",OFFSET('HARGA SATUAN'!$C$6,MATCH(B727,'HARGA SATUAN'!$N$7:$N$1495,0),0))</f>
        <v>MCB 1 Fasa 25 A</v>
      </c>
      <c r="D727" s="652">
        <f ca="1">SUMIFS(RAB!$F$14:$F$80,RAB!$C$14:$C$80,C727)</f>
        <v>0</v>
      </c>
      <c r="E727" s="557">
        <f ca="1" t="shared" si="33"/>
        <v>0</v>
      </c>
      <c r="F727" s="557">
        <f ca="1">IF(D727=0,0,SUM($E$713:E727))</f>
        <v>0</v>
      </c>
    </row>
    <row r="728" hidden="1" spans="2:6">
      <c r="B728" s="651">
        <v>15</v>
      </c>
      <c r="C728" s="652" t="str">
        <f ca="1">IF(ISERROR(OFFSET('HARGA SATUAN'!$C$6,MATCH(B728,'HARGA SATUAN'!$N$7:$N$1495,0),0)),"",OFFSET('HARGA SATUAN'!$C$6,MATCH(B728,'HARGA SATUAN'!$N$7:$N$1495,0),0))</f>
        <v>MCB 1 Fasa 35 A</v>
      </c>
      <c r="D728" s="652">
        <f ca="1">SUMIFS(RAB!$F$14:$F$80,RAB!$C$14:$C$80,C728)</f>
        <v>0</v>
      </c>
      <c r="E728" s="557">
        <f ca="1" t="shared" si="33"/>
        <v>0</v>
      </c>
      <c r="F728" s="557">
        <f ca="1">IF(D728=0,0,SUM($E$713:E728))</f>
        <v>0</v>
      </c>
    </row>
    <row r="729" hidden="1" spans="2:6">
      <c r="B729" s="651">
        <v>16</v>
      </c>
      <c r="C729" s="652" t="str">
        <f ca="1">IF(ISERROR(OFFSET('HARGA SATUAN'!$C$6,MATCH(B729,'HARGA SATUAN'!$N$7:$N$1495,0),0)),"",OFFSET('HARGA SATUAN'!$C$6,MATCH(B729,'HARGA SATUAN'!$N$7:$N$1495,0),0))</f>
        <v>MCB 1 Fasa 50 A</v>
      </c>
      <c r="D729" s="652">
        <f ca="1">SUMIFS(RAB!$F$14:$F$80,RAB!$C$14:$C$80,C729)</f>
        <v>1</v>
      </c>
      <c r="E729" s="557">
        <f ca="1" t="shared" si="33"/>
        <v>1</v>
      </c>
      <c r="F729" s="557">
        <f ca="1">IF(D729=0,0,SUM($E$713:E729))</f>
        <v>2</v>
      </c>
    </row>
    <row r="730" hidden="1" spans="2:6">
      <c r="B730" s="651">
        <v>17</v>
      </c>
      <c r="C730" s="652" t="str">
        <f ca="1">IF(ISERROR(OFFSET('HARGA SATUAN'!$C$6,MATCH(B730,'HARGA SATUAN'!$N$7:$N$1495,0),0)),"",OFFSET('HARGA SATUAN'!$C$6,MATCH(B730,'HARGA SATUAN'!$N$7:$N$1495,0),0))</f>
        <v>MCB 3 Fasa 10 A</v>
      </c>
      <c r="D730" s="652">
        <f ca="1">SUMIFS(RAB!$F$14:$F$80,RAB!$C$14:$C$80,C730)</f>
        <v>0</v>
      </c>
      <c r="E730" s="557">
        <f ca="1" t="shared" si="33"/>
        <v>0</v>
      </c>
      <c r="F730" s="557">
        <f ca="1">IF(D730=0,0,SUM($E$713:E730))</f>
        <v>0</v>
      </c>
    </row>
    <row r="731" hidden="1" spans="2:6">
      <c r="B731" s="651">
        <v>18</v>
      </c>
      <c r="C731" s="652" t="str">
        <f ca="1">IF(ISERROR(OFFSET('HARGA SATUAN'!$C$6,MATCH(B731,'HARGA SATUAN'!$N$7:$N$1495,0),0)),"",OFFSET('HARGA SATUAN'!$C$6,MATCH(B731,'HARGA SATUAN'!$N$7:$N$1495,0),0))</f>
        <v>MCB 3 Fasa 16 A</v>
      </c>
      <c r="D731" s="652">
        <f ca="1">SUMIFS(RAB!$F$14:$F$80,RAB!$C$14:$C$80,C731)</f>
        <v>0</v>
      </c>
      <c r="E731" s="557">
        <f ca="1" t="shared" si="33"/>
        <v>0</v>
      </c>
      <c r="F731" s="557">
        <f ca="1">IF(D731=0,0,SUM($E$713:E731))</f>
        <v>0</v>
      </c>
    </row>
    <row r="732" hidden="1" spans="2:6">
      <c r="B732" s="651">
        <v>19</v>
      </c>
      <c r="C732" s="652" t="str">
        <f ca="1">IF(ISERROR(OFFSET('HARGA SATUAN'!$C$6,MATCH(B732,'HARGA SATUAN'!$N$7:$N$1495,0),0)),"",OFFSET('HARGA SATUAN'!$C$6,MATCH(B732,'HARGA SATUAN'!$N$7:$N$1495,0),0))</f>
        <v>MCB 3 Fasa 20 A</v>
      </c>
      <c r="D732" s="652">
        <f ca="1">SUMIFS(RAB!$F$14:$F$80,RAB!$C$14:$C$80,C732)</f>
        <v>0</v>
      </c>
      <c r="E732" s="557">
        <f ca="1" t="shared" si="33"/>
        <v>0</v>
      </c>
      <c r="F732" s="557">
        <f ca="1">IF(D732=0,0,SUM($E$713:E732))</f>
        <v>0</v>
      </c>
    </row>
    <row r="733" hidden="1" spans="2:6">
      <c r="B733" s="651">
        <v>20</v>
      </c>
      <c r="C733" s="652" t="str">
        <f ca="1">IF(ISERROR(OFFSET('HARGA SATUAN'!$C$6,MATCH(B733,'HARGA SATUAN'!$N$7:$N$1495,0),0)),"",OFFSET('HARGA SATUAN'!$C$6,MATCH(B733,'HARGA SATUAN'!$N$7:$N$1495,0),0))</f>
        <v>MCB 3 Fasa 25 A</v>
      </c>
      <c r="D733" s="652">
        <f ca="1">SUMIFS(RAB!$F$14:$F$80,RAB!$C$14:$C$80,C733)</f>
        <v>0</v>
      </c>
      <c r="E733" s="557">
        <f ca="1" t="shared" si="33"/>
        <v>0</v>
      </c>
      <c r="F733" s="557">
        <f ca="1">IF(D733=0,0,SUM($E$713:E733))</f>
        <v>0</v>
      </c>
    </row>
    <row r="734" hidden="1" spans="2:6">
      <c r="B734" s="651">
        <v>21</v>
      </c>
      <c r="C734" s="652" t="str">
        <f ca="1">IF(ISERROR(OFFSET('HARGA SATUAN'!$C$6,MATCH(B734,'HARGA SATUAN'!$N$7:$N$1495,0),0)),"",OFFSET('HARGA SATUAN'!$C$6,MATCH(B734,'HARGA SATUAN'!$N$7:$N$1495,0),0))</f>
        <v>MCB 3 Fasa 35 A</v>
      </c>
      <c r="D734" s="652">
        <f ca="1">SUMIFS(RAB!$F$14:$F$80,RAB!$C$14:$C$80,C734)</f>
        <v>0</v>
      </c>
      <c r="E734" s="557">
        <f ca="1" t="shared" si="33"/>
        <v>0</v>
      </c>
      <c r="F734" s="557">
        <f ca="1">IF(D734=0,0,SUM($E$713:E734))</f>
        <v>0</v>
      </c>
    </row>
    <row r="735" hidden="1" spans="2:6">
      <c r="B735" s="651">
        <v>22</v>
      </c>
      <c r="C735" s="652" t="str">
        <f ca="1">IF(ISERROR(OFFSET('HARGA SATUAN'!$C$6,MATCH(B735,'HARGA SATUAN'!$N$7:$N$1495,0),0)),"",OFFSET('HARGA SATUAN'!$C$6,MATCH(B735,'HARGA SATUAN'!$N$7:$N$1495,0),0))</f>
        <v>CT TM Indoor Tipe Blok 10/5-5A</v>
      </c>
      <c r="D735" s="652">
        <f ca="1">SUMIFS(RAB!$F$14:$F$80,RAB!$C$14:$C$80,C735)</f>
        <v>0</v>
      </c>
      <c r="E735" s="557">
        <f ca="1" t="shared" si="33"/>
        <v>0</v>
      </c>
      <c r="F735" s="557">
        <f ca="1">IF(D735=0,0,SUM($E$713:E735))</f>
        <v>0</v>
      </c>
    </row>
    <row r="736" hidden="1" spans="2:6">
      <c r="B736" s="651">
        <v>23</v>
      </c>
      <c r="C736" s="652" t="str">
        <f ca="1">IF(ISERROR(OFFSET('HARGA SATUAN'!$C$6,MATCH(B736,'HARGA SATUAN'!$N$7:$N$1495,0),0)),"",OFFSET('HARGA SATUAN'!$C$6,MATCH(B736,'HARGA SATUAN'!$N$7:$N$1495,0),0))</f>
        <v>CT TM Indoor Tipe Blok 15/5-5A</v>
      </c>
      <c r="D736" s="652">
        <f ca="1">SUMIFS(RAB!$F$14:$F$80,RAB!$C$14:$C$80,C736)</f>
        <v>0</v>
      </c>
      <c r="E736" s="557">
        <f ca="1" t="shared" si="33"/>
        <v>0</v>
      </c>
      <c r="F736" s="557">
        <f ca="1">IF(D736=0,0,SUM($E$713:E736))</f>
        <v>0</v>
      </c>
    </row>
    <row r="737" hidden="1" spans="2:6">
      <c r="B737" s="651">
        <v>24</v>
      </c>
      <c r="C737" s="652" t="str">
        <f ca="1">IF(ISERROR(OFFSET('HARGA SATUAN'!$C$6,MATCH(B737,'HARGA SATUAN'!$N$7:$N$1495,0),0)),"",OFFSET('HARGA SATUAN'!$C$6,MATCH(B737,'HARGA SATUAN'!$N$7:$N$1495,0),0))</f>
        <v>CT TM Indoor Tipe Blok 20/5-5A</v>
      </c>
      <c r="D737" s="652">
        <f ca="1">SUMIFS(RAB!$F$14:$F$80,RAB!$C$14:$C$80,C737)</f>
        <v>0</v>
      </c>
      <c r="E737" s="557">
        <f ca="1" t="shared" si="33"/>
        <v>0</v>
      </c>
      <c r="F737" s="557">
        <f ca="1">IF(D737=0,0,SUM($E$713:E737))</f>
        <v>0</v>
      </c>
    </row>
    <row r="738" hidden="1" spans="2:6">
      <c r="B738" s="651">
        <v>25</v>
      </c>
      <c r="C738" s="652" t="str">
        <f ca="1">IF(ISERROR(OFFSET('HARGA SATUAN'!$C$6,MATCH(B738,'HARGA SATUAN'!$N$7:$N$1495,0),0)),"",OFFSET('HARGA SATUAN'!$C$6,MATCH(B738,'HARGA SATUAN'!$N$7:$N$1495,0),0))</f>
        <v>CT TM Indoor Tipe Blok 30/5-5A</v>
      </c>
      <c r="D738" s="652">
        <f ca="1">SUMIFS(RAB!$F$14:$F$80,RAB!$C$14:$C$80,C738)</f>
        <v>0</v>
      </c>
      <c r="E738" s="557">
        <f ca="1" t="shared" si="33"/>
        <v>0</v>
      </c>
      <c r="F738" s="557">
        <f ca="1">IF(D738=0,0,SUM($E$713:E738))</f>
        <v>0</v>
      </c>
    </row>
    <row r="739" hidden="1" spans="2:6">
      <c r="B739" s="651">
        <v>26</v>
      </c>
      <c r="C739" s="652" t="str">
        <f ca="1">IF(ISERROR(OFFSET('HARGA SATUAN'!$C$6,MATCH(B739,'HARGA SATUAN'!$N$7:$N$1495,0),0)),"",OFFSET('HARGA SATUAN'!$C$6,MATCH(B739,'HARGA SATUAN'!$N$7:$N$1495,0),0))</f>
        <v>CT TM Indoor Tipe Blok 40/5-5A</v>
      </c>
      <c r="D739" s="652">
        <f ca="1">SUMIFS(RAB!$F$14:$F$80,RAB!$C$14:$C$80,C739)</f>
        <v>0</v>
      </c>
      <c r="E739" s="557">
        <f ca="1" t="shared" si="33"/>
        <v>0</v>
      </c>
      <c r="F739" s="557">
        <f ca="1">IF(D739=0,0,SUM($E$713:E739))</f>
        <v>0</v>
      </c>
    </row>
    <row r="740" hidden="1" spans="2:6">
      <c r="B740" s="651">
        <v>27</v>
      </c>
      <c r="C740" s="652" t="str">
        <f ca="1">IF(ISERROR(OFFSET('HARGA SATUAN'!$C$6,MATCH(B740,'HARGA SATUAN'!$N$7:$N$1495,0),0)),"",OFFSET('HARGA SATUAN'!$C$6,MATCH(B740,'HARGA SATUAN'!$N$7:$N$1495,0),0))</f>
        <v>CT TM Indoor Tipe Blok 50/5-5A</v>
      </c>
      <c r="D740" s="652">
        <f ca="1">SUMIFS(RAB!$F$14:$F$80,RAB!$C$14:$C$80,C740)</f>
        <v>0</v>
      </c>
      <c r="E740" s="557">
        <f ca="1" t="shared" si="33"/>
        <v>0</v>
      </c>
      <c r="F740" s="557">
        <f ca="1">IF(D740=0,0,SUM($E$713:E740))</f>
        <v>0</v>
      </c>
    </row>
    <row r="741" hidden="1" spans="2:6">
      <c r="B741" s="651">
        <v>28</v>
      </c>
      <c r="C741" s="652" t="str">
        <f ca="1">IF(ISERROR(OFFSET('HARGA SATUAN'!$C$6,MATCH(B741,'HARGA SATUAN'!$N$7:$N$1495,0),0)),"",OFFSET('HARGA SATUAN'!$C$6,MATCH(B741,'HARGA SATUAN'!$N$7:$N$1495,0),0))</f>
        <v>CT TM Indoor Tipe Blok 60/5-5A</v>
      </c>
      <c r="D741" s="652">
        <f ca="1">SUMIFS(RAB!$F$14:$F$80,RAB!$C$14:$C$80,C741)</f>
        <v>0</v>
      </c>
      <c r="E741" s="557">
        <f ca="1" t="shared" si="33"/>
        <v>0</v>
      </c>
      <c r="F741" s="557">
        <f ca="1">IF(D741=0,0,SUM($E$713:E741))</f>
        <v>0</v>
      </c>
    </row>
    <row r="742" hidden="1" spans="2:6">
      <c r="B742" s="651">
        <v>29</v>
      </c>
      <c r="C742" s="652" t="str">
        <f ca="1">IF(ISERROR(OFFSET('HARGA SATUAN'!$C$6,MATCH(B742,'HARGA SATUAN'!$N$7:$N$1495,0),0)),"",OFFSET('HARGA SATUAN'!$C$6,MATCH(B742,'HARGA SATUAN'!$N$7:$N$1495,0),0))</f>
        <v>CT TM Indoor Tipe Blok 75/5-5A</v>
      </c>
      <c r="D742" s="652">
        <f ca="1">SUMIFS(RAB!$F$14:$F$80,RAB!$C$14:$C$80,C742)</f>
        <v>0</v>
      </c>
      <c r="E742" s="557">
        <f ca="1" t="shared" si="33"/>
        <v>0</v>
      </c>
      <c r="F742" s="557">
        <f ca="1">IF(D742=0,0,SUM($E$713:E742))</f>
        <v>0</v>
      </c>
    </row>
    <row r="743" hidden="1" spans="2:6">
      <c r="B743" s="651">
        <v>30</v>
      </c>
      <c r="C743" s="652" t="str">
        <f ca="1">IF(ISERROR(OFFSET('HARGA SATUAN'!$C$6,MATCH(B743,'HARGA SATUAN'!$N$7:$N$1495,0),0)),"",OFFSET('HARGA SATUAN'!$C$6,MATCH(B743,'HARGA SATUAN'!$N$7:$N$1495,0),0))</f>
        <v>CT TM Indoor Tipe Blok 80/5-5A</v>
      </c>
      <c r="D743" s="652">
        <f ca="1">SUMIFS(RAB!$F$14:$F$80,RAB!$C$14:$C$80,C743)</f>
        <v>0</v>
      </c>
      <c r="E743" s="557">
        <f ca="1" t="shared" si="33"/>
        <v>0</v>
      </c>
      <c r="F743" s="557">
        <f ca="1">IF(D743=0,0,SUM($E$713:E743))</f>
        <v>0</v>
      </c>
    </row>
    <row r="744" hidden="1" spans="2:6">
      <c r="B744" s="651">
        <v>31</v>
      </c>
      <c r="C744" s="652" t="str">
        <f ca="1">IF(ISERROR(OFFSET('HARGA SATUAN'!$C$6,MATCH(B744,'HARGA SATUAN'!$N$7:$N$1495,0),0)),"",OFFSET('HARGA SATUAN'!$C$6,MATCH(B744,'HARGA SATUAN'!$N$7:$N$1495,0),0))</f>
        <v>CT TM Indoor Tipe Blok 100/5-5A</v>
      </c>
      <c r="D744" s="652">
        <f ca="1">SUMIFS(RAB!$F$14:$F$80,RAB!$C$14:$C$80,C744)</f>
        <v>0</v>
      </c>
      <c r="E744" s="557">
        <f ca="1" t="shared" si="33"/>
        <v>0</v>
      </c>
      <c r="F744" s="557">
        <f ca="1">IF(D744=0,0,SUM($E$713:E744))</f>
        <v>0</v>
      </c>
    </row>
    <row r="745" hidden="1" spans="2:6">
      <c r="B745" s="651">
        <v>32</v>
      </c>
      <c r="C745" s="652" t="str">
        <f ca="1">IF(ISERROR(OFFSET('HARGA SATUAN'!$C$6,MATCH(B745,'HARGA SATUAN'!$N$7:$N$1495,0),0)),"",OFFSET('HARGA SATUAN'!$C$6,MATCH(B745,'HARGA SATUAN'!$N$7:$N$1495,0),0))</f>
        <v>CT TM Indoor Tipe Blok 150/5-5A</v>
      </c>
      <c r="D745" s="652">
        <f ca="1">SUMIFS(RAB!$F$14:$F$80,RAB!$C$14:$C$80,C745)</f>
        <v>0</v>
      </c>
      <c r="E745" s="557">
        <f ca="1" t="shared" si="33"/>
        <v>0</v>
      </c>
      <c r="F745" s="557">
        <f ca="1">IF(D745=0,0,SUM($E$713:E745))</f>
        <v>0</v>
      </c>
    </row>
    <row r="746" hidden="1" spans="2:6">
      <c r="B746" s="651">
        <v>33</v>
      </c>
      <c r="C746" s="652" t="str">
        <f ca="1">IF(ISERROR(OFFSET('HARGA SATUAN'!$C$6,MATCH(B746,'HARGA SATUAN'!$N$7:$N$1495,0),0)),"",OFFSET('HARGA SATUAN'!$C$6,MATCH(B746,'HARGA SATUAN'!$N$7:$N$1495,0),0))</f>
        <v>CT TM Indoor Tipe Blok 200/5-5A</v>
      </c>
      <c r="D746" s="652">
        <f ca="1">SUMIFS(RAB!$F$14:$F$80,RAB!$C$14:$C$80,C746)</f>
        <v>0</v>
      </c>
      <c r="E746" s="557">
        <f ca="1" t="shared" si="33"/>
        <v>0</v>
      </c>
      <c r="F746" s="557">
        <f ca="1">IF(D746=0,0,SUM($E$713:E746))</f>
        <v>0</v>
      </c>
    </row>
    <row r="747" hidden="1" spans="2:6">
      <c r="B747" s="651">
        <v>34</v>
      </c>
      <c r="C747" s="652" t="str">
        <f ca="1">IF(ISERROR(OFFSET('HARGA SATUAN'!$C$6,MATCH(B747,'HARGA SATUAN'!$N$7:$N$1495,0),0)),"",OFFSET('HARGA SATUAN'!$C$6,MATCH(B747,'HARGA SATUAN'!$N$7:$N$1495,0),0))</f>
        <v>CT TM Indoor Tipe Blok 250/5-5A</v>
      </c>
      <c r="D747" s="652">
        <f ca="1">SUMIFS(RAB!$F$14:$F$80,RAB!$C$14:$C$80,C747)</f>
        <v>0</v>
      </c>
      <c r="E747" s="557">
        <f ca="1" t="shared" si="33"/>
        <v>0</v>
      </c>
      <c r="F747" s="557">
        <f ca="1">IF(D747=0,0,SUM($E$713:E747))</f>
        <v>0</v>
      </c>
    </row>
    <row r="748" hidden="1" spans="2:6">
      <c r="B748" s="651">
        <v>35</v>
      </c>
      <c r="C748" s="652" t="str">
        <f ca="1">IF(ISERROR(OFFSET('HARGA SATUAN'!$C$6,MATCH(B748,'HARGA SATUAN'!$N$7:$N$1495,0),0)),"",OFFSET('HARGA SATUAN'!$C$6,MATCH(B748,'HARGA SATUAN'!$N$7:$N$1495,0),0))</f>
        <v>CT TM Indoor Tipe Blok 300/5-5A</v>
      </c>
      <c r="D748" s="652">
        <f ca="1">SUMIFS(RAB!$F$14:$F$80,RAB!$C$14:$C$80,C748)</f>
        <v>0</v>
      </c>
      <c r="E748" s="557">
        <f ca="1" t="shared" si="33"/>
        <v>0</v>
      </c>
      <c r="F748" s="557">
        <f ca="1">IF(D748=0,0,SUM($E$713:E748))</f>
        <v>0</v>
      </c>
    </row>
    <row r="749" hidden="1" spans="2:6">
      <c r="B749" s="651">
        <v>36</v>
      </c>
      <c r="C749" s="652" t="str">
        <f ca="1">IF(ISERROR(OFFSET('HARGA SATUAN'!$C$6,MATCH(B749,'HARGA SATUAN'!$N$7:$N$1495,0),0)),"",OFFSET('HARGA SATUAN'!$C$6,MATCH(B749,'HARGA SATUAN'!$N$7:$N$1495,0),0))</f>
        <v>CT TM Indoor Tipe Blok 400/5-5A</v>
      </c>
      <c r="D749" s="652">
        <f ca="1">SUMIFS(RAB!$F$14:$F$80,RAB!$C$14:$C$80,C749)</f>
        <v>0</v>
      </c>
      <c r="E749" s="557">
        <f ca="1" t="shared" si="33"/>
        <v>0</v>
      </c>
      <c r="F749" s="557">
        <f ca="1">IF(D749=0,0,SUM($E$713:E749))</f>
        <v>0</v>
      </c>
    </row>
    <row r="750" hidden="1" spans="2:6">
      <c r="B750" s="651">
        <v>37</v>
      </c>
      <c r="C750" s="652" t="str">
        <f ca="1">IF(ISERROR(OFFSET('HARGA SATUAN'!$C$6,MATCH(B750,'HARGA SATUAN'!$N$7:$N$1495,0),0)),"",OFFSET('HARGA SATUAN'!$C$6,MATCH(B750,'HARGA SATUAN'!$N$7:$N$1495,0),0))</f>
        <v>CT TM Indoor Tipe Blok 500/5-5A</v>
      </c>
      <c r="D750" s="652">
        <f ca="1">SUMIFS(RAB!$F$14:$F$80,RAB!$C$14:$C$80,C750)</f>
        <v>0</v>
      </c>
      <c r="E750" s="557">
        <f ca="1" t="shared" si="33"/>
        <v>0</v>
      </c>
      <c r="F750" s="557">
        <f ca="1">IF(D750=0,0,SUM($E$713:E750))</f>
        <v>0</v>
      </c>
    </row>
    <row r="751" hidden="1" spans="2:6">
      <c r="B751" s="651">
        <v>38</v>
      </c>
      <c r="C751" s="652" t="str">
        <f ca="1">IF(ISERROR(OFFSET('HARGA SATUAN'!$C$6,MATCH(B751,'HARGA SATUAN'!$N$7:$N$1495,0),0)),"",OFFSET('HARGA SATUAN'!$C$6,MATCH(B751,'HARGA SATUAN'!$N$7:$N$1495,0),0))</f>
        <v>CT TM Indoor Tipe Blok 600/5-5A</v>
      </c>
      <c r="D751" s="652">
        <f ca="1">SUMIFS(RAB!$F$14:$F$80,RAB!$C$14:$C$80,C751)</f>
        <v>0</v>
      </c>
      <c r="E751" s="557">
        <f ca="1" t="shared" si="33"/>
        <v>0</v>
      </c>
      <c r="F751" s="557">
        <f ca="1">IF(D751=0,0,SUM($E$713:E751))</f>
        <v>0</v>
      </c>
    </row>
    <row r="752" hidden="1" spans="2:6">
      <c r="B752" s="651">
        <v>39</v>
      </c>
      <c r="C752" s="652" t="str">
        <f ca="1">IF(ISERROR(OFFSET('HARGA SATUAN'!$C$6,MATCH(B752,'HARGA SATUAN'!$N$7:$N$1495,0),0)),"",OFFSET('HARGA SATUAN'!$C$6,MATCH(B752,'HARGA SATUAN'!$N$7:$N$1495,0),0))</f>
        <v>CT TM Indoor Tipe Blok 750/5-5A</v>
      </c>
      <c r="D752" s="652">
        <f ca="1">SUMIFS(RAB!$F$14:$F$80,RAB!$C$14:$C$80,C752)</f>
        <v>0</v>
      </c>
      <c r="E752" s="557">
        <f ca="1" t="shared" si="33"/>
        <v>0</v>
      </c>
      <c r="F752" s="557">
        <f ca="1">IF(D752=0,0,SUM($E$713:E752))</f>
        <v>0</v>
      </c>
    </row>
    <row r="753" hidden="1" spans="2:6">
      <c r="B753" s="651">
        <v>40</v>
      </c>
      <c r="C753" s="652" t="str">
        <f ca="1">IF(ISERROR(OFFSET('HARGA SATUAN'!$C$6,MATCH(B753,'HARGA SATUAN'!$N$7:$N$1495,0),0)),"",OFFSET('HARGA SATUAN'!$C$6,MATCH(B753,'HARGA SATUAN'!$N$7:$N$1495,0),0))</f>
        <v>CT TM Indoor Tipe Blok 800/5-5A</v>
      </c>
      <c r="D753" s="652">
        <f ca="1">SUMIFS(RAB!$F$14:$F$80,RAB!$C$14:$C$80,C753)</f>
        <v>0</v>
      </c>
      <c r="E753" s="557">
        <f ca="1" t="shared" si="33"/>
        <v>0</v>
      </c>
      <c r="F753" s="557">
        <f ca="1">IF(D753=0,0,SUM($E$713:E753))</f>
        <v>0</v>
      </c>
    </row>
    <row r="754" hidden="1" spans="2:6">
      <c r="B754" s="651">
        <v>41</v>
      </c>
      <c r="C754" s="652" t="str">
        <f ca="1">IF(ISERROR(OFFSET('HARGA SATUAN'!$C$6,MATCH(B754,'HARGA SATUAN'!$N$7:$N$1495,0),0)),"",OFFSET('HARGA SATUAN'!$C$6,MATCH(B754,'HARGA SATUAN'!$N$7:$N$1495,0),0))</f>
        <v>CT TM Indoor Tipe Blok 1000/5-5A</v>
      </c>
      <c r="D754" s="652">
        <f ca="1">SUMIFS(RAB!$F$14:$F$80,RAB!$C$14:$C$80,C754)</f>
        <v>0</v>
      </c>
      <c r="E754" s="557">
        <f ca="1" t="shared" si="33"/>
        <v>0</v>
      </c>
      <c r="F754" s="557">
        <f ca="1">IF(D754=0,0,SUM($E$713:E754))</f>
        <v>0</v>
      </c>
    </row>
    <row r="755" hidden="1" spans="2:6">
      <c r="B755" s="651">
        <v>42</v>
      </c>
      <c r="C755" s="652" t="str">
        <f ca="1">IF(ISERROR(OFFSET('HARGA SATUAN'!$C$6,MATCH(B755,'HARGA SATUAN'!$N$7:$N$1495,0),0)),"",OFFSET('HARGA SATUAN'!$C$6,MATCH(B755,'HARGA SATUAN'!$N$7:$N$1495,0),0))</f>
        <v>CT TM Indoor Tipe Ring 50/5-5A</v>
      </c>
      <c r="D755" s="652">
        <f ca="1">SUMIFS(RAB!$F$14:$F$80,RAB!$C$14:$C$80,C755)</f>
        <v>0</v>
      </c>
      <c r="E755" s="557">
        <f ca="1" t="shared" si="33"/>
        <v>0</v>
      </c>
      <c r="F755" s="557">
        <f ca="1">IF(D755=0,0,SUM($E$713:E755))</f>
        <v>0</v>
      </c>
    </row>
    <row r="756" hidden="1" spans="2:6">
      <c r="B756" s="651">
        <v>43</v>
      </c>
      <c r="C756" s="652" t="str">
        <f ca="1">IF(ISERROR(OFFSET('HARGA SATUAN'!$C$6,MATCH(B756,'HARGA SATUAN'!$N$7:$N$1495,0),0)),"",OFFSET('HARGA SATUAN'!$C$6,MATCH(B756,'HARGA SATUAN'!$N$7:$N$1495,0),0))</f>
        <v>CT TM Indoor Tipe Ring 100/5-5A</v>
      </c>
      <c r="D756" s="652">
        <f ca="1">SUMIFS(RAB!$F$14:$F$80,RAB!$C$14:$C$80,C756)</f>
        <v>0</v>
      </c>
      <c r="E756" s="557">
        <f ca="1" t="shared" si="33"/>
        <v>0</v>
      </c>
      <c r="F756" s="557">
        <f ca="1">IF(D756=0,0,SUM($E$713:E756))</f>
        <v>0</v>
      </c>
    </row>
    <row r="757" hidden="1" spans="2:6">
      <c r="B757" s="651">
        <v>44</v>
      </c>
      <c r="C757" s="652" t="str">
        <f ca="1">IF(ISERROR(OFFSET('HARGA SATUAN'!$C$6,MATCH(B757,'HARGA SATUAN'!$N$7:$N$1495,0),0)),"",OFFSET('HARGA SATUAN'!$C$6,MATCH(B757,'HARGA SATUAN'!$N$7:$N$1495,0),0))</f>
        <v>CT TM Outdoor  10/5</v>
      </c>
      <c r="D757" s="652">
        <f ca="1">SUMIFS(RAB!$F$14:$F$80,RAB!$C$14:$C$80,C757)</f>
        <v>0</v>
      </c>
      <c r="E757" s="557">
        <f ca="1" t="shared" si="33"/>
        <v>0</v>
      </c>
      <c r="F757" s="557">
        <f ca="1">IF(D757=0,0,SUM($E$713:E757))</f>
        <v>0</v>
      </c>
    </row>
    <row r="758" hidden="1" spans="2:6">
      <c r="B758" s="651">
        <v>45</v>
      </c>
      <c r="C758" s="652" t="str">
        <f ca="1">IF(ISERROR(OFFSET('HARGA SATUAN'!$C$6,MATCH(B758,'HARGA SATUAN'!$N$7:$N$1495,0),0)),"",OFFSET('HARGA SATUAN'!$C$6,MATCH(B758,'HARGA SATUAN'!$N$7:$N$1495,0),0))</f>
        <v>CT TM Outdoor  15/5</v>
      </c>
      <c r="D758" s="652">
        <f ca="1">SUMIFS(RAB!$F$14:$F$80,RAB!$C$14:$C$80,C758)</f>
        <v>0</v>
      </c>
      <c r="E758" s="557">
        <f ca="1" t="shared" si="33"/>
        <v>0</v>
      </c>
      <c r="F758" s="557">
        <f ca="1">IF(D758=0,0,SUM($E$713:E758))</f>
        <v>0</v>
      </c>
    </row>
    <row r="759" hidden="1" spans="2:6">
      <c r="B759" s="651">
        <v>46</v>
      </c>
      <c r="C759" s="652" t="str">
        <f ca="1">IF(ISERROR(OFFSET('HARGA SATUAN'!$C$6,MATCH(B759,'HARGA SATUAN'!$N$7:$N$1495,0),0)),"",OFFSET('HARGA SATUAN'!$C$6,MATCH(B759,'HARGA SATUAN'!$N$7:$N$1495,0),0))</f>
        <v>CT TM Outdoor  20/5</v>
      </c>
      <c r="D759" s="652">
        <f ca="1">SUMIFS(RAB!$F$14:$F$80,RAB!$C$14:$C$80,C759)</f>
        <v>0</v>
      </c>
      <c r="E759" s="557">
        <f ca="1" t="shared" si="33"/>
        <v>0</v>
      </c>
      <c r="F759" s="557">
        <f ca="1">IF(D759=0,0,SUM($E$713:E759))</f>
        <v>0</v>
      </c>
    </row>
    <row r="760" hidden="1" spans="2:6">
      <c r="B760" s="651">
        <v>47</v>
      </c>
      <c r="C760" s="652" t="str">
        <f ca="1">IF(ISERROR(OFFSET('HARGA SATUAN'!$C$6,MATCH(B760,'HARGA SATUAN'!$N$7:$N$1495,0),0)),"",OFFSET('HARGA SATUAN'!$C$6,MATCH(B760,'HARGA SATUAN'!$N$7:$N$1495,0),0))</f>
        <v>CT TM Outdoor  25/5</v>
      </c>
      <c r="D760" s="652">
        <f ca="1">SUMIFS(RAB!$F$14:$F$80,RAB!$C$14:$C$80,C760)</f>
        <v>0</v>
      </c>
      <c r="E760" s="557">
        <f ca="1" t="shared" si="33"/>
        <v>0</v>
      </c>
      <c r="F760" s="557">
        <f ca="1">IF(D760=0,0,SUM($E$713:E760))</f>
        <v>0</v>
      </c>
    </row>
    <row r="761" hidden="1" spans="2:6">
      <c r="B761" s="651">
        <v>48</v>
      </c>
      <c r="C761" s="652" t="str">
        <f ca="1">IF(ISERROR(OFFSET('HARGA SATUAN'!$C$6,MATCH(B761,'HARGA SATUAN'!$N$7:$N$1495,0),0)),"",OFFSET('HARGA SATUAN'!$C$6,MATCH(B761,'HARGA SATUAN'!$N$7:$N$1495,0),0))</f>
        <v>CT TM Outdoor  30/5</v>
      </c>
      <c r="D761" s="652">
        <f ca="1">SUMIFS(RAB!$F$14:$F$80,RAB!$C$14:$C$80,C761)</f>
        <v>0</v>
      </c>
      <c r="E761" s="557">
        <f ca="1" t="shared" si="33"/>
        <v>0</v>
      </c>
      <c r="F761" s="557">
        <f ca="1">IF(D761=0,0,SUM($E$713:E761))</f>
        <v>0</v>
      </c>
    </row>
    <row r="762" hidden="1" spans="2:6">
      <c r="B762" s="651">
        <v>49</v>
      </c>
      <c r="C762" s="652" t="str">
        <f ca="1">IF(ISERROR(OFFSET('HARGA SATUAN'!$C$6,MATCH(B762,'HARGA SATUAN'!$N$7:$N$1495,0),0)),"",OFFSET('HARGA SATUAN'!$C$6,MATCH(B762,'HARGA SATUAN'!$N$7:$N$1495,0),0))</f>
        <v>CT TM Outdoor  40/5</v>
      </c>
      <c r="D762" s="652">
        <f ca="1">SUMIFS(RAB!$F$14:$F$80,RAB!$C$14:$C$80,C762)</f>
        <v>0</v>
      </c>
      <c r="E762" s="557">
        <f ca="1" t="shared" si="33"/>
        <v>0</v>
      </c>
      <c r="F762" s="557">
        <f ca="1">IF(D762=0,0,SUM($E$713:E762))</f>
        <v>0</v>
      </c>
    </row>
    <row r="763" hidden="1" spans="2:6">
      <c r="B763" s="651">
        <v>50</v>
      </c>
      <c r="C763" s="652" t="str">
        <f ca="1">IF(ISERROR(OFFSET('HARGA SATUAN'!$C$6,MATCH(B763,'HARGA SATUAN'!$N$7:$N$1495,0),0)),"",OFFSET('HARGA SATUAN'!$C$6,MATCH(B763,'HARGA SATUAN'!$N$7:$N$1495,0),0))</f>
        <v>CT TM Outdoor  50/5</v>
      </c>
      <c r="D763" s="652">
        <f ca="1">SUMIFS(RAB!$F$14:$F$80,RAB!$C$14:$C$80,C763)</f>
        <v>0</v>
      </c>
      <c r="E763" s="557">
        <f ca="1" t="shared" si="33"/>
        <v>0</v>
      </c>
      <c r="F763" s="557">
        <f ca="1">IF(D763=0,0,SUM($E$713:E763))</f>
        <v>0</v>
      </c>
    </row>
    <row r="764" hidden="1" spans="2:6">
      <c r="B764" s="651">
        <v>51</v>
      </c>
      <c r="C764" s="652" t="str">
        <f ca="1">IF(ISERROR(OFFSET('HARGA SATUAN'!$C$6,MATCH(B764,'HARGA SATUAN'!$N$7:$N$1495,0),0)),"",OFFSET('HARGA SATUAN'!$C$6,MATCH(B764,'HARGA SATUAN'!$N$7:$N$1495,0),0))</f>
        <v>CT TM Outdoor  60/5</v>
      </c>
      <c r="D764" s="652">
        <f ca="1">SUMIFS(RAB!$F$14:$F$80,RAB!$C$14:$C$80,C764)</f>
        <v>0</v>
      </c>
      <c r="E764" s="557">
        <f ca="1" t="shared" si="33"/>
        <v>0</v>
      </c>
      <c r="F764" s="557">
        <f ca="1">IF(D764=0,0,SUM($E$713:E764))</f>
        <v>0</v>
      </c>
    </row>
    <row r="765" hidden="1" spans="2:6">
      <c r="B765" s="651">
        <v>52</v>
      </c>
      <c r="C765" s="652" t="str">
        <f ca="1">IF(ISERROR(OFFSET('HARGA SATUAN'!$C$6,MATCH(B765,'HARGA SATUAN'!$N$7:$N$1495,0),0)),"",OFFSET('HARGA SATUAN'!$C$6,MATCH(B765,'HARGA SATUAN'!$N$7:$N$1495,0),0))</f>
        <v>CT TM Outdoor  75/5</v>
      </c>
      <c r="D765" s="652">
        <f ca="1">SUMIFS(RAB!$F$14:$F$80,RAB!$C$14:$C$80,C765)</f>
        <v>0</v>
      </c>
      <c r="E765" s="557">
        <f ca="1" t="shared" si="33"/>
        <v>0</v>
      </c>
      <c r="F765" s="557">
        <f ca="1">IF(D765=0,0,SUM($E$713:E765))</f>
        <v>0</v>
      </c>
    </row>
    <row r="766" hidden="1" spans="2:6">
      <c r="B766" s="651">
        <v>53</v>
      </c>
      <c r="C766" s="652" t="str">
        <f ca="1">IF(ISERROR(OFFSET('HARGA SATUAN'!$C$6,MATCH(B766,'HARGA SATUAN'!$N$7:$N$1495,0),0)),"",OFFSET('HARGA SATUAN'!$C$6,MATCH(B766,'HARGA SATUAN'!$N$7:$N$1495,0),0))</f>
        <v>CT TM Outdoor 80/5</v>
      </c>
      <c r="D766" s="652">
        <f ca="1">SUMIFS(RAB!$F$14:$F$80,RAB!$C$14:$C$80,C766)</f>
        <v>0</v>
      </c>
      <c r="E766" s="557">
        <f ca="1" t="shared" si="33"/>
        <v>0</v>
      </c>
      <c r="F766" s="557">
        <f ca="1">IF(D766=0,0,SUM($E$713:E766))</f>
        <v>0</v>
      </c>
    </row>
    <row r="767" hidden="1" spans="2:6">
      <c r="B767" s="651">
        <v>54</v>
      </c>
      <c r="C767" s="652" t="str">
        <f ca="1">IF(ISERROR(OFFSET('HARGA SATUAN'!$C$6,MATCH(B767,'HARGA SATUAN'!$N$7:$N$1495,0),0)),"",OFFSET('HARGA SATUAN'!$C$6,MATCH(B767,'HARGA SATUAN'!$N$7:$N$1495,0),0))</f>
        <v>CT TM Outdoor 100/5</v>
      </c>
      <c r="D767" s="652">
        <f ca="1">SUMIFS(RAB!$F$14:$F$80,RAB!$C$14:$C$80,C767)</f>
        <v>0</v>
      </c>
      <c r="E767" s="557">
        <f ca="1" t="shared" si="33"/>
        <v>0</v>
      </c>
      <c r="F767" s="557">
        <f ca="1">IF(D767=0,0,SUM($E$713:E767))</f>
        <v>0</v>
      </c>
    </row>
    <row r="768" hidden="1" spans="2:6">
      <c r="B768" s="651">
        <v>55</v>
      </c>
      <c r="C768" s="652" t="str">
        <f ca="1">IF(ISERROR(OFFSET('HARGA SATUAN'!$C$6,MATCH(B768,'HARGA SATUAN'!$N$7:$N$1495,0),0)),"",OFFSET('HARGA SATUAN'!$C$6,MATCH(B768,'HARGA SATUAN'!$N$7:$N$1495,0),0))</f>
        <v>CT TM Outdoor 150/5</v>
      </c>
      <c r="D768" s="652">
        <f ca="1">SUMIFS(RAB!$F$14:$F$80,RAB!$C$14:$C$80,C768)</f>
        <v>0</v>
      </c>
      <c r="E768" s="557">
        <f ca="1" t="shared" si="33"/>
        <v>0</v>
      </c>
      <c r="F768" s="557">
        <f ca="1">IF(D768=0,0,SUM($E$713:E768))</f>
        <v>0</v>
      </c>
    </row>
    <row r="769" hidden="1" spans="2:6">
      <c r="B769" s="651">
        <v>56</v>
      </c>
      <c r="C769" s="652" t="str">
        <f ca="1">IF(ISERROR(OFFSET('HARGA SATUAN'!$C$6,MATCH(B769,'HARGA SATUAN'!$N$7:$N$1495,0),0)),"",OFFSET('HARGA SATUAN'!$C$6,MATCH(B769,'HARGA SATUAN'!$N$7:$N$1495,0),0))</f>
        <v>CT TM Outdoor 200/5</v>
      </c>
      <c r="D769" s="652">
        <f ca="1">SUMIFS(RAB!$F$14:$F$80,RAB!$C$14:$C$80,C769)</f>
        <v>0</v>
      </c>
      <c r="E769" s="557">
        <f ca="1" t="shared" si="33"/>
        <v>0</v>
      </c>
      <c r="F769" s="557">
        <f ca="1">IF(D769=0,0,SUM($E$713:E769))</f>
        <v>0</v>
      </c>
    </row>
    <row r="770" hidden="1" spans="2:6">
      <c r="B770" s="651">
        <v>57</v>
      </c>
      <c r="C770" s="652" t="str">
        <f ca="1">IF(ISERROR(OFFSET('HARGA SATUAN'!$C$6,MATCH(B770,'HARGA SATUAN'!$N$7:$N$1495,0),0)),"",OFFSET('HARGA SATUAN'!$C$6,MATCH(B770,'HARGA SATUAN'!$N$7:$N$1495,0),0))</f>
        <v>CT TM Outdoor 250/5</v>
      </c>
      <c r="D770" s="652">
        <f ca="1">SUMIFS(RAB!$F$14:$F$80,RAB!$C$14:$C$80,C770)</f>
        <v>0</v>
      </c>
      <c r="E770" s="557">
        <f ca="1" t="shared" si="33"/>
        <v>0</v>
      </c>
      <c r="F770" s="557">
        <f ca="1">IF(D770=0,0,SUM($E$713:E770))</f>
        <v>0</v>
      </c>
    </row>
    <row r="771" hidden="1" spans="2:6">
      <c r="B771" s="651">
        <v>58</v>
      </c>
      <c r="C771" s="652" t="str">
        <f ca="1">IF(ISERROR(OFFSET('HARGA SATUAN'!$C$6,MATCH(B771,'HARGA SATUAN'!$N$7:$N$1495,0),0)),"",OFFSET('HARGA SATUAN'!$C$6,MATCH(B771,'HARGA SATUAN'!$N$7:$N$1495,0),0))</f>
        <v>CT TM Outdoor 300/5</v>
      </c>
      <c r="D771" s="652">
        <f ca="1">SUMIFS(RAB!$F$14:$F$80,RAB!$C$14:$C$80,C771)</f>
        <v>0</v>
      </c>
      <c r="E771" s="557">
        <f ca="1" t="shared" si="33"/>
        <v>0</v>
      </c>
      <c r="F771" s="557">
        <f ca="1">IF(D771=0,0,SUM($E$713:E771))</f>
        <v>0</v>
      </c>
    </row>
    <row r="772" hidden="1" spans="2:6">
      <c r="B772" s="651">
        <v>59</v>
      </c>
      <c r="C772" s="652" t="str">
        <f ca="1">IF(ISERROR(OFFSET('HARGA SATUAN'!$C$6,MATCH(B772,'HARGA SATUAN'!$N$7:$N$1495,0),0)),"",OFFSET('HARGA SATUAN'!$C$6,MATCH(B772,'HARGA SATUAN'!$N$7:$N$1495,0),0))</f>
        <v>CT TM Outdoor 400/5</v>
      </c>
      <c r="D772" s="652">
        <f ca="1">SUMIFS(RAB!$F$14:$F$80,RAB!$C$14:$C$80,C772)</f>
        <v>0</v>
      </c>
      <c r="E772" s="557">
        <f ca="1" t="shared" si="33"/>
        <v>0</v>
      </c>
      <c r="F772" s="557">
        <f ca="1">IF(D772=0,0,SUM($E$713:E772))</f>
        <v>0</v>
      </c>
    </row>
    <row r="773" hidden="1" spans="2:6">
      <c r="B773" s="651">
        <v>60</v>
      </c>
      <c r="C773" s="652" t="str">
        <f ca="1">IF(ISERROR(OFFSET('HARGA SATUAN'!$C$6,MATCH(B773,'HARGA SATUAN'!$N$7:$N$1495,0),0)),"",OFFSET('HARGA SATUAN'!$C$6,MATCH(B773,'HARGA SATUAN'!$N$7:$N$1495,0),0))</f>
        <v>PT Indoor (ratio 20.000/v3 : 100/v3) Class 0.2s</v>
      </c>
      <c r="D773" s="652">
        <f ca="1">SUMIFS(RAB!$F$14:$F$80,RAB!$C$14:$C$80,C773)</f>
        <v>0</v>
      </c>
      <c r="E773" s="557">
        <f ca="1" t="shared" si="33"/>
        <v>0</v>
      </c>
      <c r="F773" s="557">
        <f ca="1">IF(D773=0,0,SUM($E$713:E773))</f>
        <v>0</v>
      </c>
    </row>
    <row r="774" hidden="1" spans="2:6">
      <c r="B774" s="651">
        <v>61</v>
      </c>
      <c r="C774" s="652" t="str">
        <f ca="1">IF(ISERROR(OFFSET('HARGA SATUAN'!$C$6,MATCH(B774,'HARGA SATUAN'!$N$7:$N$1495,0),0)),"",OFFSET('HARGA SATUAN'!$C$6,MATCH(B774,'HARGA SATUAN'!$N$7:$N$1495,0),0))</f>
        <v>PT Outdoor (ratio 20.000/v3 : 100/v3) Class 0.2s</v>
      </c>
      <c r="D774" s="652">
        <f ca="1">SUMIFS(RAB!$F$14:$F$80,RAB!$C$14:$C$80,C774)</f>
        <v>0</v>
      </c>
      <c r="E774" s="557">
        <f ca="1" t="shared" si="33"/>
        <v>0</v>
      </c>
      <c r="F774" s="557">
        <f ca="1">IF(D774=0,0,SUM($E$713:E774))</f>
        <v>0</v>
      </c>
    </row>
    <row r="775" hidden="1" spans="2:6">
      <c r="B775" s="651">
        <v>62</v>
      </c>
      <c r="C775" s="652" t="str">
        <f ca="1">IF(ISERROR(OFFSET('HARGA SATUAN'!$C$6,MATCH(B775,'HARGA SATUAN'!$N$7:$N$1495,0),0)),"",OFFSET('HARGA SATUAN'!$C$6,MATCH(B775,'HARGA SATUAN'!$N$7:$N$1495,0),0))</f>
        <v>Smart Box Langsung Daya 3.9 kVA MCCB 6 A</v>
      </c>
      <c r="D775" s="652">
        <f ca="1">SUMIFS(RAB!$F$14:$F$80,RAB!$C$14:$C$80,C775)</f>
        <v>0</v>
      </c>
      <c r="E775" s="557">
        <f ca="1" t="shared" si="33"/>
        <v>0</v>
      </c>
      <c r="F775" s="557">
        <f ca="1">IF(D775=0,0,SUM($E$713:E775))</f>
        <v>0</v>
      </c>
    </row>
    <row r="776" hidden="1" spans="2:6">
      <c r="B776" s="651">
        <v>63</v>
      </c>
      <c r="C776" s="652" t="str">
        <f ca="1">IF(ISERROR(OFFSET('HARGA SATUAN'!$C$6,MATCH(B776,'HARGA SATUAN'!$N$7:$N$1495,0),0)),"",OFFSET('HARGA SATUAN'!$C$6,MATCH(B776,'HARGA SATUAN'!$N$7:$N$1495,0),0))</f>
        <v>Smart Box Langsung Daya 6.6 kVA MCCB 10 A</v>
      </c>
      <c r="D776" s="652">
        <f ca="1">SUMIFS(RAB!$F$14:$F$80,RAB!$C$14:$C$80,C776)</f>
        <v>0</v>
      </c>
      <c r="E776" s="557">
        <f ca="1" t="shared" si="33"/>
        <v>0</v>
      </c>
      <c r="F776" s="557">
        <f ca="1">IF(D776=0,0,SUM($E$713:E776))</f>
        <v>0</v>
      </c>
    </row>
    <row r="777" hidden="1" spans="2:6">
      <c r="B777" s="651">
        <v>64</v>
      </c>
      <c r="C777" s="652" t="str">
        <f ca="1">IF(ISERROR(OFFSET('HARGA SATUAN'!$C$6,MATCH(B777,'HARGA SATUAN'!$N$7:$N$1495,0),0)),"",OFFSET('HARGA SATUAN'!$C$6,MATCH(B777,'HARGA SATUAN'!$N$7:$N$1495,0),0))</f>
        <v>Smart Box Langsung Daya 10.6 kVA MCCB 16 A</v>
      </c>
      <c r="D777" s="652">
        <f ca="1">SUMIFS(RAB!$F$14:$F$80,RAB!$C$14:$C$80,C777)</f>
        <v>0</v>
      </c>
      <c r="E777" s="557">
        <f ca="1" t="shared" si="33"/>
        <v>0</v>
      </c>
      <c r="F777" s="557">
        <f ca="1">IF(D777=0,0,SUM($E$713:E777))</f>
        <v>0</v>
      </c>
    </row>
    <row r="778" hidden="1" spans="2:6">
      <c r="B778" s="651">
        <v>65</v>
      </c>
      <c r="C778" s="652" t="str">
        <f ca="1">IF(ISERROR(OFFSET('HARGA SATUAN'!$C$6,MATCH(B778,'HARGA SATUAN'!$N$7:$N$1495,0),0)),"",OFFSET('HARGA SATUAN'!$C$6,MATCH(B778,'HARGA SATUAN'!$N$7:$N$1495,0),0))</f>
        <v>Smart Box Langsung Daya 13.2 kVA MCCB 20 A</v>
      </c>
      <c r="D778" s="652">
        <f ca="1">SUMIFS(RAB!$F$14:$F$80,RAB!$C$14:$C$80,C778)</f>
        <v>0</v>
      </c>
      <c r="E778" s="557">
        <f ca="1" t="shared" si="33"/>
        <v>0</v>
      </c>
      <c r="F778" s="557">
        <f ca="1">IF(D778=0,0,SUM($E$713:E778))</f>
        <v>0</v>
      </c>
    </row>
    <row r="779" hidden="1" spans="2:6">
      <c r="B779" s="651">
        <v>66</v>
      </c>
      <c r="C779" s="652" t="str">
        <f ca="1">IF(ISERROR(OFFSET('HARGA SATUAN'!$C$6,MATCH(B779,'HARGA SATUAN'!$N$7:$N$1495,0),0)),"",OFFSET('HARGA SATUAN'!$C$6,MATCH(B779,'HARGA SATUAN'!$N$7:$N$1495,0),0))</f>
        <v>Smart Box Langsung Daya 16.5 kVA MCCB 25 A</v>
      </c>
      <c r="D779" s="652">
        <f ca="1">SUMIFS(RAB!$F$14:$F$80,RAB!$C$14:$C$80,C779)</f>
        <v>0</v>
      </c>
      <c r="E779" s="557">
        <f ca="1" t="shared" ref="E779:E842" si="34">IF(D779=0,0,1)</f>
        <v>0</v>
      </c>
      <c r="F779" s="557">
        <f ca="1">IF(D779=0,0,SUM($E$713:E779))</f>
        <v>0</v>
      </c>
    </row>
    <row r="780" hidden="1" spans="2:6">
      <c r="B780" s="651">
        <v>67</v>
      </c>
      <c r="C780" s="652" t="str">
        <f ca="1">IF(ISERROR(OFFSET('HARGA SATUAN'!$C$6,MATCH(B780,'HARGA SATUAN'!$N$7:$N$1495,0),0)),"",OFFSET('HARGA SATUAN'!$C$6,MATCH(B780,'HARGA SATUAN'!$N$7:$N$1495,0),0))</f>
        <v>Smart Box Langsung Daya 23 kVA MCCB 35 A</v>
      </c>
      <c r="D780" s="652">
        <f ca="1">SUMIFS(RAB!$F$14:$F$80,RAB!$C$14:$C$80,C780)</f>
        <v>0</v>
      </c>
      <c r="E780" s="557">
        <f ca="1" t="shared" si="34"/>
        <v>0</v>
      </c>
      <c r="F780" s="557">
        <f ca="1">IF(D780=0,0,SUM($E$713:E780))</f>
        <v>0</v>
      </c>
    </row>
    <row r="781" hidden="1" spans="2:6">
      <c r="B781" s="651">
        <v>68</v>
      </c>
      <c r="C781" s="652" t="str">
        <f ca="1">IF(ISERROR(OFFSET('HARGA SATUAN'!$C$6,MATCH(B781,'HARGA SATUAN'!$N$7:$N$1495,0),0)),"",OFFSET('HARGA SATUAN'!$C$6,MATCH(B781,'HARGA SATUAN'!$N$7:$N$1495,0),0))</f>
        <v>Smart Box Langsung Daya 33 kVA MCCB 50 A</v>
      </c>
      <c r="D781" s="652">
        <f ca="1">SUMIFS(RAB!$F$14:$F$80,RAB!$C$14:$C$80,C781)</f>
        <v>0</v>
      </c>
      <c r="E781" s="557">
        <f ca="1" t="shared" si="34"/>
        <v>0</v>
      </c>
      <c r="F781" s="557">
        <f ca="1">IF(D781=0,0,SUM($E$713:E781))</f>
        <v>0</v>
      </c>
    </row>
    <row r="782" hidden="1" spans="2:6">
      <c r="B782" s="651">
        <v>69</v>
      </c>
      <c r="C782" s="652" t="str">
        <f ca="1">IF(ISERROR(OFFSET('HARGA SATUAN'!$C$6,MATCH(B782,'HARGA SATUAN'!$N$7:$N$1495,0),0)),"",OFFSET('HARGA SATUAN'!$C$6,MATCH(B782,'HARGA SATUAN'!$N$7:$N$1495,0),0))</f>
        <v>Smart Box Langsung Daya 41.5 kVA MCCB 63 A</v>
      </c>
      <c r="D782" s="652">
        <f ca="1">SUMIFS(RAB!$F$14:$F$80,RAB!$C$14:$C$80,C782)</f>
        <v>0</v>
      </c>
      <c r="E782" s="557">
        <f ca="1" t="shared" si="34"/>
        <v>0</v>
      </c>
      <c r="F782" s="557">
        <f ca="1">IF(D782=0,0,SUM($E$713:E782))</f>
        <v>0</v>
      </c>
    </row>
    <row r="783" hidden="1" spans="2:6">
      <c r="B783" s="651">
        <v>70</v>
      </c>
      <c r="C783" s="652" t="str">
        <f ca="1">IF(ISERROR(OFFSET('HARGA SATUAN'!$C$6,MATCH(B783,'HARGA SATUAN'!$N$7:$N$1495,0),0)),"",OFFSET('HARGA SATUAN'!$C$6,MATCH(B783,'HARGA SATUAN'!$N$7:$N$1495,0),0))</f>
        <v>Smart Box Tidak Langsung Daya 53 kVA MCCB 80 A</v>
      </c>
      <c r="D783" s="652">
        <f ca="1">SUMIFS(RAB!$F$14:$F$80,RAB!$C$14:$C$80,C783)</f>
        <v>0</v>
      </c>
      <c r="E783" s="557">
        <f ca="1" t="shared" si="34"/>
        <v>0</v>
      </c>
      <c r="F783" s="557">
        <f ca="1">IF(D783=0,0,SUM($E$713:E783))</f>
        <v>0</v>
      </c>
    </row>
    <row r="784" hidden="1" spans="2:6">
      <c r="B784" s="651">
        <v>71</v>
      </c>
      <c r="C784" s="652" t="str">
        <f ca="1">IF(ISERROR(OFFSET('HARGA SATUAN'!$C$6,MATCH(B784,'HARGA SATUAN'!$N$7:$N$1495,0),0)),"",OFFSET('HARGA SATUAN'!$C$6,MATCH(B784,'HARGA SATUAN'!$N$7:$N$1495,0),0))</f>
        <v>Smart Box Tidak Langsung Daya 66 kVA MCCB 100 A</v>
      </c>
      <c r="D784" s="652">
        <f ca="1">SUMIFS(RAB!$F$14:$F$80,RAB!$C$14:$C$80,C784)</f>
        <v>0</v>
      </c>
      <c r="E784" s="557">
        <f ca="1" t="shared" si="34"/>
        <v>0</v>
      </c>
      <c r="F784" s="557">
        <f ca="1">IF(D784=0,0,SUM($E$713:E784))</f>
        <v>0</v>
      </c>
    </row>
    <row r="785" hidden="1" spans="2:6">
      <c r="B785" s="651">
        <v>72</v>
      </c>
      <c r="C785" s="652" t="str">
        <f ca="1">IF(ISERROR(OFFSET('HARGA SATUAN'!$C$6,MATCH(B785,'HARGA SATUAN'!$N$7:$N$1495,0),0)),"",OFFSET('HARGA SATUAN'!$C$6,MATCH(B785,'HARGA SATUAN'!$N$7:$N$1495,0),0))</f>
        <v>Smart Box Tidak Langsung Daya 82.5 kVA MCCB 125 A</v>
      </c>
      <c r="D785" s="652">
        <f ca="1">SUMIFS(RAB!$F$14:$F$80,RAB!$C$14:$C$80,C785)</f>
        <v>0</v>
      </c>
      <c r="E785" s="557">
        <f ca="1" t="shared" si="34"/>
        <v>0</v>
      </c>
      <c r="F785" s="557">
        <f ca="1">IF(D785=0,0,SUM($E$713:E785))</f>
        <v>0</v>
      </c>
    </row>
    <row r="786" hidden="1" spans="2:6">
      <c r="B786" s="651">
        <v>73</v>
      </c>
      <c r="C786" s="652" t="str">
        <f ca="1">IF(ISERROR(OFFSET('HARGA SATUAN'!$C$6,MATCH(B786,'HARGA SATUAN'!$N$7:$N$1495,0),0)),"",OFFSET('HARGA SATUAN'!$C$6,MATCH(B786,'HARGA SATUAN'!$N$7:$N$1495,0),0))</f>
        <v>Smart Box Tidak Langsung Daya 105 kVA MCCB 160 A</v>
      </c>
      <c r="D786" s="652">
        <f ca="1">SUMIFS(RAB!$F$14:$F$80,RAB!$C$14:$C$80,C786)</f>
        <v>0</v>
      </c>
      <c r="E786" s="557">
        <f ca="1" t="shared" si="34"/>
        <v>0</v>
      </c>
      <c r="F786" s="557">
        <f ca="1">IF(D786=0,0,SUM($E$713:E786))</f>
        <v>0</v>
      </c>
    </row>
    <row r="787" hidden="1" spans="2:6">
      <c r="B787" s="651">
        <v>74</v>
      </c>
      <c r="C787" s="652" t="str">
        <f ca="1">IF(ISERROR(OFFSET('HARGA SATUAN'!$C$6,MATCH(B787,'HARGA SATUAN'!$N$7:$N$1495,0),0)),"",OFFSET('HARGA SATUAN'!$C$6,MATCH(B787,'HARGA SATUAN'!$N$7:$N$1495,0),0))</f>
        <v>Smart Box Tidak Langsung Daya 131 kVA MCCB 200 A</v>
      </c>
      <c r="D787" s="652">
        <f ca="1">SUMIFS(RAB!$F$14:$F$80,RAB!$C$14:$C$80,C787)</f>
        <v>0</v>
      </c>
      <c r="E787" s="557">
        <f ca="1" t="shared" si="34"/>
        <v>0</v>
      </c>
      <c r="F787" s="557">
        <f ca="1">IF(D787=0,0,SUM($E$713:E787))</f>
        <v>0</v>
      </c>
    </row>
    <row r="788" hidden="1" spans="2:6">
      <c r="B788" s="651">
        <v>75</v>
      </c>
      <c r="C788" s="652" t="str">
        <f ca="1">IF(ISERROR(OFFSET('HARGA SATUAN'!$C$6,MATCH(B788,'HARGA SATUAN'!$N$7:$N$1495,0),0)),"",OFFSET('HARGA SATUAN'!$C$6,MATCH(B788,'HARGA SATUAN'!$N$7:$N$1495,0),0))</f>
        <v>Smart Box Tidak Langsung Daya 147 kVA MCCB 225 A</v>
      </c>
      <c r="D788" s="652">
        <f ca="1">SUMIFS(RAB!$F$14:$F$80,RAB!$C$14:$C$80,C788)</f>
        <v>0</v>
      </c>
      <c r="E788" s="557">
        <f ca="1" t="shared" si="34"/>
        <v>0</v>
      </c>
      <c r="F788" s="557">
        <f ca="1">IF(D788=0,0,SUM($E$713:E788))</f>
        <v>0</v>
      </c>
    </row>
    <row r="789" hidden="1" spans="2:6">
      <c r="B789" s="651">
        <v>76</v>
      </c>
      <c r="C789" s="652" t="str">
        <f ca="1">IF(ISERROR(OFFSET('HARGA SATUAN'!$C$6,MATCH(B789,'HARGA SATUAN'!$N$7:$N$1495,0),0)),"",OFFSET('HARGA SATUAN'!$C$6,MATCH(B789,'HARGA SATUAN'!$N$7:$N$1495,0),0))</f>
        <v>Smart Box Tidak Langsung Daya 164 kVA MCCB 250 A</v>
      </c>
      <c r="D789" s="652">
        <f ca="1">SUMIFS(RAB!$F$14:$F$80,RAB!$C$14:$C$80,C789)</f>
        <v>0</v>
      </c>
      <c r="E789" s="557">
        <f ca="1" t="shared" si="34"/>
        <v>0</v>
      </c>
      <c r="F789" s="557">
        <f ca="1">IF(D789=0,0,SUM($E$713:E789))</f>
        <v>0</v>
      </c>
    </row>
    <row r="790" hidden="1" spans="2:6">
      <c r="B790" s="651">
        <v>77</v>
      </c>
      <c r="C790" s="652" t="str">
        <f ca="1">IF(ISERROR(OFFSET('HARGA SATUAN'!$C$6,MATCH(B790,'HARGA SATUAN'!$N$7:$N$1495,0),0)),"",OFFSET('HARGA SATUAN'!$C$6,MATCH(B790,'HARGA SATUAN'!$N$7:$N$1495,0),0))</f>
        <v>Smart Box Tidak Langsung Daya 197 kVA MCCB 300 A</v>
      </c>
      <c r="D790" s="652">
        <f ca="1">SUMIFS(RAB!$F$14:$F$80,RAB!$C$14:$C$80,C790)</f>
        <v>0</v>
      </c>
      <c r="E790" s="557">
        <f ca="1" t="shared" si="34"/>
        <v>0</v>
      </c>
      <c r="F790" s="557">
        <f ca="1">IF(D790=0,0,SUM($E$713:E790))</f>
        <v>0</v>
      </c>
    </row>
    <row r="791" hidden="1" spans="2:6">
      <c r="B791" s="651">
        <v>78</v>
      </c>
      <c r="C791" s="652" t="str">
        <f ca="1">IF(ISERROR(OFFSET('HARGA SATUAN'!$C$6,MATCH(B791,'HARGA SATUAN'!$N$7:$N$1495,0),0)),"",OFFSET('HARGA SATUAN'!$C$6,MATCH(B791,'HARGA SATUAN'!$N$7:$N$1495,0),0))</f>
        <v>Smart Box Tidak Langsung Daya TM</v>
      </c>
      <c r="D791" s="652">
        <f ca="1">SUMIFS(RAB!$F$14:$F$80,RAB!$C$14:$C$80,C791)</f>
        <v>0</v>
      </c>
      <c r="E791" s="557">
        <f ca="1" t="shared" si="34"/>
        <v>0</v>
      </c>
      <c r="F791" s="557">
        <f ca="1">IF(D791=0,0,SUM($E$713:E791))</f>
        <v>0</v>
      </c>
    </row>
    <row r="792" hidden="1" spans="2:6">
      <c r="B792" s="651">
        <v>79</v>
      </c>
      <c r="C792" s="652" t="str">
        <f ca="1">IF(ISERROR(OFFSET('HARGA SATUAN'!$C$6,MATCH(B792,'HARGA SATUAN'!$N$7:$N$1495,0),0)),"",OFFSET('HARGA SATUAN'!$C$6,MATCH(B792,'HARGA SATUAN'!$N$7:$N$1495,0),0))</f>
        <v>Air Insulated LBS Manual;24KV;630A;Min-16KA</v>
      </c>
      <c r="D792" s="652">
        <f ca="1">SUMIFS(RAB!$F$14:$F$80,RAB!$C$14:$C$80,C792)</f>
        <v>0</v>
      </c>
      <c r="E792" s="557">
        <f ca="1" t="shared" si="34"/>
        <v>0</v>
      </c>
      <c r="F792" s="557">
        <f ca="1">IF(D792=0,0,SUM($E$713:E792))</f>
        <v>0</v>
      </c>
    </row>
    <row r="793" hidden="1" spans="2:6">
      <c r="B793" s="651">
        <v>80</v>
      </c>
      <c r="C793" s="652" t="str">
        <f ca="1">IF(ISERROR(OFFSET('HARGA SATUAN'!$C$6,MATCH(B793,'HARGA SATUAN'!$N$7:$N$1495,0),0)),"",OFFSET('HARGA SATUAN'!$C$6,MATCH(B793,'HARGA SATUAN'!$N$7:$N$1495,0),0))</f>
        <v>Air Insulated LBS Motorized;24KV;630A;Min-16KA</v>
      </c>
      <c r="D793" s="652">
        <f ca="1">SUMIFS(RAB!$F$14:$F$80,RAB!$C$14:$C$80,C793)</f>
        <v>0</v>
      </c>
      <c r="E793" s="557">
        <f ca="1" t="shared" si="34"/>
        <v>0</v>
      </c>
      <c r="F793" s="557">
        <f ca="1">IF(D793=0,0,SUM($E$713:E793))</f>
        <v>0</v>
      </c>
    </row>
    <row r="794" hidden="1" spans="2:6">
      <c r="B794" s="651">
        <v>81</v>
      </c>
      <c r="C794" s="652" t="str">
        <f ca="1">IF(ISERROR(OFFSET('HARGA SATUAN'!$C$6,MATCH(B794,'HARGA SATUAN'!$N$7:$N$1495,0),0)),"",OFFSET('HARGA SATUAN'!$C$6,MATCH(B794,'HARGA SATUAN'!$N$7:$N$1495,0),0))</f>
        <v>Air Insulated CBOG Motorized+Metering;20KV;630A;Min-16KA</v>
      </c>
      <c r="D794" s="652">
        <f ca="1">SUMIFS(RAB!$F$14:$F$80,RAB!$C$14:$C$80,C794)</f>
        <v>0</v>
      </c>
      <c r="E794" s="557">
        <f ca="1" t="shared" si="34"/>
        <v>0</v>
      </c>
      <c r="F794" s="557">
        <f ca="1">IF(D794=0,0,SUM($E$713:E794))</f>
        <v>0</v>
      </c>
    </row>
    <row r="795" hidden="1" spans="2:6">
      <c r="B795" s="651">
        <v>82</v>
      </c>
      <c r="C795" s="652" t="str">
        <f ca="1">IF(ISERROR(OFFSET('HARGA SATUAN'!$C$6,MATCH(B795,'HARGA SATUAN'!$N$7:$N$1495,0),0)),"",OFFSET('HARGA SATUAN'!$C$6,MATCH(B795,'HARGA SATUAN'!$N$7:$N$1495,0),0))</f>
        <v>Fully Gas Insulated LBS Motorized;24KV;630A;Min-16KA</v>
      </c>
      <c r="D795" s="652">
        <f ca="1">SUMIFS(RAB!$F$14:$F$80,RAB!$C$14:$C$80,C795)</f>
        <v>0</v>
      </c>
      <c r="E795" s="557">
        <f ca="1" t="shared" si="34"/>
        <v>0</v>
      </c>
      <c r="F795" s="557">
        <f ca="1">IF(D795=0,0,SUM($E$713:E795))</f>
        <v>0</v>
      </c>
    </row>
    <row r="796" hidden="1" spans="2:6">
      <c r="B796" s="651">
        <v>83</v>
      </c>
      <c r="C796" s="652" t="str">
        <f ca="1">IF(ISERROR(OFFSET('HARGA SATUAN'!$C$6,MATCH(B796,'HARGA SATUAN'!$N$7:$N$1495,0),0)),"",OFFSET('HARGA SATUAN'!$C$6,MATCH(B796,'HARGA SATUAN'!$N$7:$N$1495,0),0))</f>
        <v>Fully Gas Insulated CBOG Motorized+Metering;20KV;630A;Min-16KA</v>
      </c>
      <c r="D796" s="652">
        <f ca="1">SUMIFS(RAB!$F$14:$F$80,RAB!$C$14:$C$80,C796)</f>
        <v>0</v>
      </c>
      <c r="E796" s="557">
        <f ca="1" t="shared" si="34"/>
        <v>0</v>
      </c>
      <c r="F796" s="557">
        <f ca="1">IF(D796=0,0,SUM($E$713:E796))</f>
        <v>0</v>
      </c>
    </row>
    <row r="797" hidden="1" spans="2:6">
      <c r="B797" s="651">
        <v>84</v>
      </c>
      <c r="C797" s="652" t="str">
        <f ca="1">IF(ISERROR(OFFSET('HARGA SATUAN'!$C$6,MATCH(B797,'HARGA SATUAN'!$N$7:$N$1495,0),0)),"",OFFSET('HARGA SATUAN'!$C$6,MATCH(B797,'HARGA SATUAN'!$N$7:$N$1495,0),0))</f>
        <v>Fully Gas Insulated LBS Manual;24KV;630A;Min-16KA</v>
      </c>
      <c r="D797" s="652">
        <f ca="1">SUMIFS(RAB!$F$14:$F$80,RAB!$C$14:$C$80,C797)</f>
        <v>0</v>
      </c>
      <c r="E797" s="557">
        <f ca="1" t="shared" si="34"/>
        <v>0</v>
      </c>
      <c r="F797" s="557">
        <f ca="1">IF(D797=0,0,SUM($E$713:E797))</f>
        <v>0</v>
      </c>
    </row>
    <row r="798" hidden="1" spans="2:6">
      <c r="B798" s="651">
        <v>85</v>
      </c>
      <c r="C798" s="652" t="str">
        <f ca="1">IF(ISERROR(OFFSET('HARGA SATUAN'!$C$6,MATCH(B798,'HARGA SATUAN'!$N$7:$N$1495,0),0)),"",OFFSET('HARGA SATUAN'!$C$6,MATCH(B798,'HARGA SATUAN'!$N$7:$N$1495,0),0))</f>
        <v>Automatic Change Over (ACO) TM</v>
      </c>
      <c r="D798" s="652">
        <f ca="1">SUMIFS(RAB!$F$14:$F$80,RAB!$C$14:$C$80,C798)</f>
        <v>0</v>
      </c>
      <c r="E798" s="557">
        <f ca="1" t="shared" si="34"/>
        <v>0</v>
      </c>
      <c r="F798" s="557">
        <f ca="1">IF(D798=0,0,SUM($E$713:E798))</f>
        <v>0</v>
      </c>
    </row>
    <row r="799" hidden="1" spans="2:6">
      <c r="B799" s="651">
        <v>86</v>
      </c>
      <c r="C799" s="652" t="str">
        <f ca="1">IF(ISERROR(OFFSET('HARGA SATUAN'!$C$6,MATCH(B799,'HARGA SATUAN'!$N$7:$N$1495,0),0)),"",OFFSET('HARGA SATUAN'!$C$6,MATCH(B799,'HARGA SATUAN'!$N$7:$N$1495,0),0))</f>
        <v>Automatic Change Over (ACO) TR</v>
      </c>
      <c r="D799" s="652">
        <f ca="1">SUMIFS(RAB!$F$14:$F$80,RAB!$C$14:$C$80,C799)</f>
        <v>0</v>
      </c>
      <c r="E799" s="557">
        <f ca="1" t="shared" si="34"/>
        <v>0</v>
      </c>
      <c r="F799" s="557">
        <f ca="1">IF(D799=0,0,SUM($E$713:E799))</f>
        <v>0</v>
      </c>
    </row>
    <row r="800" hidden="1" spans="2:6">
      <c r="B800" s="651">
        <v>87</v>
      </c>
      <c r="C800" s="652" t="str">
        <f ca="1">IF(ISERROR(OFFSET('HARGA SATUAN'!$C$6,MATCH(B800,'HARGA SATUAN'!$N$7:$N$1495,0),0)),"",OFFSET('HARGA SATUAN'!$C$6,MATCH(B800,'HARGA SATUAN'!$N$7:$N$1495,0),0))</f>
        <v>Metaclad;Outgoing;20kV;630A;25kA - GI</v>
      </c>
      <c r="D800" s="652">
        <f ca="1">SUMIFS(RAB!$F$14:$F$80,RAB!$C$14:$C$80,C800)</f>
        <v>0</v>
      </c>
      <c r="E800" s="557">
        <f ca="1" t="shared" si="34"/>
        <v>0</v>
      </c>
      <c r="F800" s="557">
        <f ca="1">IF(D800=0,0,SUM($E$713:E800))</f>
        <v>0</v>
      </c>
    </row>
    <row r="801" hidden="1" spans="2:6">
      <c r="B801" s="651">
        <v>88</v>
      </c>
      <c r="C801" s="652" t="str">
        <f ca="1">IF(ISERROR(OFFSET('HARGA SATUAN'!$C$6,MATCH(B801,'HARGA SATUAN'!$N$7:$N$1495,0),0)),"",OFFSET('HARGA SATUAN'!$C$6,MATCH(B801,'HARGA SATUAN'!$N$7:$N$1495,0),0))</f>
        <v>Metaclad;Couple;20kV;2000A;25kA - GI</v>
      </c>
      <c r="D801" s="652">
        <f ca="1">SUMIFS(RAB!$F$14:$F$80,RAB!$C$14:$C$80,C801)</f>
        <v>0</v>
      </c>
      <c r="E801" s="557">
        <f ca="1" t="shared" si="34"/>
        <v>0</v>
      </c>
      <c r="F801" s="557">
        <f ca="1">IF(D801=0,0,SUM($E$713:E801))</f>
        <v>0</v>
      </c>
    </row>
    <row r="802" hidden="1" spans="2:6">
      <c r="B802" s="651">
        <v>89</v>
      </c>
      <c r="C802" s="652" t="str">
        <f ca="1">IF(ISERROR(OFFSET('HARGA SATUAN'!$C$6,MATCH(B802,'HARGA SATUAN'!$N$7:$N$1495,0),0)),"",OFFSET('HARGA SATUAN'!$C$6,MATCH(B802,'HARGA SATUAN'!$N$7:$N$1495,0),0))</f>
        <v>Trafo 1 Fasa CSP 50 kVA</v>
      </c>
      <c r="D802" s="652">
        <f ca="1">SUMIFS(RAB!$F$14:$F$80,RAB!$C$14:$C$80,C802)</f>
        <v>1</v>
      </c>
      <c r="E802" s="557">
        <f ca="1" t="shared" si="34"/>
        <v>1</v>
      </c>
      <c r="F802" s="557">
        <f ca="1">IF(D802=0,0,SUM($E$713:E802))</f>
        <v>3</v>
      </c>
    </row>
    <row r="803" hidden="1" spans="2:6">
      <c r="B803" s="651">
        <v>90</v>
      </c>
      <c r="C803" s="652" t="str">
        <f ca="1">IF(ISERROR(OFFSET('HARGA SATUAN'!$C$6,MATCH(B803,'HARGA SATUAN'!$N$7:$N$1495,0),0)),"",OFFSET('HARGA SATUAN'!$C$6,MATCH(B803,'HARGA SATUAN'!$N$7:$N$1495,0),0))</f>
        <v>Trafo 3 phasa 50 kVA YNyn0</v>
      </c>
      <c r="D803" s="652">
        <f ca="1">SUMIFS(RAB!$F$14:$F$80,RAB!$C$14:$C$80,C803)</f>
        <v>0</v>
      </c>
      <c r="E803" s="557">
        <f ca="1" t="shared" si="34"/>
        <v>0</v>
      </c>
      <c r="F803" s="557">
        <f ca="1">IF(D803=0,0,SUM($E$713:E803))</f>
        <v>0</v>
      </c>
    </row>
    <row r="804" hidden="1" spans="2:6">
      <c r="B804" s="651">
        <v>91</v>
      </c>
      <c r="C804" s="652" t="str">
        <f ca="1">IF(ISERROR(OFFSET('HARGA SATUAN'!$C$6,MATCH(B804,'HARGA SATUAN'!$N$7:$N$1495,0),0)),"",OFFSET('HARGA SATUAN'!$C$6,MATCH(B804,'HARGA SATUAN'!$N$7:$N$1495,0),0))</f>
        <v>Trafo 3 phasa 100 kVA YNyn0</v>
      </c>
      <c r="D804" s="652">
        <f ca="1">SUMIFS(RAB!$F$14:$F$80,RAB!$C$14:$C$80,C804)</f>
        <v>0</v>
      </c>
      <c r="E804" s="557">
        <f ca="1" t="shared" si="34"/>
        <v>0</v>
      </c>
      <c r="F804" s="557">
        <f ca="1">IF(D804=0,0,SUM($E$713:E804))</f>
        <v>0</v>
      </c>
    </row>
    <row r="805" hidden="1" spans="2:6">
      <c r="B805" s="651">
        <v>92</v>
      </c>
      <c r="C805" s="652" t="str">
        <f ca="1">IF(ISERROR(OFFSET('HARGA SATUAN'!$C$6,MATCH(B805,'HARGA SATUAN'!$N$7:$N$1495,0),0)),"",OFFSET('HARGA SATUAN'!$C$6,MATCH(B805,'HARGA SATUAN'!$N$7:$N$1495,0),0))</f>
        <v>Trafo 3 phasa 160 kVA YNyn0</v>
      </c>
      <c r="D805" s="652">
        <f ca="1">SUMIFS(RAB!$F$14:$F$80,RAB!$C$14:$C$80,C805)</f>
        <v>0</v>
      </c>
      <c r="E805" s="557">
        <f ca="1" t="shared" si="34"/>
        <v>0</v>
      </c>
      <c r="F805" s="557">
        <f ca="1">IF(D805=0,0,SUM($E$713:E805))</f>
        <v>0</v>
      </c>
    </row>
    <row r="806" hidden="1" spans="2:6">
      <c r="B806" s="651">
        <v>93</v>
      </c>
      <c r="C806" s="652" t="str">
        <f ca="1">IF(ISERROR(OFFSET('HARGA SATUAN'!$C$6,MATCH(B806,'HARGA SATUAN'!$N$7:$N$1495,0),0)),"",OFFSET('HARGA SATUAN'!$C$6,MATCH(B806,'HARGA SATUAN'!$N$7:$N$1495,0),0))</f>
        <v>Trafo 3 phasa 50 kVA Yzn5</v>
      </c>
      <c r="D806" s="652">
        <f ca="1">SUMIFS(RAB!$F$14:$F$80,RAB!$C$14:$C$80,C806)</f>
        <v>0</v>
      </c>
      <c r="E806" s="557">
        <f ca="1" t="shared" si="34"/>
        <v>0</v>
      </c>
      <c r="F806" s="557">
        <f ca="1">IF(D806=0,0,SUM($E$713:E806))</f>
        <v>0</v>
      </c>
    </row>
    <row r="807" hidden="1" spans="2:6">
      <c r="B807" s="651">
        <v>94</v>
      </c>
      <c r="C807" s="652" t="str">
        <f ca="1">IF(ISERROR(OFFSET('HARGA SATUAN'!$C$6,MATCH(B807,'HARGA SATUAN'!$N$7:$N$1495,0),0)),"",OFFSET('HARGA SATUAN'!$C$6,MATCH(B807,'HARGA SATUAN'!$N$7:$N$1495,0),0))</f>
        <v>Trafo 3 phasa 100 kVA Yzn5</v>
      </c>
      <c r="D807" s="652">
        <f ca="1">SUMIFS(RAB!$F$14:$F$80,RAB!$C$14:$C$80,C807)</f>
        <v>0</v>
      </c>
      <c r="E807" s="557">
        <f ca="1" t="shared" si="34"/>
        <v>0</v>
      </c>
      <c r="F807" s="557">
        <f ca="1">IF(D807=0,0,SUM($E$713:E807))</f>
        <v>0</v>
      </c>
    </row>
    <row r="808" hidden="1" spans="2:6">
      <c r="B808" s="651">
        <v>95</v>
      </c>
      <c r="C808" s="652" t="str">
        <f ca="1">IF(ISERROR(OFFSET('HARGA SATUAN'!$C$6,MATCH(B808,'HARGA SATUAN'!$N$7:$N$1495,0),0)),"",OFFSET('HARGA SATUAN'!$C$6,MATCH(B808,'HARGA SATUAN'!$N$7:$N$1495,0),0))</f>
        <v>Trafo 3 phasa 160 kVA Yzn5</v>
      </c>
      <c r="D808" s="652">
        <f ca="1">SUMIFS(RAB!$F$14:$F$80,RAB!$C$14:$C$80,C808)</f>
        <v>0</v>
      </c>
      <c r="E808" s="557">
        <f ca="1" t="shared" si="34"/>
        <v>0</v>
      </c>
      <c r="F808" s="557">
        <f ca="1">IF(D808=0,0,SUM($E$713:E808))</f>
        <v>0</v>
      </c>
    </row>
    <row r="809" hidden="1" spans="2:6">
      <c r="B809" s="651">
        <v>96</v>
      </c>
      <c r="C809" s="652" t="str">
        <f ca="1">IF(ISERROR(OFFSET('HARGA SATUAN'!$C$6,MATCH(B809,'HARGA SATUAN'!$N$7:$N$1495,0),0)),"",OFFSET('HARGA SATUAN'!$C$6,MATCH(B809,'HARGA SATUAN'!$N$7:$N$1495,0),0))</f>
        <v>Trafo 3 phasa 200 kVA Dyn5</v>
      </c>
      <c r="D809" s="652">
        <f ca="1">SUMIFS(RAB!$F$14:$F$80,RAB!$C$14:$C$80,C809)</f>
        <v>0</v>
      </c>
      <c r="E809" s="557">
        <f ca="1" t="shared" si="34"/>
        <v>0</v>
      </c>
      <c r="F809" s="557">
        <f ca="1">IF(D809=0,0,SUM($E$713:E809))</f>
        <v>0</v>
      </c>
    </row>
    <row r="810" hidden="1" spans="2:6">
      <c r="B810" s="651">
        <v>97</v>
      </c>
      <c r="C810" s="652" t="str">
        <f ca="1">IF(ISERROR(OFFSET('HARGA SATUAN'!$C$6,MATCH(B810,'HARGA SATUAN'!$N$7:$N$1495,0),0)),"",OFFSET('HARGA SATUAN'!$C$6,MATCH(B810,'HARGA SATUAN'!$N$7:$N$1495,0),0))</f>
        <v>Trafo 3 phasa 250 kVA DYn5</v>
      </c>
      <c r="D810" s="652">
        <f ca="1">SUMIFS(RAB!$F$14:$F$80,RAB!$C$14:$C$80,C810)</f>
        <v>0</v>
      </c>
      <c r="E810" s="557">
        <f ca="1" t="shared" si="34"/>
        <v>0</v>
      </c>
      <c r="F810" s="557">
        <f ca="1">IF(D810=0,0,SUM($E$713:E810))</f>
        <v>0</v>
      </c>
    </row>
    <row r="811" hidden="1" spans="2:6">
      <c r="B811" s="651">
        <v>98</v>
      </c>
      <c r="C811" s="652" t="str">
        <f ca="1">IF(ISERROR(OFFSET('HARGA SATUAN'!$C$6,MATCH(B811,'HARGA SATUAN'!$N$7:$N$1495,0),0)),"",OFFSET('HARGA SATUAN'!$C$6,MATCH(B811,'HARGA SATUAN'!$N$7:$N$1495,0),0))</f>
        <v>Trafo 3 phasa 400 kVA DYn5 OD</v>
      </c>
      <c r="D811" s="652">
        <f ca="1">SUMIFS(RAB!$F$14:$F$80,RAB!$C$14:$C$80,C811)</f>
        <v>0</v>
      </c>
      <c r="E811" s="557">
        <f ca="1" t="shared" si="34"/>
        <v>0</v>
      </c>
      <c r="F811" s="557">
        <f ca="1">IF(D811=0,0,SUM($E$713:E811))</f>
        <v>0</v>
      </c>
    </row>
    <row r="812" hidden="1" spans="2:6">
      <c r="B812" s="651">
        <v>99</v>
      </c>
      <c r="C812" s="652" t="str">
        <f ca="1">IF(ISERROR(OFFSET('HARGA SATUAN'!$C$6,MATCH(B812,'HARGA SATUAN'!$N$7:$N$1495,0),0)),"",OFFSET('HARGA SATUAN'!$C$6,MATCH(B812,'HARGA SATUAN'!$N$7:$N$1495,0),0))</f>
        <v>LVCB 2 Jurusan 250 A MCCB</v>
      </c>
      <c r="D812" s="652">
        <f ca="1">SUMIFS(RAB!$F$14:$F$80,RAB!$C$14:$C$80,C812)</f>
        <v>0</v>
      </c>
      <c r="E812" s="557">
        <f ca="1" t="shared" si="34"/>
        <v>0</v>
      </c>
      <c r="F812" s="557">
        <f ca="1">IF(D812=0,0,SUM($E$713:E812))</f>
        <v>0</v>
      </c>
    </row>
    <row r="813" hidden="1" spans="2:6">
      <c r="B813" s="651">
        <v>100</v>
      </c>
      <c r="C813" s="652" t="str">
        <f ca="1">IF(ISERROR(OFFSET('HARGA SATUAN'!$C$6,MATCH(B813,'HARGA SATUAN'!$N$7:$N$1495,0),0)),"",OFFSET('HARGA SATUAN'!$C$6,MATCH(B813,'HARGA SATUAN'!$N$7:$N$1495,0),0))</f>
        <v>LVCB 2 Jurusan 250 A LBS</v>
      </c>
      <c r="D813" s="652">
        <f ca="1">SUMIFS(RAB!$F$14:$F$80,RAB!$C$14:$C$80,C813)</f>
        <v>0</v>
      </c>
      <c r="E813" s="557">
        <f ca="1" t="shared" si="34"/>
        <v>0</v>
      </c>
      <c r="F813" s="557">
        <f ca="1">IF(D813=0,0,SUM($E$713:E813))</f>
        <v>0</v>
      </c>
    </row>
    <row r="814" hidden="1" spans="2:6">
      <c r="B814" s="651">
        <v>101</v>
      </c>
      <c r="C814" s="652" t="str">
        <f ca="1">IF(ISERROR(OFFSET('HARGA SATUAN'!$C$6,MATCH(B814,'HARGA SATUAN'!$N$7:$N$1495,0),0)),"",OFFSET('HARGA SATUAN'!$C$6,MATCH(B814,'HARGA SATUAN'!$N$7:$N$1495,0),0))</f>
        <v>LVCB 2 Jurusan 400 A LBS</v>
      </c>
      <c r="D814" s="652">
        <f ca="1">SUMIFS(RAB!$F$14:$F$80,RAB!$C$14:$C$80,C814)</f>
        <v>0</v>
      </c>
      <c r="E814" s="557">
        <f ca="1" t="shared" si="34"/>
        <v>0</v>
      </c>
      <c r="F814" s="557">
        <f ca="1">IF(D814=0,0,SUM($E$713:E814))</f>
        <v>0</v>
      </c>
    </row>
    <row r="815" hidden="1" spans="2:6">
      <c r="B815" s="651">
        <v>102</v>
      </c>
      <c r="C815" s="652" t="str">
        <f ca="1">IF(ISERROR(OFFSET('HARGA SATUAN'!$C$6,MATCH(B815,'HARGA SATUAN'!$N$7:$N$1495,0),0)),"",OFFSET('HARGA SATUAN'!$C$6,MATCH(B815,'HARGA SATUAN'!$N$7:$N$1495,0),0))</f>
        <v>LVCB 4 Jurusan 400 A LBS</v>
      </c>
      <c r="D815" s="652">
        <f ca="1">SUMIFS(RAB!$F$14:$F$80,RAB!$C$14:$C$80,C815)</f>
        <v>0</v>
      </c>
      <c r="E815" s="557">
        <f ca="1" t="shared" si="34"/>
        <v>0</v>
      </c>
      <c r="F815" s="557">
        <f ca="1">IF(D815=0,0,SUM($E$713:E815))</f>
        <v>0</v>
      </c>
    </row>
    <row r="816" hidden="1" spans="2:6">
      <c r="B816" s="651">
        <v>103</v>
      </c>
      <c r="C816" s="652" t="str">
        <f ca="1">IF(ISERROR(OFFSET('HARGA SATUAN'!$C$6,MATCH(B816,'HARGA SATUAN'!$N$7:$N$1495,0),0)),"",OFFSET('HARGA SATUAN'!$C$6,MATCH(B816,'HARGA SATUAN'!$N$7:$N$1495,0),0))</f>
        <v>LVCB 4 Jurusan 630 A LBS</v>
      </c>
      <c r="D816" s="652">
        <f ca="1">SUMIFS(RAB!$F$14:$F$80,RAB!$C$14:$C$80,C816)</f>
        <v>0</v>
      </c>
      <c r="E816" s="557">
        <f ca="1" t="shared" si="34"/>
        <v>0</v>
      </c>
      <c r="F816" s="557">
        <f ca="1">IF(D816=0,0,SUM($E$713:E816))</f>
        <v>0</v>
      </c>
    </row>
    <row r="817" hidden="1" spans="2:6">
      <c r="B817" s="651">
        <v>104</v>
      </c>
      <c r="C817" s="652" t="str">
        <f ca="1">IF(ISERROR(OFFSET('HARGA SATUAN'!$C$6,MATCH(B817,'HARGA SATUAN'!$N$7:$N$1495,0),0)),"",OFFSET('HARGA SATUAN'!$C$6,MATCH(B817,'HARGA SATUAN'!$N$7:$N$1495,0),0))</f>
        <v>FCO Polymer</v>
      </c>
      <c r="D817" s="652">
        <f ca="1">SUMIFS(RAB!$F$14:$F$80,RAB!$C$14:$C$80,C817)</f>
        <v>0</v>
      </c>
      <c r="E817" s="557">
        <f ca="1" t="shared" si="34"/>
        <v>0</v>
      </c>
      <c r="F817" s="557">
        <f ca="1">IF(D817=0,0,SUM($E$713:E817))</f>
        <v>0</v>
      </c>
    </row>
    <row r="818" hidden="1" spans="2:6">
      <c r="B818" s="651">
        <v>105</v>
      </c>
      <c r="C818" s="652" t="str">
        <f ca="1">IF(ISERROR(OFFSET('HARGA SATUAN'!$C$6,MATCH(B818,'HARGA SATUAN'!$N$7:$N$1495,0),0)),"",OFFSET('HARGA SATUAN'!$C$6,MATCH(B818,'HARGA SATUAN'!$N$7:$N$1495,0),0))</f>
        <v>Load Break Switch</v>
      </c>
      <c r="D818" s="652">
        <f ca="1">SUMIFS(RAB!$F$14:$F$80,RAB!$C$14:$C$80,C818)</f>
        <v>0</v>
      </c>
      <c r="E818" s="557">
        <f ca="1" t="shared" si="34"/>
        <v>0</v>
      </c>
      <c r="F818" s="557">
        <f ca="1">IF(D818=0,0,SUM($E$713:E818))</f>
        <v>0</v>
      </c>
    </row>
    <row r="819" hidden="1" spans="2:6">
      <c r="B819" s="651">
        <v>106</v>
      </c>
      <c r="C819" s="652" t="str">
        <f ca="1">IF(ISERROR(OFFSET('HARGA SATUAN'!$C$6,MATCH(B819,'HARGA SATUAN'!$N$7:$N$1495,0),0)),"",OFFSET('HARGA SATUAN'!$C$6,MATCH(B819,'HARGA SATUAN'!$N$7:$N$1495,0),0))</f>
        <v>Recloser</v>
      </c>
      <c r="D819" s="652">
        <f ca="1">SUMIFS(RAB!$F$14:$F$80,RAB!$C$14:$C$80,C819)</f>
        <v>0</v>
      </c>
      <c r="E819" s="557">
        <f ca="1" t="shared" si="34"/>
        <v>0</v>
      </c>
      <c r="F819" s="557">
        <f ca="1">IF(D819=0,0,SUM($E$713:E819))</f>
        <v>0</v>
      </c>
    </row>
    <row r="820" hidden="1" spans="2:6">
      <c r="B820" s="651">
        <v>107</v>
      </c>
      <c r="C820" s="652" t="str">
        <f ca="1">IF(ISERROR(OFFSET('HARGA SATUAN'!$C$6,MATCH(B820,'HARGA SATUAN'!$N$7:$N$1495,0),0)),"",OFFSET('HARGA SATUAN'!$C$6,MATCH(B820,'HARGA SATUAN'!$N$7:$N$1495,0),0))</f>
        <v>Disconnecting Switch 20 KV - 630 A Porcelein</v>
      </c>
      <c r="D820" s="652">
        <f ca="1">SUMIFS(RAB!$F$14:$F$80,RAB!$C$14:$C$80,C820)</f>
        <v>0</v>
      </c>
      <c r="E820" s="557">
        <f ca="1" t="shared" si="34"/>
        <v>0</v>
      </c>
      <c r="F820" s="557">
        <f ca="1">IF(D820=0,0,SUM($E$713:E820))</f>
        <v>0</v>
      </c>
    </row>
    <row r="821" hidden="1" spans="2:6">
      <c r="B821" s="651">
        <v>108</v>
      </c>
      <c r="C821" s="652" t="str">
        <f ca="1">IF(ISERROR(OFFSET('HARGA SATUAN'!$C$6,MATCH(B821,'HARGA SATUAN'!$N$7:$N$1495,0),0)),"",OFFSET('HARGA SATUAN'!$C$6,MATCH(B821,'HARGA SATUAN'!$N$7:$N$1495,0),0))</f>
        <v>Disconnecting Switch 20 KV - 630 A Polymer</v>
      </c>
      <c r="D821" s="652">
        <f ca="1">SUMIFS(RAB!$F$14:$F$80,RAB!$C$14:$C$80,C821)</f>
        <v>0</v>
      </c>
      <c r="E821" s="557">
        <f ca="1" t="shared" si="34"/>
        <v>0</v>
      </c>
      <c r="F821" s="557">
        <f ca="1">IF(D821=0,0,SUM($E$713:E821))</f>
        <v>0</v>
      </c>
    </row>
    <row r="822" hidden="1" spans="2:6">
      <c r="B822" s="651">
        <v>109</v>
      </c>
      <c r="C822" s="652" t="str">
        <f ca="1">IF(ISERROR(OFFSET('HARGA SATUAN'!$C$6,MATCH(B822,'HARGA SATUAN'!$N$7:$N$1495,0),0)),"",OFFSET('HARGA SATUAN'!$C$6,MATCH(B822,'HARGA SATUAN'!$N$7:$N$1495,0),0))</f>
        <v>Lightning Arester (Polymer) 21 KV, 10 KA</v>
      </c>
      <c r="D822" s="652">
        <f ca="1">SUMIFS(RAB!$F$14:$F$80,RAB!$C$14:$C$80,C822)</f>
        <v>0</v>
      </c>
      <c r="E822" s="557">
        <f ca="1" t="shared" si="34"/>
        <v>0</v>
      </c>
      <c r="F822" s="557">
        <f ca="1">IF(D822=0,0,SUM($E$713:E822))</f>
        <v>0</v>
      </c>
    </row>
    <row r="823" hidden="1" spans="2:6">
      <c r="B823" s="651">
        <v>110</v>
      </c>
      <c r="C823" s="652" t="str">
        <f ca="1">IF(ISERROR(OFFSET('HARGA SATUAN'!$C$6,MATCH(B823,'HARGA SATUAN'!$N$7:$N$1495,0),0)),"",OFFSET('HARGA SATUAN'!$C$6,MATCH(B823,'HARGA SATUAN'!$N$7:$N$1495,0),0))</f>
        <v>Lightning Arester (Polymer) 24 KV, 10 KA</v>
      </c>
      <c r="D823" s="652">
        <f ca="1">SUMIFS(RAB!$F$14:$F$80,RAB!$C$14:$C$80,C823)</f>
        <v>0</v>
      </c>
      <c r="E823" s="557">
        <f ca="1" t="shared" si="34"/>
        <v>0</v>
      </c>
      <c r="F823" s="557">
        <f ca="1">IF(D823=0,0,SUM($E$713:E823))</f>
        <v>0</v>
      </c>
    </row>
    <row r="824" hidden="1" spans="2:6">
      <c r="B824" s="651">
        <v>111</v>
      </c>
      <c r="C824" s="652" t="str">
        <f ca="1">IF(ISERROR(OFFSET('HARGA SATUAN'!$C$6,MATCH(B824,'HARGA SATUAN'!$N$7:$N$1495,0),0)),"",OFFSET('HARGA SATUAN'!$C$6,MATCH(B824,'HARGA SATUAN'!$N$7:$N$1495,0),0))</f>
        <v>Isolator Tumpu ( Pin Post ) 20 KV</v>
      </c>
      <c r="D824" s="652">
        <f ca="1">SUMIFS(RAB!$F$14:$F$80,RAB!$C$14:$C$80,C824)</f>
        <v>0</v>
      </c>
      <c r="E824" s="557">
        <f ca="1" t="shared" si="34"/>
        <v>0</v>
      </c>
      <c r="F824" s="557">
        <f ca="1">IF(D824=0,0,SUM($E$713:E824))</f>
        <v>0</v>
      </c>
    </row>
    <row r="825" hidden="1" spans="2:6">
      <c r="B825" s="651">
        <v>112</v>
      </c>
      <c r="C825" s="652" t="str">
        <f ca="1">IF(ISERROR(OFFSET('HARGA SATUAN'!$C$6,MATCH(B825,'HARGA SATUAN'!$N$7:$N$1495,0),0)),"",OFFSET('HARGA SATUAN'!$C$6,MATCH(B825,'HARGA SATUAN'!$N$7:$N$1495,0),0))</f>
        <v>Isolator Tumpu ( Line Post ) 20 KV</v>
      </c>
      <c r="D825" s="652">
        <f ca="1">SUMIFS(RAB!$F$14:$F$80,RAB!$C$14:$C$80,C825)</f>
        <v>0</v>
      </c>
      <c r="E825" s="557">
        <f ca="1" t="shared" si="34"/>
        <v>0</v>
      </c>
      <c r="F825" s="557">
        <f ca="1">IF(D825=0,0,SUM($E$713:E825))</f>
        <v>0</v>
      </c>
    </row>
    <row r="826" hidden="1" spans="2:6">
      <c r="B826" s="651">
        <v>113</v>
      </c>
      <c r="C826" s="652" t="str">
        <f ca="1">IF(ISERROR(OFFSET('HARGA SATUAN'!$C$6,MATCH(B826,'HARGA SATUAN'!$N$7:$N$1495,0),0)),"",OFFSET('HARGA SATUAN'!$C$6,MATCH(B826,'HARGA SATUAN'!$N$7:$N$1495,0),0))</f>
        <v>Isolator Tarik ( Strainkap Porcelain ) 20 KV</v>
      </c>
      <c r="D826" s="652">
        <f ca="1">SUMIFS(RAB!$F$14:$F$80,RAB!$C$14:$C$80,C826)</f>
        <v>0</v>
      </c>
      <c r="E826" s="557">
        <f ca="1" t="shared" si="34"/>
        <v>0</v>
      </c>
      <c r="F826" s="557">
        <f ca="1">IF(D826=0,0,SUM($E$713:E826))</f>
        <v>0</v>
      </c>
    </row>
    <row r="827" hidden="1" spans="2:6">
      <c r="B827" s="651">
        <v>114</v>
      </c>
      <c r="C827" s="652" t="str">
        <f ca="1">IF(ISERROR(OFFSET('HARGA SATUAN'!$C$6,MATCH(B827,'HARGA SATUAN'!$N$7:$N$1495,0),0)),"",OFFSET('HARGA SATUAN'!$C$6,MATCH(B827,'HARGA SATUAN'!$N$7:$N$1495,0),0))</f>
        <v>Isolator Tarik ( Porcelain ) 20 KV + Primary Dead End Clamp 70-150 mm²</v>
      </c>
      <c r="D827" s="652">
        <f ca="1">SUMIFS(RAB!$F$14:$F$80,RAB!$C$14:$C$80,C827)</f>
        <v>0</v>
      </c>
      <c r="E827" s="557">
        <f ca="1" t="shared" si="34"/>
        <v>0</v>
      </c>
      <c r="F827" s="557">
        <f ca="1">IF(D827=0,0,SUM($E$713:E827))</f>
        <v>0</v>
      </c>
    </row>
    <row r="828" hidden="1" spans="2:6">
      <c r="B828" s="651">
        <v>115</v>
      </c>
      <c r="C828" s="652" t="str">
        <f ca="1">IF(ISERROR(OFFSET('HARGA SATUAN'!$C$6,MATCH(B828,'HARGA SATUAN'!$N$7:$N$1495,0),0)),"",OFFSET('HARGA SATUAN'!$C$6,MATCH(B828,'HARGA SATUAN'!$N$7:$N$1495,0),0))</f>
        <v>Isolator Tarik ( Suspension Polymer ) 20 KV</v>
      </c>
      <c r="D828" s="652">
        <f ca="1">SUMIFS(RAB!$F$14:$F$80,RAB!$C$14:$C$80,C828)</f>
        <v>0</v>
      </c>
      <c r="E828" s="557">
        <f ca="1" t="shared" si="34"/>
        <v>0</v>
      </c>
      <c r="F828" s="557">
        <f ca="1">IF(D828=0,0,SUM($E$713:E828))</f>
        <v>0</v>
      </c>
    </row>
    <row r="829" hidden="1" spans="2:6">
      <c r="B829" s="651">
        <v>116</v>
      </c>
      <c r="C829" s="652" t="str">
        <f ca="1">IF(ISERROR(OFFSET('HARGA SATUAN'!$C$6,MATCH(B829,'HARGA SATUAN'!$N$7:$N$1495,0),0)),"",OFFSET('HARGA SATUAN'!$C$6,MATCH(B829,'HARGA SATUAN'!$N$7:$N$1495,0),0))</f>
        <v>AAAC 70 mm²</v>
      </c>
      <c r="D829" s="652">
        <f ca="1">SUMIFS(RAB!$F$14:$F$80,RAB!$C$14:$C$80,C829)</f>
        <v>2</v>
      </c>
      <c r="E829" s="557">
        <f ca="1" t="shared" si="34"/>
        <v>1</v>
      </c>
      <c r="F829" s="557">
        <f ca="1">IF(D829=0,0,SUM($E$713:E829))</f>
        <v>4</v>
      </c>
    </row>
    <row r="830" hidden="1" spans="2:6">
      <c r="B830" s="651">
        <v>117</v>
      </c>
      <c r="C830" s="652" t="str">
        <f ca="1">IF(ISERROR(OFFSET('HARGA SATUAN'!$C$6,MATCH(B830,'HARGA SATUAN'!$N$7:$N$1495,0),0)),"",OFFSET('HARGA SATUAN'!$C$6,MATCH(B830,'HARGA SATUAN'!$N$7:$N$1495,0),0))</f>
        <v>AAAC 150 mm²</v>
      </c>
      <c r="D830" s="652">
        <f ca="1">SUMIFS(RAB!$F$14:$F$80,RAB!$C$14:$C$80,C830)</f>
        <v>0</v>
      </c>
      <c r="E830" s="557">
        <f ca="1" t="shared" si="34"/>
        <v>0</v>
      </c>
      <c r="F830" s="557">
        <f ca="1">IF(D830=0,0,SUM($E$713:E830))</f>
        <v>0</v>
      </c>
    </row>
    <row r="831" hidden="1" spans="2:6">
      <c r="B831" s="651">
        <v>118</v>
      </c>
      <c r="C831" s="652" t="str">
        <f ca="1">IF(ISERROR(OFFSET('HARGA SATUAN'!$C$6,MATCH(B831,'HARGA SATUAN'!$N$7:$N$1495,0),0)),"",OFFSET('HARGA SATUAN'!$C$6,MATCH(B831,'HARGA SATUAN'!$N$7:$N$1495,0),0))</f>
        <v>AAAC 240 mm²</v>
      </c>
      <c r="D831" s="652">
        <f ca="1">SUMIFS(RAB!$F$14:$F$80,RAB!$C$14:$C$80,C831)</f>
        <v>0</v>
      </c>
      <c r="E831" s="557">
        <f ca="1" t="shared" si="34"/>
        <v>0</v>
      </c>
      <c r="F831" s="557">
        <f ca="1">IF(D831=0,0,SUM($E$713:E831))</f>
        <v>0</v>
      </c>
    </row>
    <row r="832" hidden="1" spans="2:6">
      <c r="B832" s="651">
        <v>119</v>
      </c>
      <c r="C832" s="652" t="str">
        <f ca="1">IF(ISERROR(OFFSET('HARGA SATUAN'!$C$6,MATCH(B832,'HARGA SATUAN'!$N$7:$N$1495,0),0)),"",OFFSET('HARGA SATUAN'!$C$6,MATCH(B832,'HARGA SATUAN'!$N$7:$N$1495,0),0))</f>
        <v>AAAC/S 70 mm²</v>
      </c>
      <c r="D832" s="652">
        <f ca="1">SUMIFS(RAB!$F$14:$F$80,RAB!$C$14:$C$80,C832)</f>
        <v>0</v>
      </c>
      <c r="E832" s="557">
        <f ca="1" t="shared" si="34"/>
        <v>0</v>
      </c>
      <c r="F832" s="557">
        <f ca="1">IF(D832=0,0,SUM($E$713:E832))</f>
        <v>0</v>
      </c>
    </row>
    <row r="833" hidden="1" spans="2:6">
      <c r="B833" s="651">
        <v>120</v>
      </c>
      <c r="C833" s="652" t="str">
        <f ca="1">IF(ISERROR(OFFSET('HARGA SATUAN'!$C$6,MATCH(B833,'HARGA SATUAN'!$N$7:$N$1495,0),0)),"",OFFSET('HARGA SATUAN'!$C$6,MATCH(B833,'HARGA SATUAN'!$N$7:$N$1495,0),0))</f>
        <v>AAAC/S 150 mm²</v>
      </c>
      <c r="D833" s="652">
        <f ca="1">SUMIFS(RAB!$F$14:$F$80,RAB!$C$14:$C$80,C833)</f>
        <v>0</v>
      </c>
      <c r="E833" s="557">
        <f ca="1" t="shared" si="34"/>
        <v>0</v>
      </c>
      <c r="F833" s="557">
        <f ca="1">IF(D833=0,0,SUM($E$713:E833))</f>
        <v>0</v>
      </c>
    </row>
    <row r="834" hidden="1" spans="2:6">
      <c r="B834" s="651">
        <v>121</v>
      </c>
      <c r="C834" s="652" t="str">
        <f ca="1">IF(ISERROR(OFFSET('HARGA SATUAN'!$C$6,MATCH(B834,'HARGA SATUAN'!$N$7:$N$1495,0),0)),"",OFFSET('HARGA SATUAN'!$C$6,MATCH(B834,'HARGA SATUAN'!$N$7:$N$1495,0),0))</f>
        <v>AAAC/S 240 mm²</v>
      </c>
      <c r="D834" s="652">
        <f ca="1">SUMIFS(RAB!$F$14:$F$80,RAB!$C$14:$C$80,C834)</f>
        <v>0</v>
      </c>
      <c r="E834" s="557">
        <f ca="1" t="shared" si="34"/>
        <v>0</v>
      </c>
      <c r="F834" s="557">
        <f ca="1">IF(D834=0,0,SUM($E$713:E834))</f>
        <v>0</v>
      </c>
    </row>
    <row r="835" hidden="1" spans="2:6">
      <c r="B835" s="651">
        <v>122</v>
      </c>
      <c r="C835" s="652" t="str">
        <f ca="1">IF(ISERROR(OFFSET('HARGA SATUAN'!$C$6,MATCH(B835,'HARGA SATUAN'!$N$7:$N$1495,0),0)),"",OFFSET('HARGA SATUAN'!$C$6,MATCH(B835,'HARGA SATUAN'!$N$7:$N$1495,0),0))</f>
        <v>NFA2X-T 2 x 70 + N 50 mm²</v>
      </c>
      <c r="D835" s="652">
        <f ca="1">SUMIFS(RAB!$F$14:$F$80,RAB!$C$14:$C$80,C835)</f>
        <v>0</v>
      </c>
      <c r="E835" s="557">
        <f ca="1" t="shared" si="34"/>
        <v>0</v>
      </c>
      <c r="F835" s="557">
        <f ca="1">IF(D835=0,0,SUM($E$713:E835))</f>
        <v>0</v>
      </c>
    </row>
    <row r="836" hidden="1" spans="2:6">
      <c r="B836" s="651">
        <v>123</v>
      </c>
      <c r="C836" s="652" t="str">
        <f ca="1">IF(ISERROR(OFFSET('HARGA SATUAN'!$C$6,MATCH(B836,'HARGA SATUAN'!$N$7:$N$1495,0),0)),"",OFFSET('HARGA SATUAN'!$C$6,MATCH(B836,'HARGA SATUAN'!$N$7:$N$1495,0),0))</f>
        <v>NFA2X-T 2 x 70 + N 70 mm²</v>
      </c>
      <c r="D836" s="652">
        <f ca="1">SUMIFS(RAB!$F$14:$F$80,RAB!$C$14:$C$80,C836)</f>
        <v>2</v>
      </c>
      <c r="E836" s="557">
        <f ca="1" t="shared" si="34"/>
        <v>1</v>
      </c>
      <c r="F836" s="557">
        <f ca="1">IF(D836=0,0,SUM($E$713:E836))</f>
        <v>5</v>
      </c>
    </row>
    <row r="837" hidden="1" spans="2:6">
      <c r="B837" s="651">
        <v>124</v>
      </c>
      <c r="C837" s="652" t="str">
        <f ca="1">IF(ISERROR(OFFSET('HARGA SATUAN'!$C$6,MATCH(B837,'HARGA SATUAN'!$N$7:$N$1495,0),0)),"",OFFSET('HARGA SATUAN'!$C$6,MATCH(B837,'HARGA SATUAN'!$N$7:$N$1495,0),0))</f>
        <v>NFA2X-T 3x35+1x35</v>
      </c>
      <c r="D837" s="652">
        <f ca="1">SUMIFS(RAB!$F$14:$F$80,RAB!$C$14:$C$80,C837)</f>
        <v>0</v>
      </c>
      <c r="E837" s="557">
        <f ca="1" t="shared" si="34"/>
        <v>0</v>
      </c>
      <c r="F837" s="557">
        <f ca="1">IF(D837=0,0,SUM($E$713:E837))</f>
        <v>0</v>
      </c>
    </row>
    <row r="838" hidden="1" spans="2:6">
      <c r="B838" s="651">
        <v>125</v>
      </c>
      <c r="C838" s="652" t="str">
        <f ca="1">IF(ISERROR(OFFSET('HARGA SATUAN'!$C$6,MATCH(B838,'HARGA SATUAN'!$N$7:$N$1495,0),0)),"",OFFSET('HARGA SATUAN'!$C$6,MATCH(B838,'HARGA SATUAN'!$N$7:$N$1495,0),0))</f>
        <v>NFA2X-T 3x70+1x70</v>
      </c>
      <c r="D838" s="652">
        <f ca="1">SUMIFS(RAB!$F$14:$F$80,RAB!$C$14:$C$80,C838)</f>
        <v>0</v>
      </c>
      <c r="E838" s="557">
        <f ca="1" t="shared" si="34"/>
        <v>0</v>
      </c>
      <c r="F838" s="557">
        <f ca="1">IF(D838=0,0,SUM($E$713:E838))</f>
        <v>0</v>
      </c>
    </row>
    <row r="839" hidden="1" spans="2:6">
      <c r="B839" s="651">
        <v>126</v>
      </c>
      <c r="C839" s="652" t="str">
        <f ca="1">IF(ISERROR(OFFSET('HARGA SATUAN'!$C$6,MATCH(B839,'HARGA SATUAN'!$N$7:$N$1495,0),0)),"",OFFSET('HARGA SATUAN'!$C$6,MATCH(B839,'HARGA SATUAN'!$N$7:$N$1495,0),0))</f>
        <v>NFA2X 2 x 10 mm²</v>
      </c>
      <c r="D839" s="652">
        <f ca="1">SUMIFS(RAB!$F$14:$F$80,RAB!$C$14:$C$80,C839)</f>
        <v>0</v>
      </c>
      <c r="E839" s="557">
        <f ca="1" t="shared" si="34"/>
        <v>0</v>
      </c>
      <c r="F839" s="557">
        <f ca="1">IF(D839=0,0,SUM($E$713:E839))</f>
        <v>0</v>
      </c>
    </row>
    <row r="840" hidden="1" spans="2:6">
      <c r="B840" s="651">
        <v>127</v>
      </c>
      <c r="C840" s="652" t="str">
        <f ca="1">IF(ISERROR(OFFSET('HARGA SATUAN'!$C$6,MATCH(B840,'HARGA SATUAN'!$N$7:$N$1495,0),0)),"",OFFSET('HARGA SATUAN'!$C$6,MATCH(B840,'HARGA SATUAN'!$N$7:$N$1495,0),0))</f>
        <v>NFA2X 2 x 16 mm²</v>
      </c>
      <c r="D840" s="652">
        <f ca="1">SUMIFS(RAB!$F$14:$F$80,RAB!$C$14:$C$80,C840)</f>
        <v>35</v>
      </c>
      <c r="E840" s="557">
        <f ca="1" t="shared" si="34"/>
        <v>1</v>
      </c>
      <c r="F840" s="557">
        <f ca="1">IF(D840=0,0,SUM($E$713:E840))</f>
        <v>6</v>
      </c>
    </row>
    <row r="841" hidden="1" spans="2:6">
      <c r="B841" s="651">
        <v>128</v>
      </c>
      <c r="C841" s="652" t="str">
        <f ca="1">IF(ISERROR(OFFSET('HARGA SATUAN'!$C$6,MATCH(B841,'HARGA SATUAN'!$N$7:$N$1495,0),0)),"",OFFSET('HARGA SATUAN'!$C$6,MATCH(B841,'HARGA SATUAN'!$N$7:$N$1495,0),0))</f>
        <v>NFA2X 4 x 16 mm²</v>
      </c>
      <c r="D841" s="652">
        <f ca="1">SUMIFS(RAB!$F$14:$F$80,RAB!$C$14:$C$80,C841)</f>
        <v>0</v>
      </c>
      <c r="E841" s="557">
        <f ca="1" t="shared" si="34"/>
        <v>0</v>
      </c>
      <c r="F841" s="557">
        <f ca="1">IF(D841=0,0,SUM($E$713:E841))</f>
        <v>0</v>
      </c>
    </row>
    <row r="842" hidden="1" spans="2:6">
      <c r="B842" s="651">
        <v>129</v>
      </c>
      <c r="C842" s="652" t="str">
        <f ca="1">IF(ISERROR(OFFSET('HARGA SATUAN'!$C$6,MATCH(B842,'HARGA SATUAN'!$N$7:$N$1495,0),0)),"",OFFSET('HARGA SATUAN'!$C$6,MATCH(B842,'HARGA SATUAN'!$N$7:$N$1495,0),0))</f>
        <v>NFA2X 4 x 70 mm²</v>
      </c>
      <c r="D842" s="652">
        <f ca="1">SUMIFS(RAB!$F$14:$F$80,RAB!$C$14:$C$80,C842)</f>
        <v>0</v>
      </c>
      <c r="E842" s="557">
        <f ca="1" t="shared" si="34"/>
        <v>0</v>
      </c>
      <c r="F842" s="557">
        <f ca="1">IF(D842=0,0,SUM($E$713:E842))</f>
        <v>0</v>
      </c>
    </row>
    <row r="843" hidden="1" spans="2:6">
      <c r="B843" s="651">
        <v>130</v>
      </c>
      <c r="C843" s="652" t="str">
        <f ca="1">IF(ISERROR(OFFSET('HARGA SATUAN'!$C$6,MATCH(B843,'HARGA SATUAN'!$N$7:$N$1495,0),0)),"",OFFSET('HARGA SATUAN'!$C$6,MATCH(B843,'HARGA SATUAN'!$N$7:$N$1495,0),0))</f>
        <v>Kabel NYY 1 x 70 mm²</v>
      </c>
      <c r="D843" s="652">
        <f ca="1">SUMIFS(RAB!$F$14:$F$80,RAB!$C$14:$C$80,C843)</f>
        <v>0</v>
      </c>
      <c r="E843" s="557">
        <f ca="1" t="shared" ref="E843:E906" si="35">IF(D843=0,0,1)</f>
        <v>0</v>
      </c>
      <c r="F843" s="557">
        <f ca="1">IF(D843=0,0,SUM($E$713:E843))</f>
        <v>0</v>
      </c>
    </row>
    <row r="844" hidden="1" spans="2:6">
      <c r="B844" s="651">
        <v>131</v>
      </c>
      <c r="C844" s="652" t="str">
        <f ca="1">IF(ISERROR(OFFSET('HARGA SATUAN'!$C$6,MATCH(B844,'HARGA SATUAN'!$N$7:$N$1495,0),0)),"",OFFSET('HARGA SATUAN'!$C$6,MATCH(B844,'HARGA SATUAN'!$N$7:$N$1495,0),0))</f>
        <v>Kabel NYY 1 x 95 mm²</v>
      </c>
      <c r="D844" s="652">
        <f ca="1">SUMIFS(RAB!$F$14:$F$80,RAB!$C$14:$C$80,C844)</f>
        <v>0</v>
      </c>
      <c r="E844" s="557">
        <f ca="1" t="shared" si="35"/>
        <v>0</v>
      </c>
      <c r="F844" s="557">
        <f ca="1">IF(D844=0,0,SUM($E$713:E844))</f>
        <v>0</v>
      </c>
    </row>
    <row r="845" hidden="1" spans="2:6">
      <c r="B845" s="651">
        <v>132</v>
      </c>
      <c r="C845" s="652" t="str">
        <f ca="1">IF(ISERROR(OFFSET('HARGA SATUAN'!$C$6,MATCH(B845,'HARGA SATUAN'!$N$7:$N$1495,0),0)),"",OFFSET('HARGA SATUAN'!$C$6,MATCH(B845,'HARGA SATUAN'!$N$7:$N$1495,0),0))</f>
        <v>Kabel NYY 1 x 150 mm²</v>
      </c>
      <c r="D845" s="652">
        <f ca="1">SUMIFS(RAB!$F$14:$F$80,RAB!$C$14:$C$80,C845)</f>
        <v>0</v>
      </c>
      <c r="E845" s="557">
        <f ca="1" t="shared" si="35"/>
        <v>0</v>
      </c>
      <c r="F845" s="557">
        <f ca="1">IF(D845=0,0,SUM($E$713:E845))</f>
        <v>0</v>
      </c>
    </row>
    <row r="846" hidden="1" spans="2:6">
      <c r="B846" s="651">
        <v>133</v>
      </c>
      <c r="C846" s="652" t="str">
        <f ca="1">IF(ISERROR(OFFSET('HARGA SATUAN'!$C$6,MATCH(B846,'HARGA SATUAN'!$N$7:$N$1495,0),0)),"",OFFSET('HARGA SATUAN'!$C$6,MATCH(B846,'HARGA SATUAN'!$N$7:$N$1495,0),0))</f>
        <v>Kabel NYY 1 x 240 mm²</v>
      </c>
      <c r="D846" s="652">
        <f ca="1">SUMIFS(RAB!$F$14:$F$80,RAB!$C$14:$C$80,C846)</f>
        <v>0</v>
      </c>
      <c r="E846" s="557">
        <f ca="1" t="shared" si="35"/>
        <v>0</v>
      </c>
      <c r="F846" s="557">
        <f ca="1">IF(D846=0,0,SUM($E$713:E846))</f>
        <v>0</v>
      </c>
    </row>
    <row r="847" hidden="1" spans="2:6">
      <c r="B847" s="651">
        <v>134</v>
      </c>
      <c r="C847" s="652" t="str">
        <f ca="1">IF(ISERROR(OFFSET('HARGA SATUAN'!$C$6,MATCH(B847,'HARGA SATUAN'!$N$7:$N$1495,0),0)),"",OFFSET('HARGA SATUAN'!$C$6,MATCH(B847,'HARGA SATUAN'!$N$7:$N$1495,0),0))</f>
        <v>Kabel NYY 4 x 70 mm²</v>
      </c>
      <c r="D847" s="652">
        <f ca="1">SUMIFS(RAB!$F$14:$F$80,RAB!$C$14:$C$80,C847)</f>
        <v>0</v>
      </c>
      <c r="E847" s="557">
        <f ca="1" t="shared" si="35"/>
        <v>0</v>
      </c>
      <c r="F847" s="557">
        <f ca="1">IF(D847=0,0,SUM($E$713:E847))</f>
        <v>0</v>
      </c>
    </row>
    <row r="848" hidden="1" spans="2:6">
      <c r="B848" s="651">
        <v>135</v>
      </c>
      <c r="C848" s="652" t="str">
        <f ca="1">IF(ISERROR(OFFSET('HARGA SATUAN'!$C$6,MATCH(B848,'HARGA SATUAN'!$N$7:$N$1495,0),0)),"",OFFSET('HARGA SATUAN'!$C$6,MATCH(B848,'HARGA SATUAN'!$N$7:$N$1495,0),0))</f>
        <v>Kabel NA2XSEYBY 20 KV, 3 x 150 mm²</v>
      </c>
      <c r="D848" s="652">
        <f ca="1">SUMIFS(RAB!$F$14:$F$80,RAB!$C$14:$C$80,C848)</f>
        <v>0</v>
      </c>
      <c r="E848" s="557">
        <f ca="1" t="shared" si="35"/>
        <v>0</v>
      </c>
      <c r="F848" s="557">
        <f ca="1">IF(D848=0,0,SUM($E$713:E848))</f>
        <v>0</v>
      </c>
    </row>
    <row r="849" hidden="1" spans="2:6">
      <c r="B849" s="651">
        <v>136</v>
      </c>
      <c r="C849" s="652" t="str">
        <f ca="1">IF(ISERROR(OFFSET('HARGA SATUAN'!$C$6,MATCH(B849,'HARGA SATUAN'!$N$7:$N$1495,0),0)),"",OFFSET('HARGA SATUAN'!$C$6,MATCH(B849,'HARGA SATUAN'!$N$7:$N$1495,0),0))</f>
        <v>Kabel NA2XSEYBY 20 KV, 3 x 240 mm²</v>
      </c>
      <c r="D849" s="652">
        <f ca="1">SUMIFS(RAB!$F$14:$F$80,RAB!$C$14:$C$80,C849)</f>
        <v>0</v>
      </c>
      <c r="E849" s="557">
        <f ca="1" t="shared" si="35"/>
        <v>0</v>
      </c>
      <c r="F849" s="557">
        <f ca="1">IF(D849=0,0,SUM($E$713:E849))</f>
        <v>0</v>
      </c>
    </row>
    <row r="850" hidden="1" spans="2:6">
      <c r="B850" s="651">
        <v>137</v>
      </c>
      <c r="C850" s="652" t="str">
        <f ca="1">IF(ISERROR(OFFSET('HARGA SATUAN'!$C$6,MATCH(B850,'HARGA SATUAN'!$N$7:$N$1495,0),0)),"",OFFSET('HARGA SATUAN'!$C$6,MATCH(B850,'HARGA SATUAN'!$N$7:$N$1495,0),0))</f>
        <v>Kabel NA2XSEYBY 20 KV, 3 x 300 mm²</v>
      </c>
      <c r="D850" s="652">
        <f ca="1">SUMIFS(RAB!$F$14:$F$80,RAB!$C$14:$C$80,C850)</f>
        <v>0</v>
      </c>
      <c r="E850" s="557">
        <f ca="1" t="shared" si="35"/>
        <v>0</v>
      </c>
      <c r="F850" s="557">
        <f ca="1">IF(D850=0,0,SUM($E$713:E850))</f>
        <v>0</v>
      </c>
    </row>
    <row r="851" hidden="1" spans="2:6">
      <c r="B851" s="651">
        <v>138</v>
      </c>
      <c r="C851" s="652" t="str">
        <f ca="1">IF(ISERROR(OFFSET('HARGA SATUAN'!$C$6,MATCH(B851,'HARGA SATUAN'!$N$7:$N$1495,0),0)),"",OFFSET('HARGA SATUAN'!$C$6,MATCH(B851,'HARGA SATUAN'!$N$7:$N$1495,0),0))</f>
        <v>MVTIC 3 x 150 + N 95 mm²</v>
      </c>
      <c r="D851" s="652">
        <f ca="1">SUMIFS(RAB!$F$14:$F$80,RAB!$C$14:$C$80,C851)</f>
        <v>0</v>
      </c>
      <c r="E851" s="557">
        <f ca="1" t="shared" si="35"/>
        <v>0</v>
      </c>
      <c r="F851" s="557">
        <f ca="1">IF(D851=0,0,SUM($E$713:E851))</f>
        <v>0</v>
      </c>
    </row>
    <row r="852" hidden="1" spans="2:6">
      <c r="B852" s="651">
        <v>139</v>
      </c>
      <c r="C852" s="652" t="str">
        <f ca="1">IF(ISERROR(OFFSET('HARGA SATUAN'!$C$6,MATCH(B852,'HARGA SATUAN'!$N$7:$N$1495,0),0)),"",OFFSET('HARGA SATUAN'!$C$6,MATCH(B852,'HARGA SATUAN'!$N$7:$N$1495,0),0))</f>
        <v>MVTIC 3 x 240 + N 95 mm²</v>
      </c>
      <c r="D852" s="652">
        <f ca="1">SUMIFS(RAB!$F$14:$F$80,RAB!$C$14:$C$80,C852)</f>
        <v>0</v>
      </c>
      <c r="E852" s="557">
        <f ca="1" t="shared" si="35"/>
        <v>0</v>
      </c>
      <c r="F852" s="557">
        <f ca="1">IF(D852=0,0,SUM($E$713:E852))</f>
        <v>0</v>
      </c>
    </row>
    <row r="853" hidden="1" spans="2:6">
      <c r="B853" s="651">
        <v>140</v>
      </c>
      <c r="C853" s="652" t="str">
        <f ca="1">IF(ISERROR(OFFSET('HARGA SATUAN'!$C$6,MATCH(B853,'HARGA SATUAN'!$N$7:$N$1495,0),0)),"",OFFSET('HARGA SATUAN'!$C$6,MATCH(B853,'HARGA SATUAN'!$N$7:$N$1495,0),0))</f>
        <v>KWH MPB; 3P; 4W; 230/400 V; 5(80) A; Class 1</v>
      </c>
      <c r="D853" s="652">
        <f ca="1">SUMIFS(RAB!$F$14:$F$80,RAB!$C$14:$C$80,C853)</f>
        <v>0</v>
      </c>
      <c r="E853" s="557">
        <f ca="1" t="shared" si="35"/>
        <v>0</v>
      </c>
      <c r="F853" s="557">
        <f ca="1">IF(D853=0,0,SUM($E$713:E853))</f>
        <v>0</v>
      </c>
    </row>
    <row r="854" hidden="1" spans="2:6">
      <c r="B854" s="651">
        <v>141</v>
      </c>
      <c r="C854" s="652" t="str">
        <f ca="1">IF(ISERROR(OFFSET('HARGA SATUAN'!$C$6,MATCH(B854,'HARGA SATUAN'!$N$7:$N$1495,0),0)),"",OFFSET('HARGA SATUAN'!$C$6,MATCH(B854,'HARGA SATUAN'!$N$7:$N$1495,0),0))</f>
        <v>Modem 3G/4G</v>
      </c>
      <c r="D854" s="652">
        <f ca="1">SUMIFS(RAB!$F$14:$F$80,RAB!$C$14:$C$80,C854)</f>
        <v>0</v>
      </c>
      <c r="E854" s="557">
        <f ca="1" t="shared" si="35"/>
        <v>0</v>
      </c>
      <c r="F854" s="557">
        <f ca="1">IF(D854=0,0,SUM($E$713:E854))</f>
        <v>0</v>
      </c>
    </row>
    <row r="855" hidden="1" spans="2:6">
      <c r="B855" s="651">
        <v>142</v>
      </c>
      <c r="C855" s="652" t="str">
        <f ca="1">IF(ISERROR(OFFSET('HARGA SATUAN'!$C$6,MATCH(B855,'HARGA SATUAN'!$N$7:$N$1495,0),0)),"",OFFSET('HARGA SATUAN'!$C$6,MATCH(B855,'HARGA SATUAN'!$N$7:$N$1495,0),0))</f>
        <v>MCCB 1 Fasa 40 A</v>
      </c>
      <c r="D855" s="652">
        <f ca="1">SUMIFS(RAB!$F$14:$F$80,RAB!$C$14:$C$80,C855)</f>
        <v>0</v>
      </c>
      <c r="E855" s="557">
        <f ca="1" t="shared" si="35"/>
        <v>0</v>
      </c>
      <c r="F855" s="557">
        <f ca="1">IF(D855=0,0,SUM($E$713:E855))</f>
        <v>0</v>
      </c>
    </row>
    <row r="856" hidden="1" spans="2:6">
      <c r="B856" s="651">
        <v>143</v>
      </c>
      <c r="C856" s="652" t="str">
        <f ca="1">IF(ISERROR(OFFSET('HARGA SATUAN'!$C$6,MATCH(B856,'HARGA SATUAN'!$N$7:$N$1495,0),0)),"",OFFSET('HARGA SATUAN'!$C$6,MATCH(B856,'HARGA SATUAN'!$N$7:$N$1495,0),0))</f>
        <v>MCCB 1 Fasa 63 A</v>
      </c>
      <c r="D856" s="652">
        <f ca="1">SUMIFS(RAB!$F$14:$F$80,RAB!$C$14:$C$80,C856)</f>
        <v>0</v>
      </c>
      <c r="E856" s="557">
        <f ca="1" t="shared" si="35"/>
        <v>0</v>
      </c>
      <c r="F856" s="557">
        <f ca="1">IF(D856=0,0,SUM($E$713:E856))</f>
        <v>0</v>
      </c>
    </row>
    <row r="857" hidden="1" spans="2:6">
      <c r="B857" s="651">
        <v>144</v>
      </c>
      <c r="C857" s="652" t="str">
        <f ca="1">IF(ISERROR(OFFSET('HARGA SATUAN'!$C$6,MATCH(B857,'HARGA SATUAN'!$N$7:$N$1495,0),0)),"",OFFSET('HARGA SATUAN'!$C$6,MATCH(B857,'HARGA SATUAN'!$N$7:$N$1495,0),0))</f>
        <v>MCCB 1 Fasa 80 A</v>
      </c>
      <c r="D857" s="652">
        <f ca="1">SUMIFS(RAB!$F$14:$F$80,RAB!$C$14:$C$80,C857)</f>
        <v>0</v>
      </c>
      <c r="E857" s="557">
        <f ca="1" t="shared" si="35"/>
        <v>0</v>
      </c>
      <c r="F857" s="557">
        <f ca="1">IF(D857=0,0,SUM($E$713:E857))</f>
        <v>0</v>
      </c>
    </row>
    <row r="858" hidden="1" spans="2:6">
      <c r="B858" s="651">
        <v>145</v>
      </c>
      <c r="C858" s="652" t="str">
        <f ca="1">IF(ISERROR(OFFSET('HARGA SATUAN'!$C$6,MATCH(B858,'HARGA SATUAN'!$N$7:$N$1495,0),0)),"",OFFSET('HARGA SATUAN'!$C$6,MATCH(B858,'HARGA SATUAN'!$N$7:$N$1495,0),0))</f>
        <v>MCCB 1 Fasa 100 A</v>
      </c>
      <c r="D858" s="652">
        <f ca="1">SUMIFS(RAB!$F$14:$F$80,RAB!$C$14:$C$80,C858)</f>
        <v>0</v>
      </c>
      <c r="E858" s="557">
        <f ca="1" t="shared" si="35"/>
        <v>0</v>
      </c>
      <c r="F858" s="557">
        <f ca="1">IF(D858=0,0,SUM($E$713:E858))</f>
        <v>0</v>
      </c>
    </row>
    <row r="859" hidden="1" spans="2:6">
      <c r="B859" s="651">
        <v>146</v>
      </c>
      <c r="C859" s="652" t="str">
        <f ca="1">IF(ISERROR(OFFSET('HARGA SATUAN'!$C$6,MATCH(B859,'HARGA SATUAN'!$N$7:$N$1495,0),0)),"",OFFSET('HARGA SATUAN'!$C$6,MATCH(B859,'HARGA SATUAN'!$N$7:$N$1495,0),0))</f>
        <v>MCCB 3 Fasa 80 A</v>
      </c>
      <c r="D859" s="652">
        <f ca="1">SUMIFS(RAB!$F$14:$F$80,RAB!$C$14:$C$80,C859)</f>
        <v>0</v>
      </c>
      <c r="E859" s="557">
        <f ca="1" t="shared" si="35"/>
        <v>0</v>
      </c>
      <c r="F859" s="557">
        <f ca="1">IF(D859=0,0,SUM($E$713:E859))</f>
        <v>0</v>
      </c>
    </row>
    <row r="860" hidden="1" spans="2:6">
      <c r="B860" s="651">
        <v>147</v>
      </c>
      <c r="C860" s="652" t="str">
        <f ca="1">IF(ISERROR(OFFSET('HARGA SATUAN'!$C$6,MATCH(B860,'HARGA SATUAN'!$N$7:$N$1495,0),0)),"",OFFSET('HARGA SATUAN'!$C$6,MATCH(B860,'HARGA SATUAN'!$N$7:$N$1495,0),0))</f>
        <v>MCCB 3 Fasa 100 A</v>
      </c>
      <c r="D860" s="652">
        <f ca="1">SUMIFS(RAB!$F$14:$F$80,RAB!$C$14:$C$80,C860)</f>
        <v>0</v>
      </c>
      <c r="E860" s="557">
        <f ca="1" t="shared" si="35"/>
        <v>0</v>
      </c>
      <c r="F860" s="557">
        <f ca="1">IF(D860=0,0,SUM($E$713:E860))</f>
        <v>0</v>
      </c>
    </row>
    <row r="861" hidden="1" spans="2:6">
      <c r="B861" s="651">
        <v>148</v>
      </c>
      <c r="C861" s="652" t="str">
        <f ca="1">IF(ISERROR(OFFSET('HARGA SATUAN'!$C$6,MATCH(B861,'HARGA SATUAN'!$N$7:$N$1495,0),0)),"",OFFSET('HARGA SATUAN'!$C$6,MATCH(B861,'HARGA SATUAN'!$N$7:$N$1495,0),0))</f>
        <v>MCCB 3 Fasa 125 A</v>
      </c>
      <c r="D861" s="652">
        <f ca="1">SUMIFS(RAB!$F$14:$F$80,RAB!$C$14:$C$80,C861)</f>
        <v>0</v>
      </c>
      <c r="E861" s="557">
        <f ca="1" t="shared" si="35"/>
        <v>0</v>
      </c>
      <c r="F861" s="557">
        <f ca="1">IF(D861=0,0,SUM($E$713:E861))</f>
        <v>0</v>
      </c>
    </row>
    <row r="862" hidden="1" spans="2:6">
      <c r="B862" s="651">
        <v>149</v>
      </c>
      <c r="C862" s="652" t="str">
        <f ca="1">IF(ISERROR(OFFSET('HARGA SATUAN'!$C$6,MATCH(B862,'HARGA SATUAN'!$N$7:$N$1495,0),0)),"",OFFSET('HARGA SATUAN'!$C$6,MATCH(B862,'HARGA SATUAN'!$N$7:$N$1495,0),0))</f>
        <v>MCCB 3 Fasa 160 A</v>
      </c>
      <c r="D862" s="652">
        <f ca="1">SUMIFS(RAB!$F$14:$F$80,RAB!$C$14:$C$80,C862)</f>
        <v>0</v>
      </c>
      <c r="E862" s="557">
        <f ca="1" t="shared" si="35"/>
        <v>0</v>
      </c>
      <c r="F862" s="557">
        <f ca="1">IF(D862=0,0,SUM($E$713:E862))</f>
        <v>0</v>
      </c>
    </row>
    <row r="863" hidden="1" spans="2:6">
      <c r="B863" s="651">
        <v>150</v>
      </c>
      <c r="C863" s="652" t="str">
        <f ca="1">IF(ISERROR(OFFSET('HARGA SATUAN'!$C$6,MATCH(B863,'HARGA SATUAN'!$N$7:$N$1495,0),0)),"",OFFSET('HARGA SATUAN'!$C$6,MATCH(B863,'HARGA SATUAN'!$N$7:$N$1495,0),0))</f>
        <v>MCCB 3 Fasa 200 A</v>
      </c>
      <c r="D863" s="652">
        <f ca="1">SUMIFS(RAB!$F$14:$F$80,RAB!$C$14:$C$80,C863)</f>
        <v>0</v>
      </c>
      <c r="E863" s="557">
        <f ca="1" t="shared" si="35"/>
        <v>0</v>
      </c>
      <c r="F863" s="557">
        <f ca="1">IF(D863=0,0,SUM($E$713:E863))</f>
        <v>0</v>
      </c>
    </row>
    <row r="864" hidden="1" spans="2:6">
      <c r="B864" s="651">
        <v>151</v>
      </c>
      <c r="C864" s="652" t="str">
        <f ca="1">IF(ISERROR(OFFSET('HARGA SATUAN'!$C$6,MATCH(B864,'HARGA SATUAN'!$N$7:$N$1495,0),0)),"",OFFSET('HARGA SATUAN'!$C$6,MATCH(B864,'HARGA SATUAN'!$N$7:$N$1495,0),0))</f>
        <v>MCCB 3 Fasa 225 A</v>
      </c>
      <c r="D864" s="652">
        <f ca="1">SUMIFS(RAB!$F$14:$F$80,RAB!$C$14:$C$80,C864)</f>
        <v>0</v>
      </c>
      <c r="E864" s="557">
        <f ca="1" t="shared" si="35"/>
        <v>0</v>
      </c>
      <c r="F864" s="557">
        <f ca="1">IF(D864=0,0,SUM($E$713:E864))</f>
        <v>0</v>
      </c>
    </row>
    <row r="865" hidden="1" spans="2:6">
      <c r="B865" s="651">
        <v>152</v>
      </c>
      <c r="C865" s="652" t="str">
        <f ca="1">IF(ISERROR(OFFSET('HARGA SATUAN'!$C$6,MATCH(B865,'HARGA SATUAN'!$N$7:$N$1495,0),0)),"",OFFSET('HARGA SATUAN'!$C$6,MATCH(B865,'HARGA SATUAN'!$N$7:$N$1495,0),0))</f>
        <v>MCCB 3 Fasa 250 A</v>
      </c>
      <c r="D865" s="652">
        <f ca="1">SUMIFS(RAB!$F$14:$F$80,RAB!$C$14:$C$80,C865)</f>
        <v>0</v>
      </c>
      <c r="E865" s="557">
        <f ca="1" t="shared" si="35"/>
        <v>0</v>
      </c>
      <c r="F865" s="557">
        <f ca="1">IF(D865=0,0,SUM($E$713:E865))</f>
        <v>0</v>
      </c>
    </row>
    <row r="866" hidden="1" spans="2:6">
      <c r="B866" s="651">
        <v>153</v>
      </c>
      <c r="C866" s="652" t="str">
        <f ca="1">IF(ISERROR(OFFSET('HARGA SATUAN'!$C$6,MATCH(B866,'HARGA SATUAN'!$N$7:$N$1495,0),0)),"",OFFSET('HARGA SATUAN'!$C$6,MATCH(B866,'HARGA SATUAN'!$N$7:$N$1495,0),0))</f>
        <v>MCCB 3 Fasa 300 A</v>
      </c>
      <c r="D866" s="652">
        <f ca="1">SUMIFS(RAB!$F$14:$F$80,RAB!$C$14:$C$80,C866)</f>
        <v>0</v>
      </c>
      <c r="E866" s="557">
        <f ca="1" t="shared" si="35"/>
        <v>0</v>
      </c>
      <c r="F866" s="557">
        <f ca="1">IF(D866=0,0,SUM($E$713:E866))</f>
        <v>0</v>
      </c>
    </row>
    <row r="867" hidden="1" spans="2:6">
      <c r="B867" s="651">
        <v>154</v>
      </c>
      <c r="C867" s="652" t="str">
        <f ca="1">IF(ISERROR(OFFSET('HARGA SATUAN'!$C$6,MATCH(B867,'HARGA SATUAN'!$N$7:$N$1495,0),0)),"",OFFSET('HARGA SATUAN'!$C$6,MATCH(B867,'HARGA SATUAN'!$N$7:$N$1495,0),0))</f>
        <v>CT TR ; Burden 5 VA; 50/5 A - 300/5 A Class 0.5s </v>
      </c>
      <c r="D867" s="652">
        <f ca="1">SUMIFS(RAB!$F$14:$F$80,RAB!$C$14:$C$80,C867)</f>
        <v>0</v>
      </c>
      <c r="E867" s="557">
        <f ca="1" t="shared" si="35"/>
        <v>0</v>
      </c>
      <c r="F867" s="557">
        <f ca="1">IF(D867=0,0,SUM($E$713:E867))</f>
        <v>0</v>
      </c>
    </row>
    <row r="868" hidden="1" spans="2:6">
      <c r="B868" s="651">
        <v>155</v>
      </c>
      <c r="C868" s="652" t="str">
        <f ca="1">IF(ISERROR(OFFSET('HARGA SATUAN'!$C$6,MATCH(B868,'HARGA SATUAN'!$N$7:$N$1495,0),0)),"",OFFSET('HARGA SATUAN'!$C$6,MATCH(B868,'HARGA SATUAN'!$N$7:$N$1495,0),0))</f>
        <v>CT TR ; Burden 5 VA; 100/5 A Class 0.5s </v>
      </c>
      <c r="D868" s="652">
        <f ca="1">SUMIFS(RAB!$F$14:$F$80,RAB!$C$14:$C$80,C868)</f>
        <v>0</v>
      </c>
      <c r="E868" s="557">
        <f ca="1" t="shared" si="35"/>
        <v>0</v>
      </c>
      <c r="F868" s="557">
        <f ca="1">IF(D868=0,0,SUM($E$713:E868))</f>
        <v>0</v>
      </c>
    </row>
    <row r="869" hidden="1" spans="2:6">
      <c r="B869" s="651">
        <v>156</v>
      </c>
      <c r="C869" s="652" t="str">
        <f ca="1">IF(ISERROR(OFFSET('HARGA SATUAN'!$C$6,MATCH(B869,'HARGA SATUAN'!$N$7:$N$1495,0),0)),"",OFFSET('HARGA SATUAN'!$C$6,MATCH(B869,'HARGA SATUAN'!$N$7:$N$1495,0),0))</f>
        <v/>
      </c>
      <c r="D869" s="652">
        <f ca="1">SUMIFS(RAB!$F$14:$F$80,RAB!$C$14:$C$80,C869)</f>
        <v>0</v>
      </c>
      <c r="E869" s="557">
        <f ca="1" t="shared" si="35"/>
        <v>0</v>
      </c>
      <c r="F869" s="557">
        <f ca="1">IF(D869=0,0,SUM($E$713:E869))</f>
        <v>0</v>
      </c>
    </row>
    <row r="870" hidden="1" spans="2:6">
      <c r="B870" s="651">
        <v>157</v>
      </c>
      <c r="C870" s="652" t="str">
        <f ca="1">IF(ISERROR(OFFSET('HARGA SATUAN'!$C$6,MATCH(B870,'HARGA SATUAN'!$N$7:$N$1495,0),0)),"",OFFSET('HARGA SATUAN'!$C$6,MATCH(B870,'HARGA SATUAN'!$N$7:$N$1495,0),0))</f>
        <v/>
      </c>
      <c r="D870" s="652">
        <f ca="1">SUMIFS(RAB!$F$14:$F$80,RAB!$C$14:$C$80,C870)</f>
        <v>0</v>
      </c>
      <c r="E870" s="557">
        <f ca="1" t="shared" si="35"/>
        <v>0</v>
      </c>
      <c r="F870" s="557">
        <f ca="1">IF(D870=0,0,SUM($E$713:E870))</f>
        <v>0</v>
      </c>
    </row>
    <row r="871" hidden="1" spans="2:6">
      <c r="B871" s="651">
        <v>158</v>
      </c>
      <c r="C871" s="652" t="str">
        <f ca="1">IF(ISERROR(OFFSET('HARGA SATUAN'!$C$6,MATCH(B871,'HARGA SATUAN'!$N$7:$N$1495,0),0)),"",OFFSET('HARGA SATUAN'!$C$6,MATCH(B871,'HARGA SATUAN'!$N$7:$N$1495,0),0))</f>
        <v/>
      </c>
      <c r="D871" s="652">
        <f ca="1">SUMIFS(RAB!$F$14:$F$80,RAB!$C$14:$C$80,C871)</f>
        <v>0</v>
      </c>
      <c r="E871" s="557">
        <f ca="1" t="shared" si="35"/>
        <v>0</v>
      </c>
      <c r="F871" s="557">
        <f ca="1">IF(D871=0,0,SUM($E$713:E871))</f>
        <v>0</v>
      </c>
    </row>
    <row r="872" hidden="1" spans="2:6">
      <c r="B872" s="651">
        <v>159</v>
      </c>
      <c r="C872" s="652" t="str">
        <f ca="1">IF(ISERROR(OFFSET('HARGA SATUAN'!$C$6,MATCH(B872,'HARGA SATUAN'!$N$7:$N$1495,0),0)),"",OFFSET('HARGA SATUAN'!$C$6,MATCH(B872,'HARGA SATUAN'!$N$7:$N$1495,0),0))</f>
        <v/>
      </c>
      <c r="D872" s="652">
        <f ca="1">SUMIFS(RAB!$F$14:$F$80,RAB!$C$14:$C$80,C872)</f>
        <v>0</v>
      </c>
      <c r="E872" s="557">
        <f ca="1" t="shared" si="35"/>
        <v>0</v>
      </c>
      <c r="F872" s="557">
        <f ca="1">IF(D872=0,0,SUM($E$713:E872))</f>
        <v>0</v>
      </c>
    </row>
    <row r="873" hidden="1" spans="2:6">
      <c r="B873" s="651">
        <v>160</v>
      </c>
      <c r="C873" s="652" t="str">
        <f ca="1">IF(ISERROR(OFFSET('HARGA SATUAN'!$C$6,MATCH(B873,'HARGA SATUAN'!$N$7:$N$1495,0),0)),"",OFFSET('HARGA SATUAN'!$C$6,MATCH(B873,'HARGA SATUAN'!$N$7:$N$1495,0),0))</f>
        <v/>
      </c>
      <c r="D873" s="652">
        <f ca="1">SUMIFS(RAB!$F$14:$F$80,RAB!$C$14:$C$80,C873)</f>
        <v>0</v>
      </c>
      <c r="E873" s="557">
        <f ca="1" t="shared" si="35"/>
        <v>0</v>
      </c>
      <c r="F873" s="557">
        <f ca="1">IF(D873=0,0,SUM($E$713:E873))</f>
        <v>0</v>
      </c>
    </row>
    <row r="874" hidden="1" spans="2:6">
      <c r="B874" s="651">
        <v>161</v>
      </c>
      <c r="C874" s="652" t="str">
        <f ca="1">IF(ISERROR(OFFSET('HARGA SATUAN'!$C$6,MATCH(B874,'HARGA SATUAN'!$N$7:$N$1495,0),0)),"",OFFSET('HARGA SATUAN'!$C$6,MATCH(B874,'HARGA SATUAN'!$N$7:$N$1495,0),0))</f>
        <v/>
      </c>
      <c r="D874" s="652">
        <f ca="1">SUMIFS(RAB!$F$14:$F$80,RAB!$C$14:$C$80,C874)</f>
        <v>0</v>
      </c>
      <c r="E874" s="557">
        <f ca="1" t="shared" si="35"/>
        <v>0</v>
      </c>
      <c r="F874" s="557">
        <f ca="1">IF(D874=0,0,SUM($E$713:E874))</f>
        <v>0</v>
      </c>
    </row>
    <row r="875" hidden="1" spans="2:6">
      <c r="B875" s="651">
        <v>162</v>
      </c>
      <c r="C875" s="652" t="str">
        <f ca="1">IF(ISERROR(OFFSET('HARGA SATUAN'!$C$6,MATCH(B875,'HARGA SATUAN'!$N$7:$N$1495,0),0)),"",OFFSET('HARGA SATUAN'!$C$6,MATCH(B875,'HARGA SATUAN'!$N$7:$N$1495,0),0))</f>
        <v/>
      </c>
      <c r="D875" s="652">
        <f ca="1">SUMIFS(RAB!$F$14:$F$80,RAB!$C$14:$C$80,C875)</f>
        <v>0</v>
      </c>
      <c r="E875" s="557">
        <f ca="1" t="shared" si="35"/>
        <v>0</v>
      </c>
      <c r="F875" s="557">
        <f ca="1">IF(D875=0,0,SUM($E$713:E875))</f>
        <v>0</v>
      </c>
    </row>
    <row r="876" hidden="1" spans="2:6">
      <c r="B876" s="651">
        <v>163</v>
      </c>
      <c r="C876" s="652" t="str">
        <f ca="1">IF(ISERROR(OFFSET('HARGA SATUAN'!$C$6,MATCH(B876,'HARGA SATUAN'!$N$7:$N$1495,0),0)),"",OFFSET('HARGA SATUAN'!$C$6,MATCH(B876,'HARGA SATUAN'!$N$7:$N$1495,0),0))</f>
        <v/>
      </c>
      <c r="D876" s="652">
        <f ca="1">SUMIFS(RAB!$F$14:$F$80,RAB!$C$14:$C$80,C876)</f>
        <v>0</v>
      </c>
      <c r="E876" s="557">
        <f ca="1" t="shared" si="35"/>
        <v>0</v>
      </c>
      <c r="F876" s="557">
        <f ca="1">IF(D876=0,0,SUM($E$713:E876))</f>
        <v>0</v>
      </c>
    </row>
    <row r="877" hidden="1" spans="2:6">
      <c r="B877" s="651">
        <v>164</v>
      </c>
      <c r="C877" s="652" t="str">
        <f ca="1">IF(ISERROR(OFFSET('HARGA SATUAN'!$C$6,MATCH(B877,'HARGA SATUAN'!$N$7:$N$1495,0),0)),"",OFFSET('HARGA SATUAN'!$C$6,MATCH(B877,'HARGA SATUAN'!$N$7:$N$1495,0),0))</f>
        <v/>
      </c>
      <c r="D877" s="652">
        <f ca="1">SUMIFS(RAB!$F$14:$F$80,RAB!$C$14:$C$80,C877)</f>
        <v>0</v>
      </c>
      <c r="E877" s="557">
        <f ca="1" t="shared" si="35"/>
        <v>0</v>
      </c>
      <c r="F877" s="557">
        <f ca="1">IF(D877=0,0,SUM($E$713:E877))</f>
        <v>0</v>
      </c>
    </row>
    <row r="878" hidden="1" spans="2:6">
      <c r="B878" s="651">
        <v>165</v>
      </c>
      <c r="C878" s="652" t="str">
        <f ca="1">IF(ISERROR(OFFSET('HARGA SATUAN'!$C$6,MATCH(B878,'HARGA SATUAN'!$N$7:$N$1495,0),0)),"",OFFSET('HARGA SATUAN'!$C$6,MATCH(B878,'HARGA SATUAN'!$N$7:$N$1495,0),0))</f>
        <v/>
      </c>
      <c r="D878" s="652">
        <f ca="1">SUMIFS(RAB!$F$14:$F$80,RAB!$C$14:$C$80,C878)</f>
        <v>0</v>
      </c>
      <c r="E878" s="557">
        <f ca="1" t="shared" si="35"/>
        <v>0</v>
      </c>
      <c r="F878" s="557">
        <f ca="1">IF(D878=0,0,SUM($E$713:E878))</f>
        <v>0</v>
      </c>
    </row>
    <row r="879" hidden="1" spans="2:6">
      <c r="B879" s="651">
        <v>166</v>
      </c>
      <c r="C879" s="652" t="str">
        <f ca="1">IF(ISERROR(OFFSET('HARGA SATUAN'!$C$6,MATCH(B879,'HARGA SATUAN'!$N$7:$N$1495,0),0)),"",OFFSET('HARGA SATUAN'!$C$6,MATCH(B879,'HARGA SATUAN'!$N$7:$N$1495,0),0))</f>
        <v/>
      </c>
      <c r="D879" s="652">
        <f ca="1">SUMIFS(RAB!$F$14:$F$80,RAB!$C$14:$C$80,C879)</f>
        <v>0</v>
      </c>
      <c r="E879" s="557">
        <f ca="1" t="shared" si="35"/>
        <v>0</v>
      </c>
      <c r="F879" s="557">
        <f ca="1">IF(D879=0,0,SUM($E$713:E879))</f>
        <v>0</v>
      </c>
    </row>
    <row r="880" hidden="1" spans="2:6">
      <c r="B880" s="651">
        <v>167</v>
      </c>
      <c r="C880" s="652" t="str">
        <f ca="1">IF(ISERROR(OFFSET('HARGA SATUAN'!$C$6,MATCH(B880,'HARGA SATUAN'!$N$7:$N$1495,0),0)),"",OFFSET('HARGA SATUAN'!$C$6,MATCH(B880,'HARGA SATUAN'!$N$7:$N$1495,0),0))</f>
        <v/>
      </c>
      <c r="D880" s="652">
        <f ca="1">SUMIFS(RAB!$F$14:$F$80,RAB!$C$14:$C$80,C880)</f>
        <v>0</v>
      </c>
      <c r="E880" s="557">
        <f ca="1" t="shared" si="35"/>
        <v>0</v>
      </c>
      <c r="F880" s="557">
        <f ca="1">IF(D880=0,0,SUM($E$713:E880))</f>
        <v>0</v>
      </c>
    </row>
    <row r="881" hidden="1" spans="2:6">
      <c r="B881" s="651">
        <v>168</v>
      </c>
      <c r="C881" s="652" t="str">
        <f ca="1">IF(ISERROR(OFFSET('HARGA SATUAN'!$C$6,MATCH(B881,'HARGA SATUAN'!$N$7:$N$1495,0),0)),"",OFFSET('HARGA SATUAN'!$C$6,MATCH(B881,'HARGA SATUAN'!$N$7:$N$1495,0),0))</f>
        <v/>
      </c>
      <c r="D881" s="652">
        <f ca="1">SUMIFS(RAB!$F$14:$F$80,RAB!$C$14:$C$80,C881)</f>
        <v>0</v>
      </c>
      <c r="E881" s="557">
        <f ca="1" t="shared" si="35"/>
        <v>0</v>
      </c>
      <c r="F881" s="557">
        <f ca="1">IF(D881=0,0,SUM($E$713:E881))</f>
        <v>0</v>
      </c>
    </row>
    <row r="882" hidden="1" spans="2:6">
      <c r="B882" s="651">
        <v>169</v>
      </c>
      <c r="C882" s="652" t="str">
        <f ca="1">IF(ISERROR(OFFSET('HARGA SATUAN'!$C$6,MATCH(B882,'HARGA SATUAN'!$N$7:$N$1495,0),0)),"",OFFSET('HARGA SATUAN'!$C$6,MATCH(B882,'HARGA SATUAN'!$N$7:$N$1495,0),0))</f>
        <v/>
      </c>
      <c r="D882" s="652">
        <f ca="1">SUMIFS(RAB!$F$14:$F$80,RAB!$C$14:$C$80,C882)</f>
        <v>0</v>
      </c>
      <c r="E882" s="557">
        <f ca="1" t="shared" si="35"/>
        <v>0</v>
      </c>
      <c r="F882" s="557">
        <f ca="1">IF(D882=0,0,SUM($E$713:E882))</f>
        <v>0</v>
      </c>
    </row>
    <row r="883" hidden="1" spans="2:6">
      <c r="B883" s="651">
        <v>170</v>
      </c>
      <c r="C883" s="652" t="str">
        <f ca="1">IF(ISERROR(OFFSET('HARGA SATUAN'!$C$6,MATCH(B883,'HARGA SATUAN'!$N$7:$N$1495,0),0)),"",OFFSET('HARGA SATUAN'!$C$6,MATCH(B883,'HARGA SATUAN'!$N$7:$N$1495,0),0))</f>
        <v/>
      </c>
      <c r="D883" s="652">
        <f ca="1">SUMIFS(RAB!$F$14:$F$80,RAB!$C$14:$C$80,C883)</f>
        <v>0</v>
      </c>
      <c r="E883" s="557">
        <f ca="1" t="shared" si="35"/>
        <v>0</v>
      </c>
      <c r="F883" s="557">
        <f ca="1">IF(D883=0,0,SUM($E$713:E883))</f>
        <v>0</v>
      </c>
    </row>
    <row r="884" hidden="1" spans="2:6">
      <c r="B884" s="651">
        <v>171</v>
      </c>
      <c r="C884" s="652" t="str">
        <f ca="1">IF(ISERROR(OFFSET('HARGA SATUAN'!$C$6,MATCH(B884,'HARGA SATUAN'!$N$7:$N$1495,0),0)),"",OFFSET('HARGA SATUAN'!$C$6,MATCH(B884,'HARGA SATUAN'!$N$7:$N$1495,0),0))</f>
        <v/>
      </c>
      <c r="D884" s="652">
        <f ca="1">SUMIFS(RAB!$F$14:$F$80,RAB!$C$14:$C$80,C884)</f>
        <v>0</v>
      </c>
      <c r="E884" s="557">
        <f ca="1" t="shared" si="35"/>
        <v>0</v>
      </c>
      <c r="F884" s="557">
        <f ca="1">IF(D884=0,0,SUM($E$713:E884))</f>
        <v>0</v>
      </c>
    </row>
    <row r="885" hidden="1" spans="2:6">
      <c r="B885" s="651">
        <v>172</v>
      </c>
      <c r="C885" s="652" t="str">
        <f ca="1">IF(ISERROR(OFFSET('HARGA SATUAN'!$C$6,MATCH(B885,'HARGA SATUAN'!$N$7:$N$1495,0),0)),"",OFFSET('HARGA SATUAN'!$C$6,MATCH(B885,'HARGA SATUAN'!$N$7:$N$1495,0),0))</f>
        <v/>
      </c>
      <c r="D885" s="652">
        <f ca="1">SUMIFS(RAB!$F$14:$F$80,RAB!$C$14:$C$80,C885)</f>
        <v>0</v>
      </c>
      <c r="E885" s="557">
        <f ca="1" t="shared" si="35"/>
        <v>0</v>
      </c>
      <c r="F885" s="557">
        <f ca="1">IF(D885=0,0,SUM($E$713:E885))</f>
        <v>0</v>
      </c>
    </row>
    <row r="886" hidden="1" spans="2:6">
      <c r="B886" s="651">
        <v>173</v>
      </c>
      <c r="C886" s="652" t="str">
        <f ca="1">IF(ISERROR(OFFSET('HARGA SATUAN'!$C$6,MATCH(B886,'HARGA SATUAN'!$N$7:$N$1495,0),0)),"",OFFSET('HARGA SATUAN'!$C$6,MATCH(B886,'HARGA SATUAN'!$N$7:$N$1495,0),0))</f>
        <v/>
      </c>
      <c r="D886" s="652">
        <f ca="1">SUMIFS(RAB!$F$14:$F$80,RAB!$C$14:$C$80,C886)</f>
        <v>0</v>
      </c>
      <c r="E886" s="557">
        <f ca="1" t="shared" si="35"/>
        <v>0</v>
      </c>
      <c r="F886" s="557">
        <f ca="1">IF(D886=0,0,SUM($E$713:E886))</f>
        <v>0</v>
      </c>
    </row>
    <row r="887" hidden="1" spans="2:6">
      <c r="B887" s="651">
        <v>174</v>
      </c>
      <c r="C887" s="652" t="str">
        <f ca="1">IF(ISERROR(OFFSET('HARGA SATUAN'!$C$6,MATCH(B887,'HARGA SATUAN'!$N$7:$N$1495,0),0)),"",OFFSET('HARGA SATUAN'!$C$6,MATCH(B887,'HARGA SATUAN'!$N$7:$N$1495,0),0))</f>
        <v/>
      </c>
      <c r="D887" s="652">
        <f ca="1">SUMIFS(RAB!$F$14:$F$80,RAB!$C$14:$C$80,C887)</f>
        <v>0</v>
      </c>
      <c r="E887" s="557">
        <f ca="1" t="shared" si="35"/>
        <v>0</v>
      </c>
      <c r="F887" s="557">
        <f ca="1">IF(D887=0,0,SUM($E$713:E887))</f>
        <v>0</v>
      </c>
    </row>
    <row r="888" hidden="1" spans="2:6">
      <c r="B888" s="651">
        <v>175</v>
      </c>
      <c r="C888" s="652" t="str">
        <f ca="1">IF(ISERROR(OFFSET('HARGA SATUAN'!$C$6,MATCH(B888,'HARGA SATUAN'!$N$7:$N$1495,0),0)),"",OFFSET('HARGA SATUAN'!$C$6,MATCH(B888,'HARGA SATUAN'!$N$7:$N$1495,0),0))</f>
        <v/>
      </c>
      <c r="D888" s="652">
        <f ca="1">SUMIFS(RAB!$F$14:$F$80,RAB!$C$14:$C$80,C888)</f>
        <v>0</v>
      </c>
      <c r="E888" s="557">
        <f ca="1" t="shared" si="35"/>
        <v>0</v>
      </c>
      <c r="F888" s="557">
        <f ca="1">IF(D888=0,0,SUM($E$713:E888))</f>
        <v>0</v>
      </c>
    </row>
    <row r="889" hidden="1" spans="2:6">
      <c r="B889" s="651">
        <v>176</v>
      </c>
      <c r="C889" s="652" t="str">
        <f ca="1">IF(ISERROR(OFFSET('HARGA SATUAN'!$C$6,MATCH(B889,'HARGA SATUAN'!$N$7:$N$1495,0),0)),"",OFFSET('HARGA SATUAN'!$C$6,MATCH(B889,'HARGA SATUAN'!$N$7:$N$1495,0),0))</f>
        <v/>
      </c>
      <c r="D889" s="652">
        <f ca="1">SUMIFS(RAB!$F$14:$F$80,RAB!$C$14:$C$80,C889)</f>
        <v>0</v>
      </c>
      <c r="E889" s="557">
        <f ca="1" t="shared" si="35"/>
        <v>0</v>
      </c>
      <c r="F889" s="557">
        <f ca="1">IF(D889=0,0,SUM($E$713:E889))</f>
        <v>0</v>
      </c>
    </row>
    <row r="890" hidden="1" spans="2:6">
      <c r="B890" s="651">
        <v>177</v>
      </c>
      <c r="C890" s="652" t="str">
        <f ca="1">IF(ISERROR(OFFSET('HARGA SATUAN'!$C$6,MATCH(B890,'HARGA SATUAN'!$N$7:$N$1495,0),0)),"",OFFSET('HARGA SATUAN'!$C$6,MATCH(B890,'HARGA SATUAN'!$N$7:$N$1495,0),0))</f>
        <v/>
      </c>
      <c r="D890" s="652">
        <f ca="1">SUMIFS(RAB!$F$14:$F$80,RAB!$C$14:$C$80,C890)</f>
        <v>0</v>
      </c>
      <c r="E890" s="557">
        <f ca="1" t="shared" si="35"/>
        <v>0</v>
      </c>
      <c r="F890" s="557">
        <f ca="1">IF(D890=0,0,SUM($E$713:E890))</f>
        <v>0</v>
      </c>
    </row>
    <row r="891" hidden="1" spans="2:6">
      <c r="B891" s="651">
        <v>178</v>
      </c>
      <c r="C891" s="652" t="str">
        <f ca="1">IF(ISERROR(OFFSET('HARGA SATUAN'!$C$6,MATCH(B891,'HARGA SATUAN'!$N$7:$N$1495,0),0)),"",OFFSET('HARGA SATUAN'!$C$6,MATCH(B891,'HARGA SATUAN'!$N$7:$N$1495,0),0))</f>
        <v/>
      </c>
      <c r="D891" s="652">
        <f ca="1">SUMIFS(RAB!$F$14:$F$80,RAB!$C$14:$C$80,C891)</f>
        <v>0</v>
      </c>
      <c r="E891" s="557">
        <f ca="1" t="shared" si="35"/>
        <v>0</v>
      </c>
      <c r="F891" s="557">
        <f ca="1">IF(D891=0,0,SUM($E$713:E891))</f>
        <v>0</v>
      </c>
    </row>
    <row r="892" hidden="1" spans="2:6">
      <c r="B892" s="651">
        <v>179</v>
      </c>
      <c r="C892" s="652" t="str">
        <f ca="1">IF(ISERROR(OFFSET('HARGA SATUAN'!$C$6,MATCH(B892,'HARGA SATUAN'!$N$7:$N$1495,0),0)),"",OFFSET('HARGA SATUAN'!$C$6,MATCH(B892,'HARGA SATUAN'!$N$7:$N$1495,0),0))</f>
        <v/>
      </c>
      <c r="D892" s="652">
        <f ca="1">SUMIFS(RAB!$F$14:$F$80,RAB!$C$14:$C$80,C892)</f>
        <v>0</v>
      </c>
      <c r="E892" s="557">
        <f ca="1" t="shared" si="35"/>
        <v>0</v>
      </c>
      <c r="F892" s="557">
        <f ca="1">IF(D892=0,0,SUM($E$713:E892))</f>
        <v>0</v>
      </c>
    </row>
    <row r="893" hidden="1" spans="2:6">
      <c r="B893" s="651">
        <v>180</v>
      </c>
      <c r="C893" s="652" t="str">
        <f ca="1">IF(ISERROR(OFFSET('HARGA SATUAN'!$C$6,MATCH(B893,'HARGA SATUAN'!$N$7:$N$1495,0),0)),"",OFFSET('HARGA SATUAN'!$C$6,MATCH(B893,'HARGA SATUAN'!$N$7:$N$1495,0),0))</f>
        <v/>
      </c>
      <c r="D893" s="652">
        <f ca="1">SUMIFS(RAB!$F$14:$F$80,RAB!$C$14:$C$80,C893)</f>
        <v>0</v>
      </c>
      <c r="E893" s="557">
        <f ca="1" t="shared" si="35"/>
        <v>0</v>
      </c>
      <c r="F893" s="557">
        <f ca="1">IF(D893=0,0,SUM($E$713:E893))</f>
        <v>0</v>
      </c>
    </row>
    <row r="894" hidden="1" spans="2:6">
      <c r="B894" s="651">
        <v>181</v>
      </c>
      <c r="C894" s="652" t="str">
        <f ca="1">IF(ISERROR(OFFSET('HARGA SATUAN'!$C$6,MATCH(B894,'HARGA SATUAN'!$N$7:$N$1495,0),0)),"",OFFSET('HARGA SATUAN'!$C$6,MATCH(B894,'HARGA SATUAN'!$N$7:$N$1495,0),0))</f>
        <v/>
      </c>
      <c r="D894" s="652">
        <f ca="1">SUMIFS(RAB!$F$14:$F$80,RAB!$C$14:$C$80,C894)</f>
        <v>0</v>
      </c>
      <c r="E894" s="557">
        <f ca="1" t="shared" si="35"/>
        <v>0</v>
      </c>
      <c r="F894" s="557">
        <f ca="1">IF(D894=0,0,SUM($E$713:E894))</f>
        <v>0</v>
      </c>
    </row>
    <row r="895" hidden="1" spans="2:6">
      <c r="B895" s="651">
        <v>182</v>
      </c>
      <c r="C895" s="652" t="str">
        <f ca="1">IF(ISERROR(OFFSET('HARGA SATUAN'!$C$6,MATCH(B895,'HARGA SATUAN'!$N$7:$N$1495,0),0)),"",OFFSET('HARGA SATUAN'!$C$6,MATCH(B895,'HARGA SATUAN'!$N$7:$N$1495,0),0))</f>
        <v/>
      </c>
      <c r="D895" s="652">
        <f ca="1">SUMIFS(RAB!$F$14:$F$80,RAB!$C$14:$C$80,C895)</f>
        <v>0</v>
      </c>
      <c r="E895" s="557">
        <f ca="1" t="shared" si="35"/>
        <v>0</v>
      </c>
      <c r="F895" s="557">
        <f ca="1">IF(D895=0,0,SUM($E$713:E895))</f>
        <v>0</v>
      </c>
    </row>
    <row r="896" hidden="1" spans="2:6">
      <c r="B896" s="651">
        <v>183</v>
      </c>
      <c r="C896" s="652" t="str">
        <f ca="1">IF(ISERROR(OFFSET('HARGA SATUAN'!$C$6,MATCH(B896,'HARGA SATUAN'!$N$7:$N$1495,0),0)),"",OFFSET('HARGA SATUAN'!$C$6,MATCH(B896,'HARGA SATUAN'!$N$7:$N$1495,0),0))</f>
        <v/>
      </c>
      <c r="D896" s="652">
        <f ca="1">SUMIFS(RAB!$F$14:$F$80,RAB!$C$14:$C$80,C896)</f>
        <v>0</v>
      </c>
      <c r="E896" s="557">
        <f ca="1" t="shared" si="35"/>
        <v>0</v>
      </c>
      <c r="F896" s="557">
        <f ca="1">IF(D896=0,0,SUM($E$713:E896))</f>
        <v>0</v>
      </c>
    </row>
    <row r="897" hidden="1" spans="2:6">
      <c r="B897" s="651">
        <v>184</v>
      </c>
      <c r="C897" s="652" t="str">
        <f ca="1">IF(ISERROR(OFFSET('HARGA SATUAN'!$C$6,MATCH(B897,'HARGA SATUAN'!$N$7:$N$1495,0),0)),"",OFFSET('HARGA SATUAN'!$C$6,MATCH(B897,'HARGA SATUAN'!$N$7:$N$1495,0),0))</f>
        <v/>
      </c>
      <c r="D897" s="652">
        <f ca="1">SUMIFS(RAB!$F$14:$F$80,RAB!$C$14:$C$80,C897)</f>
        <v>0</v>
      </c>
      <c r="E897" s="557">
        <f ca="1" t="shared" si="35"/>
        <v>0</v>
      </c>
      <c r="F897" s="557">
        <f ca="1">IF(D897=0,0,SUM($E$713:E897))</f>
        <v>0</v>
      </c>
    </row>
    <row r="898" hidden="1" spans="2:6">
      <c r="B898" s="651">
        <v>185</v>
      </c>
      <c r="C898" s="652" t="str">
        <f ca="1">IF(ISERROR(OFFSET('HARGA SATUAN'!$C$6,MATCH(B898,'HARGA SATUAN'!$N$7:$N$1495,0),0)),"",OFFSET('HARGA SATUAN'!$C$6,MATCH(B898,'HARGA SATUAN'!$N$7:$N$1495,0),0))</f>
        <v/>
      </c>
      <c r="D898" s="652">
        <f ca="1">SUMIFS(RAB!$F$14:$F$80,RAB!$C$14:$C$80,C898)</f>
        <v>0</v>
      </c>
      <c r="E898" s="557">
        <f ca="1" t="shared" si="35"/>
        <v>0</v>
      </c>
      <c r="F898" s="557">
        <f ca="1">IF(D898=0,0,SUM($E$713:E898))</f>
        <v>0</v>
      </c>
    </row>
    <row r="899" hidden="1" spans="2:6">
      <c r="B899" s="651">
        <v>186</v>
      </c>
      <c r="C899" s="652" t="str">
        <f ca="1">IF(ISERROR(OFFSET('HARGA SATUAN'!$C$6,MATCH(B899,'HARGA SATUAN'!$N$7:$N$1495,0),0)),"",OFFSET('HARGA SATUAN'!$C$6,MATCH(B899,'HARGA SATUAN'!$N$7:$N$1495,0),0))</f>
        <v/>
      </c>
      <c r="D899" s="652">
        <f ca="1">SUMIFS(RAB!$F$14:$F$80,RAB!$C$14:$C$80,C899)</f>
        <v>0</v>
      </c>
      <c r="E899" s="557">
        <f ca="1" t="shared" si="35"/>
        <v>0</v>
      </c>
      <c r="F899" s="557">
        <f ca="1">IF(D899=0,0,SUM($E$713:E899))</f>
        <v>0</v>
      </c>
    </row>
    <row r="900" hidden="1" spans="2:6">
      <c r="B900" s="651">
        <v>187</v>
      </c>
      <c r="C900" s="652" t="str">
        <f ca="1">IF(ISERROR(OFFSET('HARGA SATUAN'!$C$6,MATCH(B900,'HARGA SATUAN'!$N$7:$N$1495,0),0)),"",OFFSET('HARGA SATUAN'!$C$6,MATCH(B900,'HARGA SATUAN'!$N$7:$N$1495,0),0))</f>
        <v/>
      </c>
      <c r="D900" s="652">
        <f ca="1">SUMIFS(RAB!$F$14:$F$80,RAB!$C$14:$C$80,C900)</f>
        <v>0</v>
      </c>
      <c r="E900" s="557">
        <f ca="1" t="shared" si="35"/>
        <v>0</v>
      </c>
      <c r="F900" s="557">
        <f ca="1">IF(D900=0,0,SUM($E$713:E900))</f>
        <v>0</v>
      </c>
    </row>
    <row r="901" hidden="1" spans="2:6">
      <c r="B901" s="651">
        <v>188</v>
      </c>
      <c r="C901" s="652" t="str">
        <f ca="1">IF(ISERROR(OFFSET('HARGA SATUAN'!$C$6,MATCH(B901,'HARGA SATUAN'!$N$7:$N$1495,0),0)),"",OFFSET('HARGA SATUAN'!$C$6,MATCH(B901,'HARGA SATUAN'!$N$7:$N$1495,0),0))</f>
        <v/>
      </c>
      <c r="D901" s="652">
        <f ca="1">SUMIFS(RAB!$F$14:$F$80,RAB!$C$14:$C$80,C901)</f>
        <v>0</v>
      </c>
      <c r="E901" s="557">
        <f ca="1" t="shared" si="35"/>
        <v>0</v>
      </c>
      <c r="F901" s="557">
        <f ca="1">IF(D901=0,0,SUM($E$713:E901))</f>
        <v>0</v>
      </c>
    </row>
    <row r="902" hidden="1" spans="2:6">
      <c r="B902" s="651">
        <v>189</v>
      </c>
      <c r="C902" s="652" t="str">
        <f ca="1">IF(ISERROR(OFFSET('HARGA SATUAN'!$C$6,MATCH(B902,'HARGA SATUAN'!$N$7:$N$1495,0),0)),"",OFFSET('HARGA SATUAN'!$C$6,MATCH(B902,'HARGA SATUAN'!$N$7:$N$1495,0),0))</f>
        <v/>
      </c>
      <c r="D902" s="652">
        <f ca="1">SUMIFS(RAB!$F$14:$F$80,RAB!$C$14:$C$80,C902)</f>
        <v>0</v>
      </c>
      <c r="E902" s="557">
        <f ca="1" t="shared" si="35"/>
        <v>0</v>
      </c>
      <c r="F902" s="557">
        <f ca="1">IF(D902=0,0,SUM($E$713:E902))</f>
        <v>0</v>
      </c>
    </row>
    <row r="903" hidden="1" spans="2:6">
      <c r="B903" s="651">
        <v>190</v>
      </c>
      <c r="C903" s="652" t="str">
        <f ca="1">IF(ISERROR(OFFSET('HARGA SATUAN'!$C$6,MATCH(B903,'HARGA SATUAN'!$N$7:$N$1495,0),0)),"",OFFSET('HARGA SATUAN'!$C$6,MATCH(B903,'HARGA SATUAN'!$N$7:$N$1495,0),0))</f>
        <v/>
      </c>
      <c r="D903" s="652">
        <f ca="1">SUMIFS(RAB!$F$14:$F$80,RAB!$C$14:$C$80,C903)</f>
        <v>0</v>
      </c>
      <c r="E903" s="557">
        <f ca="1" t="shared" si="35"/>
        <v>0</v>
      </c>
      <c r="F903" s="557">
        <f ca="1">IF(D903=0,0,SUM($E$713:E903))</f>
        <v>0</v>
      </c>
    </row>
    <row r="904" hidden="1" spans="2:6">
      <c r="B904" s="651">
        <v>191</v>
      </c>
      <c r="C904" s="652" t="str">
        <f ca="1">IF(ISERROR(OFFSET('HARGA SATUAN'!$C$6,MATCH(B904,'HARGA SATUAN'!$N$7:$N$1495,0),0)),"",OFFSET('HARGA SATUAN'!$C$6,MATCH(B904,'HARGA SATUAN'!$N$7:$N$1495,0),0))</f>
        <v/>
      </c>
      <c r="D904" s="652">
        <f ca="1">SUMIFS(RAB!$F$14:$F$80,RAB!$C$14:$C$80,C904)</f>
        <v>0</v>
      </c>
      <c r="E904" s="557">
        <f ca="1" t="shared" si="35"/>
        <v>0</v>
      </c>
      <c r="F904" s="557">
        <f ca="1">IF(D904=0,0,SUM($E$713:E904))</f>
        <v>0</v>
      </c>
    </row>
    <row r="905" hidden="1" spans="2:6">
      <c r="B905" s="651">
        <v>192</v>
      </c>
      <c r="C905" s="652" t="str">
        <f ca="1">IF(ISERROR(OFFSET('HARGA SATUAN'!$C$6,MATCH(B905,'HARGA SATUAN'!$N$7:$N$1495,0),0)),"",OFFSET('HARGA SATUAN'!$C$6,MATCH(B905,'HARGA SATUAN'!$N$7:$N$1495,0),0))</f>
        <v/>
      </c>
      <c r="D905" s="652">
        <f ca="1">SUMIFS(RAB!$F$14:$F$80,RAB!$C$14:$C$80,C905)</f>
        <v>0</v>
      </c>
      <c r="E905" s="557">
        <f ca="1" t="shared" si="35"/>
        <v>0</v>
      </c>
      <c r="F905" s="557">
        <f ca="1">IF(D905=0,0,SUM($E$713:E905))</f>
        <v>0</v>
      </c>
    </row>
    <row r="906" hidden="1" spans="2:6">
      <c r="B906" s="651">
        <v>193</v>
      </c>
      <c r="C906" s="652" t="str">
        <f ca="1">IF(ISERROR(OFFSET('HARGA SATUAN'!$C$6,MATCH(B906,'HARGA SATUAN'!$N$7:$N$1495,0),0)),"",OFFSET('HARGA SATUAN'!$C$6,MATCH(B906,'HARGA SATUAN'!$N$7:$N$1495,0),0))</f>
        <v/>
      </c>
      <c r="D906" s="652">
        <f ca="1">SUMIFS(RAB!$F$14:$F$80,RAB!$C$14:$C$80,C906)</f>
        <v>0</v>
      </c>
      <c r="E906" s="557">
        <f ca="1" t="shared" si="35"/>
        <v>0</v>
      </c>
      <c r="F906" s="557">
        <f ca="1">IF(D906=0,0,SUM($E$713:E906))</f>
        <v>0</v>
      </c>
    </row>
    <row r="907" hidden="1" spans="2:6">
      <c r="B907" s="651">
        <v>194</v>
      </c>
      <c r="C907" s="652" t="str">
        <f ca="1">IF(ISERROR(OFFSET('HARGA SATUAN'!$C$6,MATCH(B907,'HARGA SATUAN'!$N$7:$N$1495,0),0)),"",OFFSET('HARGA SATUAN'!$C$6,MATCH(B907,'HARGA SATUAN'!$N$7:$N$1495,0),0))</f>
        <v/>
      </c>
      <c r="D907" s="652">
        <f ca="1">SUMIFS(RAB!$F$14:$F$80,RAB!$C$14:$C$80,C907)</f>
        <v>0</v>
      </c>
      <c r="E907" s="557">
        <f ca="1" t="shared" ref="E907:E970" si="36">IF(D907=0,0,1)</f>
        <v>0</v>
      </c>
      <c r="F907" s="557">
        <f ca="1">IF(D907=0,0,SUM($E$713:E907))</f>
        <v>0</v>
      </c>
    </row>
    <row r="908" hidden="1" spans="2:6">
      <c r="B908" s="651">
        <v>195</v>
      </c>
      <c r="C908" s="652" t="str">
        <f ca="1">IF(ISERROR(OFFSET('HARGA SATUAN'!$C$6,MATCH(B908,'HARGA SATUAN'!$N$7:$N$1495,0),0)),"",OFFSET('HARGA SATUAN'!$C$6,MATCH(B908,'HARGA SATUAN'!$N$7:$N$1495,0),0))</f>
        <v/>
      </c>
      <c r="D908" s="652">
        <f ca="1">SUMIFS(RAB!$F$14:$F$80,RAB!$C$14:$C$80,C908)</f>
        <v>0</v>
      </c>
      <c r="E908" s="557">
        <f ca="1" t="shared" si="36"/>
        <v>0</v>
      </c>
      <c r="F908" s="557">
        <f ca="1">IF(D908=0,0,SUM($E$713:E908))</f>
        <v>0</v>
      </c>
    </row>
    <row r="909" hidden="1" spans="2:6">
      <c r="B909" s="651">
        <v>196</v>
      </c>
      <c r="C909" s="652" t="str">
        <f ca="1">IF(ISERROR(OFFSET('HARGA SATUAN'!$C$6,MATCH(B909,'HARGA SATUAN'!$N$7:$N$1495,0),0)),"",OFFSET('HARGA SATUAN'!$C$6,MATCH(B909,'HARGA SATUAN'!$N$7:$N$1495,0),0))</f>
        <v/>
      </c>
      <c r="D909" s="652">
        <f ca="1">SUMIFS(RAB!$F$14:$F$80,RAB!$C$14:$C$80,C909)</f>
        <v>0</v>
      </c>
      <c r="E909" s="557">
        <f ca="1" t="shared" si="36"/>
        <v>0</v>
      </c>
      <c r="F909" s="557">
        <f ca="1">IF(D909=0,0,SUM($E$713:E909))</f>
        <v>0</v>
      </c>
    </row>
    <row r="910" hidden="1" spans="2:6">
      <c r="B910" s="651">
        <v>197</v>
      </c>
      <c r="C910" s="652" t="str">
        <f ca="1">IF(ISERROR(OFFSET('HARGA SATUAN'!$C$6,MATCH(B910,'HARGA SATUAN'!$N$7:$N$1495,0),0)),"",OFFSET('HARGA SATUAN'!$C$6,MATCH(B910,'HARGA SATUAN'!$N$7:$N$1495,0),0))</f>
        <v/>
      </c>
      <c r="D910" s="652">
        <f ca="1">SUMIFS(RAB!$F$14:$F$80,RAB!$C$14:$C$80,C910)</f>
        <v>0</v>
      </c>
      <c r="E910" s="557">
        <f ca="1" t="shared" si="36"/>
        <v>0</v>
      </c>
      <c r="F910" s="557">
        <f ca="1">IF(D910=0,0,SUM($E$713:E910))</f>
        <v>0</v>
      </c>
    </row>
    <row r="911" hidden="1" spans="2:6">
      <c r="B911" s="651">
        <v>198</v>
      </c>
      <c r="C911" s="652" t="str">
        <f ca="1">IF(ISERROR(OFFSET('HARGA SATUAN'!$C$6,MATCH(B911,'HARGA SATUAN'!$N$7:$N$1495,0),0)),"",OFFSET('HARGA SATUAN'!$C$6,MATCH(B911,'HARGA SATUAN'!$N$7:$N$1495,0),0))</f>
        <v/>
      </c>
      <c r="D911" s="652">
        <f ca="1">SUMIFS(RAB!$F$14:$F$80,RAB!$C$14:$C$80,C911)</f>
        <v>0</v>
      </c>
      <c r="E911" s="557">
        <f ca="1" t="shared" si="36"/>
        <v>0</v>
      </c>
      <c r="F911" s="557">
        <f ca="1">IF(D911=0,0,SUM($E$713:E911))</f>
        <v>0</v>
      </c>
    </row>
    <row r="912" hidden="1" spans="2:6">
      <c r="B912" s="651">
        <v>199</v>
      </c>
      <c r="C912" s="652" t="str">
        <f ca="1">IF(ISERROR(OFFSET('HARGA SATUAN'!$C$6,MATCH(B912,'HARGA SATUAN'!$N$7:$N$1495,0),0)),"",OFFSET('HARGA SATUAN'!$C$6,MATCH(B912,'HARGA SATUAN'!$N$7:$N$1495,0),0))</f>
        <v/>
      </c>
      <c r="D912" s="652">
        <f ca="1">SUMIFS(RAB!$F$14:$F$80,RAB!$C$14:$C$80,C912)</f>
        <v>0</v>
      </c>
      <c r="E912" s="557">
        <f ca="1" t="shared" si="36"/>
        <v>0</v>
      </c>
      <c r="F912" s="557">
        <f ca="1">IF(D912=0,0,SUM($E$713:E912))</f>
        <v>0</v>
      </c>
    </row>
    <row r="913" hidden="1" spans="2:6">
      <c r="B913" s="651">
        <v>200</v>
      </c>
      <c r="C913" s="652" t="str">
        <f ca="1">IF(ISERROR(OFFSET('HARGA SATUAN'!$C$6,MATCH(B913,'HARGA SATUAN'!$N$7:$N$1495,0),0)),"",OFFSET('HARGA SATUAN'!$C$6,MATCH(B913,'HARGA SATUAN'!$N$7:$N$1495,0),0))</f>
        <v/>
      </c>
      <c r="D913" s="652">
        <f ca="1">SUMIFS(RAB!$F$14:$F$80,RAB!$C$14:$C$80,C913)</f>
        <v>0</v>
      </c>
      <c r="E913" s="557">
        <f ca="1" t="shared" si="36"/>
        <v>0</v>
      </c>
      <c r="F913" s="557">
        <f ca="1">IF(D913=0,0,SUM($E$713:E913))</f>
        <v>0</v>
      </c>
    </row>
    <row r="914" hidden="1" spans="2:6">
      <c r="B914" s="651">
        <v>201</v>
      </c>
      <c r="C914" s="652" t="str">
        <f ca="1">IF(ISERROR(OFFSET('HARGA SATUAN'!$C$6,MATCH(B914,'HARGA SATUAN'!$N$7:$N$1495,0),0)),"",OFFSET('HARGA SATUAN'!$C$6,MATCH(B914,'HARGA SATUAN'!$N$7:$N$1495,0),0))</f>
        <v/>
      </c>
      <c r="D914" s="652">
        <f ca="1">SUMIFS(RAB!$F$14:$F$80,RAB!$C$14:$C$80,C914)</f>
        <v>0</v>
      </c>
      <c r="E914" s="557">
        <f ca="1" t="shared" si="36"/>
        <v>0</v>
      </c>
      <c r="F914" s="557">
        <f ca="1">IF(D914=0,0,SUM($E$713:E914))</f>
        <v>0</v>
      </c>
    </row>
    <row r="915" hidden="1" spans="2:6">
      <c r="B915" s="651">
        <v>202</v>
      </c>
      <c r="C915" s="652" t="str">
        <f ca="1">IF(ISERROR(OFFSET('HARGA SATUAN'!$C$6,MATCH(B915,'HARGA SATUAN'!$N$7:$N$1495,0),0)),"",OFFSET('HARGA SATUAN'!$C$6,MATCH(B915,'HARGA SATUAN'!$N$7:$N$1495,0),0))</f>
        <v/>
      </c>
      <c r="D915" s="652">
        <f ca="1">SUMIFS(RAB!$F$14:$F$80,RAB!$C$14:$C$80,C915)</f>
        <v>0</v>
      </c>
      <c r="E915" s="557">
        <f ca="1" t="shared" si="36"/>
        <v>0</v>
      </c>
      <c r="F915" s="557">
        <f ca="1">IF(D915=0,0,SUM($E$713:E915))</f>
        <v>0</v>
      </c>
    </row>
    <row r="916" hidden="1" spans="2:6">
      <c r="B916" s="651">
        <v>203</v>
      </c>
      <c r="C916" s="652" t="str">
        <f ca="1">IF(ISERROR(OFFSET('HARGA SATUAN'!$C$6,MATCH(B916,'HARGA SATUAN'!$N$7:$N$1495,0),0)),"",OFFSET('HARGA SATUAN'!$C$6,MATCH(B916,'HARGA SATUAN'!$N$7:$N$1495,0),0))</f>
        <v/>
      </c>
      <c r="D916" s="652">
        <f ca="1">SUMIFS(RAB!$F$14:$F$80,RAB!$C$14:$C$80,C916)</f>
        <v>0</v>
      </c>
      <c r="E916" s="557">
        <f ca="1" t="shared" si="36"/>
        <v>0</v>
      </c>
      <c r="F916" s="557">
        <f ca="1">IF(D916=0,0,SUM($E$713:E916))</f>
        <v>0</v>
      </c>
    </row>
    <row r="917" hidden="1" spans="2:6">
      <c r="B917" s="651">
        <v>204</v>
      </c>
      <c r="C917" s="652" t="str">
        <f ca="1">IF(ISERROR(OFFSET('HARGA SATUAN'!$C$6,MATCH(B917,'HARGA SATUAN'!$N$7:$N$1495,0),0)),"",OFFSET('HARGA SATUAN'!$C$6,MATCH(B917,'HARGA SATUAN'!$N$7:$N$1495,0),0))</f>
        <v/>
      </c>
      <c r="D917" s="652">
        <f ca="1">SUMIFS(RAB!$F$14:$F$80,RAB!$C$14:$C$80,C917)</f>
        <v>0</v>
      </c>
      <c r="E917" s="557">
        <f ca="1" t="shared" si="36"/>
        <v>0</v>
      </c>
      <c r="F917" s="557">
        <f ca="1">IF(D917=0,0,SUM($E$713:E917))</f>
        <v>0</v>
      </c>
    </row>
    <row r="918" hidden="1" spans="2:6">
      <c r="B918" s="651">
        <v>205</v>
      </c>
      <c r="C918" s="652" t="str">
        <f ca="1">IF(ISERROR(OFFSET('HARGA SATUAN'!$C$6,MATCH(B918,'HARGA SATUAN'!$N$7:$N$1495,0),0)),"",OFFSET('HARGA SATUAN'!$C$6,MATCH(B918,'HARGA SATUAN'!$N$7:$N$1495,0),0))</f>
        <v/>
      </c>
      <c r="D918" s="652">
        <f ca="1">SUMIFS(RAB!$F$14:$F$80,RAB!$C$14:$C$80,C918)</f>
        <v>0</v>
      </c>
      <c r="E918" s="557">
        <f ca="1" t="shared" si="36"/>
        <v>0</v>
      </c>
      <c r="F918" s="557">
        <f ca="1">IF(D918=0,0,SUM($E$713:E918))</f>
        <v>0</v>
      </c>
    </row>
    <row r="919" hidden="1" spans="2:6">
      <c r="B919" s="651">
        <v>206</v>
      </c>
      <c r="C919" s="652" t="str">
        <f ca="1">IF(ISERROR(OFFSET('HARGA SATUAN'!$C$6,MATCH(B919,'HARGA SATUAN'!$N$7:$N$1495,0),0)),"",OFFSET('HARGA SATUAN'!$C$6,MATCH(B919,'HARGA SATUAN'!$N$7:$N$1495,0),0))</f>
        <v/>
      </c>
      <c r="D919" s="652">
        <f ca="1">SUMIFS(RAB!$F$14:$F$80,RAB!$C$14:$C$80,C919)</f>
        <v>0</v>
      </c>
      <c r="E919" s="557">
        <f ca="1" t="shared" si="36"/>
        <v>0</v>
      </c>
      <c r="F919" s="557">
        <f ca="1">IF(D919=0,0,SUM($E$713:E919))</f>
        <v>0</v>
      </c>
    </row>
    <row r="920" hidden="1" spans="2:6">
      <c r="B920" s="651">
        <v>207</v>
      </c>
      <c r="C920" s="652" t="str">
        <f ca="1">IF(ISERROR(OFFSET('HARGA SATUAN'!$C$6,MATCH(B920,'HARGA SATUAN'!$N$7:$N$1495,0),0)),"",OFFSET('HARGA SATUAN'!$C$6,MATCH(B920,'HARGA SATUAN'!$N$7:$N$1495,0),0))</f>
        <v/>
      </c>
      <c r="D920" s="652">
        <f ca="1">SUMIFS(RAB!$F$14:$F$80,RAB!$C$14:$C$80,C920)</f>
        <v>0</v>
      </c>
      <c r="E920" s="557">
        <f ca="1" t="shared" si="36"/>
        <v>0</v>
      </c>
      <c r="F920" s="557">
        <f ca="1">IF(D920=0,0,SUM($E$713:E920))</f>
        <v>0</v>
      </c>
    </row>
    <row r="921" hidden="1" spans="2:6">
      <c r="B921" s="651">
        <v>208</v>
      </c>
      <c r="C921" s="652" t="str">
        <f ca="1">IF(ISERROR(OFFSET('HARGA SATUAN'!$C$6,MATCH(B921,'HARGA SATUAN'!$N$7:$N$1495,0),0)),"",OFFSET('HARGA SATUAN'!$C$6,MATCH(B921,'HARGA SATUAN'!$N$7:$N$1495,0),0))</f>
        <v/>
      </c>
      <c r="D921" s="652">
        <f ca="1">SUMIFS(RAB!$F$14:$F$80,RAB!$C$14:$C$80,C921)</f>
        <v>0</v>
      </c>
      <c r="E921" s="557">
        <f ca="1" t="shared" si="36"/>
        <v>0</v>
      </c>
      <c r="F921" s="557">
        <f ca="1">IF(D921=0,0,SUM($E$713:E921))</f>
        <v>0</v>
      </c>
    </row>
    <row r="922" hidden="1" spans="2:6">
      <c r="B922" s="651">
        <v>209</v>
      </c>
      <c r="C922" s="652" t="str">
        <f ca="1">IF(ISERROR(OFFSET('HARGA SATUAN'!$C$6,MATCH(B922,'HARGA SATUAN'!$N$7:$N$1495,0),0)),"",OFFSET('HARGA SATUAN'!$C$6,MATCH(B922,'HARGA SATUAN'!$N$7:$N$1495,0),0))</f>
        <v/>
      </c>
      <c r="D922" s="652">
        <f ca="1">SUMIFS(RAB!$F$14:$F$80,RAB!$C$14:$C$80,C922)</f>
        <v>0</v>
      </c>
      <c r="E922" s="557">
        <f ca="1" t="shared" si="36"/>
        <v>0</v>
      </c>
      <c r="F922" s="557">
        <f ca="1">IF(D922=0,0,SUM($E$713:E922))</f>
        <v>0</v>
      </c>
    </row>
    <row r="923" hidden="1" spans="2:6">
      <c r="B923" s="651">
        <v>210</v>
      </c>
      <c r="C923" s="652" t="str">
        <f ca="1">IF(ISERROR(OFFSET('HARGA SATUAN'!$C$6,MATCH(B923,'HARGA SATUAN'!$N$7:$N$1495,0),0)),"",OFFSET('HARGA SATUAN'!$C$6,MATCH(B923,'HARGA SATUAN'!$N$7:$N$1495,0),0))</f>
        <v/>
      </c>
      <c r="D923" s="652">
        <f ca="1">SUMIFS(RAB!$F$14:$F$80,RAB!$C$14:$C$80,C923)</f>
        <v>0</v>
      </c>
      <c r="E923" s="557">
        <f ca="1" t="shared" si="36"/>
        <v>0</v>
      </c>
      <c r="F923" s="557">
        <f ca="1">IF(D923=0,0,SUM($E$713:E923))</f>
        <v>0</v>
      </c>
    </row>
    <row r="924" hidden="1" spans="2:6">
      <c r="B924" s="651">
        <v>211</v>
      </c>
      <c r="C924" s="652" t="str">
        <f ca="1">IF(ISERROR(OFFSET('HARGA SATUAN'!$C$6,MATCH(B924,'HARGA SATUAN'!$N$7:$N$1495,0),0)),"",OFFSET('HARGA SATUAN'!$C$6,MATCH(B924,'HARGA SATUAN'!$N$7:$N$1495,0),0))</f>
        <v/>
      </c>
      <c r="D924" s="652">
        <f ca="1">SUMIFS(RAB!$F$14:$F$80,RAB!$C$14:$C$80,C924)</f>
        <v>0</v>
      </c>
      <c r="E924" s="557">
        <f ca="1" t="shared" si="36"/>
        <v>0</v>
      </c>
      <c r="F924" s="557">
        <f ca="1">IF(D924=0,0,SUM($E$713:E924))</f>
        <v>0</v>
      </c>
    </row>
    <row r="925" hidden="1" spans="2:6">
      <c r="B925" s="651">
        <v>212</v>
      </c>
      <c r="C925" s="652" t="str">
        <f ca="1">IF(ISERROR(OFFSET('HARGA SATUAN'!$C$6,MATCH(B925,'HARGA SATUAN'!$N$7:$N$1495,0),0)),"",OFFSET('HARGA SATUAN'!$C$6,MATCH(B925,'HARGA SATUAN'!$N$7:$N$1495,0),0))</f>
        <v/>
      </c>
      <c r="D925" s="652">
        <f ca="1">SUMIFS(RAB!$F$14:$F$80,RAB!$C$14:$C$80,C925)</f>
        <v>0</v>
      </c>
      <c r="E925" s="557">
        <f ca="1" t="shared" si="36"/>
        <v>0</v>
      </c>
      <c r="F925" s="557">
        <f ca="1">IF(D925=0,0,SUM($E$713:E925))</f>
        <v>0</v>
      </c>
    </row>
    <row r="926" hidden="1" spans="2:6">
      <c r="B926" s="651">
        <v>213</v>
      </c>
      <c r="C926" s="652" t="str">
        <f ca="1">IF(ISERROR(OFFSET('HARGA SATUAN'!$C$6,MATCH(B926,'HARGA SATUAN'!$N$7:$N$1495,0),0)),"",OFFSET('HARGA SATUAN'!$C$6,MATCH(B926,'HARGA SATUAN'!$N$7:$N$1495,0),0))</f>
        <v/>
      </c>
      <c r="D926" s="652">
        <f ca="1">SUMIFS(RAB!$F$14:$F$80,RAB!$C$14:$C$80,C926)</f>
        <v>0</v>
      </c>
      <c r="E926" s="557">
        <f ca="1" t="shared" si="36"/>
        <v>0</v>
      </c>
      <c r="F926" s="557">
        <f ca="1">IF(D926=0,0,SUM($E$713:E926))</f>
        <v>0</v>
      </c>
    </row>
    <row r="927" hidden="1" spans="2:6">
      <c r="B927" s="651">
        <v>214</v>
      </c>
      <c r="C927" s="652" t="str">
        <f ca="1">IF(ISERROR(OFFSET('HARGA SATUAN'!$C$6,MATCH(B927,'HARGA SATUAN'!$N$7:$N$1495,0),0)),"",OFFSET('HARGA SATUAN'!$C$6,MATCH(B927,'HARGA SATUAN'!$N$7:$N$1495,0),0))</f>
        <v/>
      </c>
      <c r="D927" s="652">
        <f ca="1">SUMIFS(RAB!$F$14:$F$80,RAB!$C$14:$C$80,C927)</f>
        <v>0</v>
      </c>
      <c r="E927" s="557">
        <f ca="1" t="shared" si="36"/>
        <v>0</v>
      </c>
      <c r="F927" s="557">
        <f ca="1">IF(D927=0,0,SUM($E$713:E927))</f>
        <v>0</v>
      </c>
    </row>
    <row r="928" hidden="1" spans="2:6">
      <c r="B928" s="651">
        <v>215</v>
      </c>
      <c r="C928" s="652" t="str">
        <f ca="1">IF(ISERROR(OFFSET('HARGA SATUAN'!$C$6,MATCH(B928,'HARGA SATUAN'!$N$7:$N$1495,0),0)),"",OFFSET('HARGA SATUAN'!$C$6,MATCH(B928,'HARGA SATUAN'!$N$7:$N$1495,0),0))</f>
        <v/>
      </c>
      <c r="D928" s="652">
        <f ca="1">SUMIFS(RAB!$F$14:$F$80,RAB!$C$14:$C$80,C928)</f>
        <v>0</v>
      </c>
      <c r="E928" s="557">
        <f ca="1" t="shared" si="36"/>
        <v>0</v>
      </c>
      <c r="F928" s="557">
        <f ca="1">IF(D928=0,0,SUM($E$713:E928))</f>
        <v>0</v>
      </c>
    </row>
    <row r="929" hidden="1" spans="2:6">
      <c r="B929" s="651">
        <v>216</v>
      </c>
      <c r="C929" s="652" t="str">
        <f ca="1">IF(ISERROR(OFFSET('HARGA SATUAN'!$C$6,MATCH(B929,'HARGA SATUAN'!$N$7:$N$1495,0),0)),"",OFFSET('HARGA SATUAN'!$C$6,MATCH(B929,'HARGA SATUAN'!$N$7:$N$1495,0),0))</f>
        <v/>
      </c>
      <c r="D929" s="652">
        <f ca="1">SUMIFS(RAB!$F$14:$F$80,RAB!$C$14:$C$80,C929)</f>
        <v>0</v>
      </c>
      <c r="E929" s="557">
        <f ca="1" t="shared" si="36"/>
        <v>0</v>
      </c>
      <c r="F929" s="557">
        <f ca="1">IF(D929=0,0,SUM($E$713:E929))</f>
        <v>0</v>
      </c>
    </row>
    <row r="930" hidden="1" spans="2:6">
      <c r="B930" s="651">
        <v>217</v>
      </c>
      <c r="C930" s="652" t="str">
        <f ca="1">IF(ISERROR(OFFSET('HARGA SATUAN'!$C$6,MATCH(B930,'HARGA SATUAN'!$N$7:$N$1495,0),0)),"",OFFSET('HARGA SATUAN'!$C$6,MATCH(B930,'HARGA SATUAN'!$N$7:$N$1495,0),0))</f>
        <v/>
      </c>
      <c r="D930" s="652">
        <f ca="1">SUMIFS(RAB!$F$14:$F$80,RAB!$C$14:$C$80,C930)</f>
        <v>0</v>
      </c>
      <c r="E930" s="557">
        <f ca="1" t="shared" si="36"/>
        <v>0</v>
      </c>
      <c r="F930" s="557">
        <f ca="1">IF(D930=0,0,SUM($E$713:E930))</f>
        <v>0</v>
      </c>
    </row>
    <row r="931" hidden="1" spans="2:6">
      <c r="B931" s="651">
        <v>218</v>
      </c>
      <c r="C931" s="652" t="str">
        <f ca="1">IF(ISERROR(OFFSET('HARGA SATUAN'!$C$6,MATCH(B931,'HARGA SATUAN'!$N$7:$N$1495,0),0)),"",OFFSET('HARGA SATUAN'!$C$6,MATCH(B931,'HARGA SATUAN'!$N$7:$N$1495,0),0))</f>
        <v/>
      </c>
      <c r="D931" s="652">
        <f ca="1">SUMIFS(RAB!$F$14:$F$80,RAB!$C$14:$C$80,C931)</f>
        <v>0</v>
      </c>
      <c r="E931" s="557">
        <f ca="1" t="shared" si="36"/>
        <v>0</v>
      </c>
      <c r="F931" s="557">
        <f ca="1">IF(D931=0,0,SUM($E$713:E931))</f>
        <v>0</v>
      </c>
    </row>
    <row r="932" hidden="1" spans="2:6">
      <c r="B932" s="651">
        <v>219</v>
      </c>
      <c r="C932" s="652" t="str">
        <f ca="1">IF(ISERROR(OFFSET('HARGA SATUAN'!$C$6,MATCH(B932,'HARGA SATUAN'!$N$7:$N$1495,0),0)),"",OFFSET('HARGA SATUAN'!$C$6,MATCH(B932,'HARGA SATUAN'!$N$7:$N$1495,0),0))</f>
        <v/>
      </c>
      <c r="D932" s="652">
        <f ca="1">SUMIFS(RAB!$F$14:$F$80,RAB!$C$14:$C$80,C932)</f>
        <v>0</v>
      </c>
      <c r="E932" s="557">
        <f ca="1" t="shared" si="36"/>
        <v>0</v>
      </c>
      <c r="F932" s="557">
        <f ca="1">IF(D932=0,0,SUM($E$713:E932))</f>
        <v>0</v>
      </c>
    </row>
    <row r="933" hidden="1" spans="2:6">
      <c r="B933" s="651">
        <v>220</v>
      </c>
      <c r="C933" s="652" t="str">
        <f ca="1">IF(ISERROR(OFFSET('HARGA SATUAN'!$C$6,MATCH(B933,'HARGA SATUAN'!$N$7:$N$1495,0),0)),"",OFFSET('HARGA SATUAN'!$C$6,MATCH(B933,'HARGA SATUAN'!$N$7:$N$1495,0),0))</f>
        <v/>
      </c>
      <c r="D933" s="652">
        <f ca="1">SUMIFS(RAB!$F$14:$F$80,RAB!$C$14:$C$80,C933)</f>
        <v>0</v>
      </c>
      <c r="E933" s="557">
        <f ca="1" t="shared" si="36"/>
        <v>0</v>
      </c>
      <c r="F933" s="557">
        <f ca="1">IF(D933=0,0,SUM($E$713:E933))</f>
        <v>0</v>
      </c>
    </row>
    <row r="934" hidden="1" spans="2:6">
      <c r="B934" s="651">
        <v>221</v>
      </c>
      <c r="C934" s="652" t="str">
        <f ca="1">IF(ISERROR(OFFSET('HARGA SATUAN'!$C$6,MATCH(B934,'HARGA SATUAN'!$N$7:$N$1495,0),0)),"",OFFSET('HARGA SATUAN'!$C$6,MATCH(B934,'HARGA SATUAN'!$N$7:$N$1495,0),0))</f>
        <v/>
      </c>
      <c r="D934" s="652">
        <f ca="1">SUMIFS(RAB!$F$14:$F$80,RAB!$C$14:$C$80,C934)</f>
        <v>0</v>
      </c>
      <c r="E934" s="557">
        <f ca="1" t="shared" si="36"/>
        <v>0</v>
      </c>
      <c r="F934" s="557">
        <f ca="1">IF(D934=0,0,SUM($E$713:E934))</f>
        <v>0</v>
      </c>
    </row>
    <row r="935" hidden="1" spans="2:6">
      <c r="B935" s="651">
        <v>222</v>
      </c>
      <c r="C935" s="652" t="str">
        <f ca="1">IF(ISERROR(OFFSET('HARGA SATUAN'!$C$6,MATCH(B935,'HARGA SATUAN'!$N$7:$N$1495,0),0)),"",OFFSET('HARGA SATUAN'!$C$6,MATCH(B935,'HARGA SATUAN'!$N$7:$N$1495,0),0))</f>
        <v/>
      </c>
      <c r="D935" s="652">
        <f ca="1">SUMIFS(RAB!$F$14:$F$80,RAB!$C$14:$C$80,C935)</f>
        <v>0</v>
      </c>
      <c r="E935" s="557">
        <f ca="1" t="shared" si="36"/>
        <v>0</v>
      </c>
      <c r="F935" s="557">
        <f ca="1">IF(D935=0,0,SUM($E$713:E935))</f>
        <v>0</v>
      </c>
    </row>
    <row r="936" hidden="1" spans="2:6">
      <c r="B936" s="651">
        <v>223</v>
      </c>
      <c r="C936" s="652" t="str">
        <f ca="1">IF(ISERROR(OFFSET('HARGA SATUAN'!$C$6,MATCH(B936,'HARGA SATUAN'!$N$7:$N$1495,0),0)),"",OFFSET('HARGA SATUAN'!$C$6,MATCH(B936,'HARGA SATUAN'!$N$7:$N$1495,0),0))</f>
        <v/>
      </c>
      <c r="D936" s="652">
        <f ca="1">SUMIFS(RAB!$F$14:$F$80,RAB!$C$14:$C$80,C936)</f>
        <v>0</v>
      </c>
      <c r="E936" s="557">
        <f ca="1" t="shared" si="36"/>
        <v>0</v>
      </c>
      <c r="F936" s="557">
        <f ca="1">IF(D936=0,0,SUM($E$713:E936))</f>
        <v>0</v>
      </c>
    </row>
    <row r="937" hidden="1" spans="2:6">
      <c r="B937" s="651">
        <v>224</v>
      </c>
      <c r="C937" s="652" t="str">
        <f ca="1">IF(ISERROR(OFFSET('HARGA SATUAN'!$C$6,MATCH(B937,'HARGA SATUAN'!$N$7:$N$1495,0),0)),"",OFFSET('HARGA SATUAN'!$C$6,MATCH(B937,'HARGA SATUAN'!$N$7:$N$1495,0),0))</f>
        <v/>
      </c>
      <c r="D937" s="652">
        <f ca="1">SUMIFS(RAB!$F$14:$F$80,RAB!$C$14:$C$80,C937)</f>
        <v>0</v>
      </c>
      <c r="E937" s="557">
        <f ca="1" t="shared" si="36"/>
        <v>0</v>
      </c>
      <c r="F937" s="557">
        <f ca="1">IF(D937=0,0,SUM($E$713:E937))</f>
        <v>0</v>
      </c>
    </row>
    <row r="938" hidden="1" spans="2:6">
      <c r="B938" s="651">
        <v>225</v>
      </c>
      <c r="C938" s="652" t="str">
        <f ca="1">IF(ISERROR(OFFSET('HARGA SATUAN'!$C$6,MATCH(B938,'HARGA SATUAN'!$N$7:$N$1495,0),0)),"",OFFSET('HARGA SATUAN'!$C$6,MATCH(B938,'HARGA SATUAN'!$N$7:$N$1495,0),0))</f>
        <v/>
      </c>
      <c r="D938" s="652">
        <f ca="1">SUMIFS(RAB!$F$14:$F$80,RAB!$C$14:$C$80,C938)</f>
        <v>0</v>
      </c>
      <c r="E938" s="557">
        <f ca="1" t="shared" si="36"/>
        <v>0</v>
      </c>
      <c r="F938" s="557">
        <f ca="1">IF(D938=0,0,SUM($E$713:E938))</f>
        <v>0</v>
      </c>
    </row>
    <row r="939" hidden="1" spans="2:6">
      <c r="B939" s="651">
        <v>226</v>
      </c>
      <c r="C939" s="652" t="str">
        <f ca="1">IF(ISERROR(OFFSET('HARGA SATUAN'!$C$6,MATCH(B939,'HARGA SATUAN'!$N$7:$N$1495,0),0)),"",OFFSET('HARGA SATUAN'!$C$6,MATCH(B939,'HARGA SATUAN'!$N$7:$N$1495,0),0))</f>
        <v/>
      </c>
      <c r="D939" s="652">
        <f ca="1">SUMIFS(RAB!$F$14:$F$80,RAB!$C$14:$C$80,C939)</f>
        <v>0</v>
      </c>
      <c r="E939" s="557">
        <f ca="1" t="shared" si="36"/>
        <v>0</v>
      </c>
      <c r="F939" s="557">
        <f ca="1">IF(D939=0,0,SUM($E$713:E939))</f>
        <v>0</v>
      </c>
    </row>
    <row r="940" hidden="1" spans="2:6">
      <c r="B940" s="651">
        <v>227</v>
      </c>
      <c r="C940" s="652" t="str">
        <f ca="1">IF(ISERROR(OFFSET('HARGA SATUAN'!$C$6,MATCH(B940,'HARGA SATUAN'!$N$7:$N$1495,0),0)),"",OFFSET('HARGA SATUAN'!$C$6,MATCH(B940,'HARGA SATUAN'!$N$7:$N$1495,0),0))</f>
        <v/>
      </c>
      <c r="D940" s="652">
        <f ca="1">SUMIFS(RAB!$F$14:$F$80,RAB!$C$14:$C$80,C940)</f>
        <v>0</v>
      </c>
      <c r="E940" s="557">
        <f ca="1" t="shared" si="36"/>
        <v>0</v>
      </c>
      <c r="F940" s="557">
        <f ca="1">IF(D940=0,0,SUM($E$713:E940))</f>
        <v>0</v>
      </c>
    </row>
    <row r="941" hidden="1" spans="2:6">
      <c r="B941" s="651">
        <v>228</v>
      </c>
      <c r="C941" s="652" t="str">
        <f ca="1">IF(ISERROR(OFFSET('HARGA SATUAN'!$C$6,MATCH(B941,'HARGA SATUAN'!$N$7:$N$1495,0),0)),"",OFFSET('HARGA SATUAN'!$C$6,MATCH(B941,'HARGA SATUAN'!$N$7:$N$1495,0),0))</f>
        <v/>
      </c>
      <c r="D941" s="652">
        <f ca="1">SUMIFS(RAB!$F$14:$F$80,RAB!$C$14:$C$80,C941)</f>
        <v>0</v>
      </c>
      <c r="E941" s="557">
        <f ca="1" t="shared" si="36"/>
        <v>0</v>
      </c>
      <c r="F941" s="557">
        <f ca="1">IF(D941=0,0,SUM($E$713:E941))</f>
        <v>0</v>
      </c>
    </row>
    <row r="942" hidden="1" spans="2:6">
      <c r="B942" s="651">
        <v>229</v>
      </c>
      <c r="C942" s="652" t="str">
        <f ca="1">IF(ISERROR(OFFSET('HARGA SATUAN'!$C$6,MATCH(B942,'HARGA SATUAN'!$N$7:$N$1495,0),0)),"",OFFSET('HARGA SATUAN'!$C$6,MATCH(B942,'HARGA SATUAN'!$N$7:$N$1495,0),0))</f>
        <v/>
      </c>
      <c r="D942" s="652">
        <f ca="1">SUMIFS(RAB!$F$14:$F$80,RAB!$C$14:$C$80,C942)</f>
        <v>0</v>
      </c>
      <c r="E942" s="557">
        <f ca="1" t="shared" si="36"/>
        <v>0</v>
      </c>
      <c r="F942" s="557">
        <f ca="1">IF(D942=0,0,SUM($E$713:E942))</f>
        <v>0</v>
      </c>
    </row>
    <row r="943" hidden="1" spans="2:6">
      <c r="B943" s="651">
        <v>230</v>
      </c>
      <c r="C943" s="652" t="str">
        <f ca="1">IF(ISERROR(OFFSET('HARGA SATUAN'!$C$6,MATCH(B943,'HARGA SATUAN'!$N$7:$N$1495,0),0)),"",OFFSET('HARGA SATUAN'!$C$6,MATCH(B943,'HARGA SATUAN'!$N$7:$N$1495,0),0))</f>
        <v/>
      </c>
      <c r="D943" s="652">
        <f ca="1">SUMIFS(RAB!$F$14:$F$80,RAB!$C$14:$C$80,C943)</f>
        <v>0</v>
      </c>
      <c r="E943" s="557">
        <f ca="1" t="shared" si="36"/>
        <v>0</v>
      </c>
      <c r="F943" s="557">
        <f ca="1">IF(D943=0,0,SUM($E$713:E943))</f>
        <v>0</v>
      </c>
    </row>
    <row r="944" hidden="1" spans="2:6">
      <c r="B944" s="651">
        <v>231</v>
      </c>
      <c r="C944" s="652" t="str">
        <f ca="1">IF(ISERROR(OFFSET('HARGA SATUAN'!$C$6,MATCH(B944,'HARGA SATUAN'!$N$7:$N$1495,0),0)),"",OFFSET('HARGA SATUAN'!$C$6,MATCH(B944,'HARGA SATUAN'!$N$7:$N$1495,0),0))</f>
        <v/>
      </c>
      <c r="D944" s="652">
        <f ca="1">SUMIFS(RAB!$F$14:$F$80,RAB!$C$14:$C$80,C944)</f>
        <v>0</v>
      </c>
      <c r="E944" s="557">
        <f ca="1" t="shared" si="36"/>
        <v>0</v>
      </c>
      <c r="F944" s="557">
        <f ca="1">IF(D944=0,0,SUM($E$713:E944))</f>
        <v>0</v>
      </c>
    </row>
    <row r="945" hidden="1" spans="2:6">
      <c r="B945" s="651">
        <v>232</v>
      </c>
      <c r="C945" s="652" t="str">
        <f ca="1">IF(ISERROR(OFFSET('HARGA SATUAN'!$C$6,MATCH(B945,'HARGA SATUAN'!$N$7:$N$1495,0),0)),"",OFFSET('HARGA SATUAN'!$C$6,MATCH(B945,'HARGA SATUAN'!$N$7:$N$1495,0),0))</f>
        <v/>
      </c>
      <c r="D945" s="652">
        <f ca="1">SUMIFS(RAB!$F$14:$F$80,RAB!$C$14:$C$80,C945)</f>
        <v>0</v>
      </c>
      <c r="E945" s="557">
        <f ca="1" t="shared" si="36"/>
        <v>0</v>
      </c>
      <c r="F945" s="557">
        <f ca="1">IF(D945=0,0,SUM($E$713:E945))</f>
        <v>0</v>
      </c>
    </row>
    <row r="946" hidden="1" spans="2:6">
      <c r="B946" s="651">
        <v>233</v>
      </c>
      <c r="C946" s="652" t="str">
        <f ca="1">IF(ISERROR(OFFSET('HARGA SATUAN'!$C$6,MATCH(B946,'HARGA SATUAN'!$N$7:$N$1495,0),0)),"",OFFSET('HARGA SATUAN'!$C$6,MATCH(B946,'HARGA SATUAN'!$N$7:$N$1495,0),0))</f>
        <v/>
      </c>
      <c r="D946" s="652">
        <f ca="1">SUMIFS(RAB!$F$14:$F$80,RAB!$C$14:$C$80,C946)</f>
        <v>0</v>
      </c>
      <c r="E946" s="557">
        <f ca="1" t="shared" si="36"/>
        <v>0</v>
      </c>
      <c r="F946" s="557">
        <f ca="1">IF(D946=0,0,SUM($E$713:E946))</f>
        <v>0</v>
      </c>
    </row>
    <row r="947" hidden="1" spans="2:6">
      <c r="B947" s="651">
        <v>234</v>
      </c>
      <c r="C947" s="652" t="str">
        <f ca="1">IF(ISERROR(OFFSET('HARGA SATUAN'!$C$6,MATCH(B947,'HARGA SATUAN'!$N$7:$N$1495,0),0)),"",OFFSET('HARGA SATUAN'!$C$6,MATCH(B947,'HARGA SATUAN'!$N$7:$N$1495,0),0))</f>
        <v/>
      </c>
      <c r="D947" s="652">
        <f ca="1">SUMIFS(RAB!$F$14:$F$80,RAB!$C$14:$C$80,C947)</f>
        <v>0</v>
      </c>
      <c r="E947" s="557">
        <f ca="1" t="shared" si="36"/>
        <v>0</v>
      </c>
      <c r="F947" s="557">
        <f ca="1">IF(D947=0,0,SUM($E$713:E947))</f>
        <v>0</v>
      </c>
    </row>
    <row r="948" hidden="1" spans="2:6">
      <c r="B948" s="651">
        <v>235</v>
      </c>
      <c r="C948" s="652" t="str">
        <f ca="1">IF(ISERROR(OFFSET('HARGA SATUAN'!$C$6,MATCH(B948,'HARGA SATUAN'!$N$7:$N$1495,0),0)),"",OFFSET('HARGA SATUAN'!$C$6,MATCH(B948,'HARGA SATUAN'!$N$7:$N$1495,0),0))</f>
        <v/>
      </c>
      <c r="D948" s="652">
        <f ca="1">SUMIFS(RAB!$F$14:$F$80,RAB!$C$14:$C$80,C948)</f>
        <v>0</v>
      </c>
      <c r="E948" s="557">
        <f ca="1" t="shared" si="36"/>
        <v>0</v>
      </c>
      <c r="F948" s="557">
        <f ca="1">IF(D948=0,0,SUM($E$713:E948))</f>
        <v>0</v>
      </c>
    </row>
    <row r="949" hidden="1" spans="2:6">
      <c r="B949" s="651">
        <v>236</v>
      </c>
      <c r="C949" s="652" t="str">
        <f ca="1">IF(ISERROR(OFFSET('HARGA SATUAN'!$C$6,MATCH(B949,'HARGA SATUAN'!$N$7:$N$1495,0),0)),"",OFFSET('HARGA SATUAN'!$C$6,MATCH(B949,'HARGA SATUAN'!$N$7:$N$1495,0),0))</f>
        <v/>
      </c>
      <c r="D949" s="652">
        <f ca="1">SUMIFS(RAB!$F$14:$F$80,RAB!$C$14:$C$80,C949)</f>
        <v>0</v>
      </c>
      <c r="E949" s="557">
        <f ca="1" t="shared" si="36"/>
        <v>0</v>
      </c>
      <c r="F949" s="557">
        <f ca="1">IF(D949=0,0,SUM($E$713:E949))</f>
        <v>0</v>
      </c>
    </row>
    <row r="950" hidden="1" spans="2:6">
      <c r="B950" s="651">
        <v>237</v>
      </c>
      <c r="C950" s="652" t="str">
        <f ca="1">IF(ISERROR(OFFSET('HARGA SATUAN'!$C$6,MATCH(B950,'HARGA SATUAN'!$N$7:$N$1495,0),0)),"",OFFSET('HARGA SATUAN'!$C$6,MATCH(B950,'HARGA SATUAN'!$N$7:$N$1495,0),0))</f>
        <v/>
      </c>
      <c r="D950" s="652">
        <f ca="1">SUMIFS(RAB!$F$14:$F$80,RAB!$C$14:$C$80,C950)</f>
        <v>0</v>
      </c>
      <c r="E950" s="557">
        <f ca="1" t="shared" si="36"/>
        <v>0</v>
      </c>
      <c r="F950" s="557">
        <f ca="1">IF(D950=0,0,SUM($E$713:E950))</f>
        <v>0</v>
      </c>
    </row>
    <row r="951" hidden="1" spans="2:6">
      <c r="B951" s="651">
        <v>238</v>
      </c>
      <c r="C951" s="652" t="str">
        <f ca="1">IF(ISERROR(OFFSET('HARGA SATUAN'!$C$6,MATCH(B951,'HARGA SATUAN'!$N$7:$N$1495,0),0)),"",OFFSET('HARGA SATUAN'!$C$6,MATCH(B951,'HARGA SATUAN'!$N$7:$N$1495,0),0))</f>
        <v/>
      </c>
      <c r="D951" s="652">
        <f ca="1">SUMIFS(RAB!$F$14:$F$80,RAB!$C$14:$C$80,C951)</f>
        <v>0</v>
      </c>
      <c r="E951" s="557">
        <f ca="1" t="shared" si="36"/>
        <v>0</v>
      </c>
      <c r="F951" s="557">
        <f ca="1">IF(D951=0,0,SUM($E$713:E951))</f>
        <v>0</v>
      </c>
    </row>
    <row r="952" hidden="1" spans="2:6">
      <c r="B952" s="651">
        <v>239</v>
      </c>
      <c r="C952" s="652" t="str">
        <f ca="1">IF(ISERROR(OFFSET('HARGA SATUAN'!$C$6,MATCH(B952,'HARGA SATUAN'!$N$7:$N$1495,0),0)),"",OFFSET('HARGA SATUAN'!$C$6,MATCH(B952,'HARGA SATUAN'!$N$7:$N$1495,0),0))</f>
        <v/>
      </c>
      <c r="D952" s="652">
        <f ca="1">SUMIFS(RAB!$F$14:$F$80,RAB!$C$14:$C$80,C952)</f>
        <v>0</v>
      </c>
      <c r="E952" s="557">
        <f ca="1" t="shared" si="36"/>
        <v>0</v>
      </c>
      <c r="F952" s="557">
        <f ca="1">IF(D952=0,0,SUM($E$713:E952))</f>
        <v>0</v>
      </c>
    </row>
    <row r="953" hidden="1" spans="2:6">
      <c r="B953" s="651">
        <v>240</v>
      </c>
      <c r="C953" s="652" t="str">
        <f ca="1">IF(ISERROR(OFFSET('HARGA SATUAN'!$C$6,MATCH(B953,'HARGA SATUAN'!$N$7:$N$1495,0),0)),"",OFFSET('HARGA SATUAN'!$C$6,MATCH(B953,'HARGA SATUAN'!$N$7:$N$1495,0),0))</f>
        <v/>
      </c>
      <c r="D953" s="652">
        <f ca="1">SUMIFS(RAB!$F$14:$F$80,RAB!$C$14:$C$80,C953)</f>
        <v>0</v>
      </c>
      <c r="E953" s="557">
        <f ca="1" t="shared" si="36"/>
        <v>0</v>
      </c>
      <c r="F953" s="557">
        <f ca="1">IF(D953=0,0,SUM($E$713:E953))</f>
        <v>0</v>
      </c>
    </row>
    <row r="954" hidden="1" spans="2:6">
      <c r="B954" s="651">
        <v>241</v>
      </c>
      <c r="C954" s="652" t="str">
        <f ca="1">IF(ISERROR(OFFSET('HARGA SATUAN'!$C$6,MATCH(B954,'HARGA SATUAN'!$N$7:$N$1495,0),0)),"",OFFSET('HARGA SATUAN'!$C$6,MATCH(B954,'HARGA SATUAN'!$N$7:$N$1495,0),0))</f>
        <v/>
      </c>
      <c r="D954" s="652">
        <f ca="1">SUMIFS(RAB!$F$14:$F$80,RAB!$C$14:$C$80,C954)</f>
        <v>0</v>
      </c>
      <c r="E954" s="557">
        <f ca="1" t="shared" si="36"/>
        <v>0</v>
      </c>
      <c r="F954" s="557">
        <f ca="1">IF(D954=0,0,SUM($E$713:E954))</f>
        <v>0</v>
      </c>
    </row>
    <row r="955" hidden="1" spans="2:6">
      <c r="B955" s="651">
        <v>242</v>
      </c>
      <c r="C955" s="652" t="str">
        <f ca="1">IF(ISERROR(OFFSET('HARGA SATUAN'!$C$6,MATCH(B955,'HARGA SATUAN'!$N$7:$N$1495,0),0)),"",OFFSET('HARGA SATUAN'!$C$6,MATCH(B955,'HARGA SATUAN'!$N$7:$N$1495,0),0))</f>
        <v/>
      </c>
      <c r="D955" s="652">
        <f ca="1">SUMIFS(RAB!$F$14:$F$80,RAB!$C$14:$C$80,C955)</f>
        <v>0</v>
      </c>
      <c r="E955" s="557">
        <f ca="1" t="shared" si="36"/>
        <v>0</v>
      </c>
      <c r="F955" s="557">
        <f ca="1">IF(D955=0,0,SUM($E$713:E955))</f>
        <v>0</v>
      </c>
    </row>
    <row r="956" hidden="1" spans="2:6">
      <c r="B956" s="651">
        <v>243</v>
      </c>
      <c r="C956" s="652" t="str">
        <f ca="1">IF(ISERROR(OFFSET('HARGA SATUAN'!$C$6,MATCH(B956,'HARGA SATUAN'!$N$7:$N$1495,0),0)),"",OFFSET('HARGA SATUAN'!$C$6,MATCH(B956,'HARGA SATUAN'!$N$7:$N$1495,0),0))</f>
        <v/>
      </c>
      <c r="D956" s="652">
        <f ca="1">SUMIFS(RAB!$F$14:$F$80,RAB!$C$14:$C$80,C956)</f>
        <v>0</v>
      </c>
      <c r="E956" s="557">
        <f ca="1" t="shared" si="36"/>
        <v>0</v>
      </c>
      <c r="F956" s="557">
        <f ca="1">IF(D956=0,0,SUM($E$713:E956))</f>
        <v>0</v>
      </c>
    </row>
    <row r="957" hidden="1" spans="2:6">
      <c r="B957" s="651">
        <v>244</v>
      </c>
      <c r="C957" s="652" t="str">
        <f ca="1">IF(ISERROR(OFFSET('HARGA SATUAN'!$C$6,MATCH(B957,'HARGA SATUAN'!$N$7:$N$1495,0),0)),"",OFFSET('HARGA SATUAN'!$C$6,MATCH(B957,'HARGA SATUAN'!$N$7:$N$1495,0),0))</f>
        <v/>
      </c>
      <c r="D957" s="652">
        <f ca="1">SUMIFS(RAB!$F$14:$F$80,RAB!$C$14:$C$80,C957)</f>
        <v>0</v>
      </c>
      <c r="E957" s="557">
        <f ca="1" t="shared" si="36"/>
        <v>0</v>
      </c>
      <c r="F957" s="557">
        <f ca="1">IF(D957=0,0,SUM($E$713:E957))</f>
        <v>0</v>
      </c>
    </row>
    <row r="958" hidden="1" spans="2:6">
      <c r="B958" s="651">
        <v>245</v>
      </c>
      <c r="C958" s="652" t="str">
        <f ca="1">IF(ISERROR(OFFSET('HARGA SATUAN'!$C$6,MATCH(B958,'HARGA SATUAN'!$N$7:$N$1495,0),0)),"",OFFSET('HARGA SATUAN'!$C$6,MATCH(B958,'HARGA SATUAN'!$N$7:$N$1495,0),0))</f>
        <v/>
      </c>
      <c r="D958" s="652">
        <f ca="1">SUMIFS(RAB!$F$14:$F$80,RAB!$C$14:$C$80,C958)</f>
        <v>0</v>
      </c>
      <c r="E958" s="557">
        <f ca="1" t="shared" si="36"/>
        <v>0</v>
      </c>
      <c r="F958" s="557">
        <f ca="1">IF(D958=0,0,SUM($E$713:E958))</f>
        <v>0</v>
      </c>
    </row>
    <row r="959" hidden="1" spans="2:6">
      <c r="B959" s="651">
        <v>246</v>
      </c>
      <c r="C959" s="652" t="str">
        <f ca="1">IF(ISERROR(OFFSET('HARGA SATUAN'!$C$6,MATCH(B959,'HARGA SATUAN'!$N$7:$N$1495,0),0)),"",OFFSET('HARGA SATUAN'!$C$6,MATCH(B959,'HARGA SATUAN'!$N$7:$N$1495,0),0))</f>
        <v/>
      </c>
      <c r="D959" s="652">
        <f ca="1">SUMIFS(RAB!$F$14:$F$80,RAB!$C$14:$C$80,C959)</f>
        <v>0</v>
      </c>
      <c r="E959" s="557">
        <f ca="1" t="shared" si="36"/>
        <v>0</v>
      </c>
      <c r="F959" s="557">
        <f ca="1">IF(D959=0,0,SUM($E$713:E959))</f>
        <v>0</v>
      </c>
    </row>
    <row r="960" hidden="1" spans="2:6">
      <c r="B960" s="651">
        <v>247</v>
      </c>
      <c r="C960" s="652" t="str">
        <f ca="1">IF(ISERROR(OFFSET('HARGA SATUAN'!$C$6,MATCH(B960,'HARGA SATUAN'!$N$7:$N$1495,0),0)),"",OFFSET('HARGA SATUAN'!$C$6,MATCH(B960,'HARGA SATUAN'!$N$7:$N$1495,0),0))</f>
        <v/>
      </c>
      <c r="D960" s="652">
        <f ca="1">SUMIFS(RAB!$F$14:$F$80,RAB!$C$14:$C$80,C960)</f>
        <v>0</v>
      </c>
      <c r="E960" s="557">
        <f ca="1" t="shared" si="36"/>
        <v>0</v>
      </c>
      <c r="F960" s="557">
        <f ca="1">IF(D960=0,0,SUM($E$713:E960))</f>
        <v>0</v>
      </c>
    </row>
    <row r="961" hidden="1" spans="2:6">
      <c r="B961" s="651">
        <v>248</v>
      </c>
      <c r="C961" s="652" t="str">
        <f ca="1">IF(ISERROR(OFFSET('HARGA SATUAN'!$C$6,MATCH(B961,'HARGA SATUAN'!$N$7:$N$1495,0),0)),"",OFFSET('HARGA SATUAN'!$C$6,MATCH(B961,'HARGA SATUAN'!$N$7:$N$1495,0),0))</f>
        <v/>
      </c>
      <c r="D961" s="652">
        <f ca="1">SUMIFS(RAB!$F$14:$F$80,RAB!$C$14:$C$80,C961)</f>
        <v>0</v>
      </c>
      <c r="E961" s="557">
        <f ca="1" t="shared" si="36"/>
        <v>0</v>
      </c>
      <c r="F961" s="557">
        <f ca="1">IF(D961=0,0,SUM($E$713:E961))</f>
        <v>0</v>
      </c>
    </row>
    <row r="962" hidden="1" spans="2:6">
      <c r="B962" s="651">
        <v>249</v>
      </c>
      <c r="C962" s="652" t="str">
        <f ca="1">IF(ISERROR(OFFSET('HARGA SATUAN'!$C$6,MATCH(B962,'HARGA SATUAN'!$N$7:$N$1495,0),0)),"",OFFSET('HARGA SATUAN'!$C$6,MATCH(B962,'HARGA SATUAN'!$N$7:$N$1495,0),0))</f>
        <v/>
      </c>
      <c r="D962" s="652">
        <f ca="1">SUMIFS(RAB!$F$14:$F$80,RAB!$C$14:$C$80,C962)</f>
        <v>0</v>
      </c>
      <c r="E962" s="557">
        <f ca="1" t="shared" si="36"/>
        <v>0</v>
      </c>
      <c r="F962" s="557">
        <f ca="1">IF(D962=0,0,SUM($E$713:E962))</f>
        <v>0</v>
      </c>
    </row>
    <row r="963" hidden="1" spans="2:6">
      <c r="B963" s="651">
        <v>250</v>
      </c>
      <c r="C963" s="652" t="str">
        <f ca="1">IF(ISERROR(OFFSET('HARGA SATUAN'!$C$6,MATCH(B963,'HARGA SATUAN'!$N$7:$N$1495,0),0)),"",OFFSET('HARGA SATUAN'!$C$6,MATCH(B963,'HARGA SATUAN'!$N$7:$N$1495,0),0))</f>
        <v/>
      </c>
      <c r="D963" s="652">
        <f ca="1">SUMIFS(RAB!$F$14:$F$80,RAB!$C$14:$C$80,C963)</f>
        <v>0</v>
      </c>
      <c r="E963" s="557">
        <f ca="1" t="shared" si="36"/>
        <v>0</v>
      </c>
      <c r="F963" s="557">
        <f ca="1">IF(D963=0,0,SUM($E$713:E963))</f>
        <v>0</v>
      </c>
    </row>
    <row r="964" hidden="1" spans="2:6">
      <c r="B964" s="651">
        <v>251</v>
      </c>
      <c r="C964" s="652" t="str">
        <f ca="1">IF(ISERROR(OFFSET('HARGA SATUAN'!$C$6,MATCH(B964,'HARGA SATUAN'!$N$7:$N$1495,0),0)),"",OFFSET('HARGA SATUAN'!$C$6,MATCH(B964,'HARGA SATUAN'!$N$7:$N$1495,0),0))</f>
        <v/>
      </c>
      <c r="D964" s="652">
        <f ca="1">SUMIFS(RAB!$F$14:$F$80,RAB!$C$14:$C$80,C964)</f>
        <v>0</v>
      </c>
      <c r="E964" s="557">
        <f ca="1" t="shared" si="36"/>
        <v>0</v>
      </c>
      <c r="F964" s="557">
        <f ca="1">IF(D964=0,0,SUM($E$713:E964))</f>
        <v>0</v>
      </c>
    </row>
    <row r="965" hidden="1" spans="2:6">
      <c r="B965" s="651">
        <v>252</v>
      </c>
      <c r="C965" s="652" t="str">
        <f ca="1">IF(ISERROR(OFFSET('HARGA SATUAN'!$C$6,MATCH(B965,'HARGA SATUAN'!$N$7:$N$1495,0),0)),"",OFFSET('HARGA SATUAN'!$C$6,MATCH(B965,'HARGA SATUAN'!$N$7:$N$1495,0),0))</f>
        <v/>
      </c>
      <c r="D965" s="652">
        <f ca="1">SUMIFS(RAB!$F$14:$F$80,RAB!$C$14:$C$80,C965)</f>
        <v>0</v>
      </c>
      <c r="E965" s="557">
        <f ca="1" t="shared" si="36"/>
        <v>0</v>
      </c>
      <c r="F965" s="557">
        <f ca="1">IF(D965=0,0,SUM($E$713:E965))</f>
        <v>0</v>
      </c>
    </row>
    <row r="966" hidden="1" spans="2:6">
      <c r="B966" s="651">
        <v>253</v>
      </c>
      <c r="C966" s="652" t="str">
        <f ca="1">IF(ISERROR(OFFSET('HARGA SATUAN'!$C$6,MATCH(B966,'HARGA SATUAN'!$N$7:$N$1495,0),0)),"",OFFSET('HARGA SATUAN'!$C$6,MATCH(B966,'HARGA SATUAN'!$N$7:$N$1495,0),0))</f>
        <v/>
      </c>
      <c r="D966" s="652">
        <f ca="1">SUMIFS(RAB!$F$14:$F$80,RAB!$C$14:$C$80,C966)</f>
        <v>0</v>
      </c>
      <c r="E966" s="557">
        <f ca="1" t="shared" si="36"/>
        <v>0</v>
      </c>
      <c r="F966" s="557">
        <f ca="1">IF(D966=0,0,SUM($E$713:E966))</f>
        <v>0</v>
      </c>
    </row>
    <row r="967" hidden="1" spans="2:6">
      <c r="B967" s="651">
        <v>254</v>
      </c>
      <c r="C967" s="652" t="str">
        <f ca="1">IF(ISERROR(OFFSET('HARGA SATUAN'!$C$6,MATCH(B967,'HARGA SATUAN'!$N$7:$N$1495,0),0)),"",OFFSET('HARGA SATUAN'!$C$6,MATCH(B967,'HARGA SATUAN'!$N$7:$N$1495,0),0))</f>
        <v/>
      </c>
      <c r="D967" s="652">
        <f ca="1">SUMIFS(RAB!$F$14:$F$80,RAB!$C$14:$C$80,C967)</f>
        <v>0</v>
      </c>
      <c r="E967" s="557">
        <f ca="1" t="shared" si="36"/>
        <v>0</v>
      </c>
      <c r="F967" s="557">
        <f ca="1">IF(D967=0,0,SUM($E$713:E967))</f>
        <v>0</v>
      </c>
    </row>
    <row r="968" hidden="1" spans="2:6">
      <c r="B968" s="651">
        <v>255</v>
      </c>
      <c r="C968" s="652" t="str">
        <f ca="1">IF(ISERROR(OFFSET('HARGA SATUAN'!$C$6,MATCH(B968,'HARGA SATUAN'!$N$7:$N$1495,0),0)),"",OFFSET('HARGA SATUAN'!$C$6,MATCH(B968,'HARGA SATUAN'!$N$7:$N$1495,0),0))</f>
        <v/>
      </c>
      <c r="D968" s="652">
        <f ca="1">SUMIFS(RAB!$F$14:$F$80,RAB!$C$14:$C$80,C968)</f>
        <v>0</v>
      </c>
      <c r="E968" s="557">
        <f ca="1" t="shared" si="36"/>
        <v>0</v>
      </c>
      <c r="F968" s="557">
        <f ca="1">IF(D968=0,0,SUM($E$713:E968))</f>
        <v>0</v>
      </c>
    </row>
    <row r="969" hidden="1" spans="2:6">
      <c r="B969" s="651">
        <v>256</v>
      </c>
      <c r="C969" s="652" t="str">
        <f ca="1">IF(ISERROR(OFFSET('HARGA SATUAN'!$C$6,MATCH(B969,'HARGA SATUAN'!$N$7:$N$1495,0),0)),"",OFFSET('HARGA SATUAN'!$C$6,MATCH(B969,'HARGA SATUAN'!$N$7:$N$1495,0),0))</f>
        <v/>
      </c>
      <c r="D969" s="652">
        <f ca="1">SUMIFS(RAB!$F$14:$F$80,RAB!$C$14:$C$80,C969)</f>
        <v>0</v>
      </c>
      <c r="E969" s="557">
        <f ca="1" t="shared" si="36"/>
        <v>0</v>
      </c>
      <c r="F969" s="557">
        <f ca="1">IF(D969=0,0,SUM($E$713:E969))</f>
        <v>0</v>
      </c>
    </row>
    <row r="970" hidden="1" spans="2:6">
      <c r="B970" s="651">
        <v>257</v>
      </c>
      <c r="C970" s="652" t="str">
        <f ca="1">IF(ISERROR(OFFSET('HARGA SATUAN'!$C$6,MATCH(B970,'HARGA SATUAN'!$N$7:$N$1495,0),0)),"",OFFSET('HARGA SATUAN'!$C$6,MATCH(B970,'HARGA SATUAN'!$N$7:$N$1495,0),0))</f>
        <v/>
      </c>
      <c r="D970" s="652">
        <f ca="1">SUMIFS(RAB!$F$14:$F$80,RAB!$C$14:$C$80,C970)</f>
        <v>0</v>
      </c>
      <c r="E970" s="557">
        <f ca="1" t="shared" si="36"/>
        <v>0</v>
      </c>
      <c r="F970" s="557">
        <f ca="1">IF(D970=0,0,SUM($E$713:E970))</f>
        <v>0</v>
      </c>
    </row>
    <row r="971" hidden="1" spans="2:6">
      <c r="B971" s="651">
        <v>258</v>
      </c>
      <c r="C971" s="652" t="str">
        <f ca="1">IF(ISERROR(OFFSET('HARGA SATUAN'!$C$6,MATCH(B971,'HARGA SATUAN'!$N$7:$N$1495,0),0)),"",OFFSET('HARGA SATUAN'!$C$6,MATCH(B971,'HARGA SATUAN'!$N$7:$N$1495,0),0))</f>
        <v/>
      </c>
      <c r="D971" s="652">
        <f ca="1">SUMIFS(RAB!$F$14:$F$80,RAB!$C$14:$C$80,C971)</f>
        <v>0</v>
      </c>
      <c r="E971" s="557">
        <f ca="1" t="shared" ref="E971:E1034" si="37">IF(D971=0,0,1)</f>
        <v>0</v>
      </c>
      <c r="F971" s="557">
        <f ca="1">IF(D971=0,0,SUM($E$713:E971))</f>
        <v>0</v>
      </c>
    </row>
    <row r="972" hidden="1" spans="2:6">
      <c r="B972" s="651">
        <v>259</v>
      </c>
      <c r="C972" s="652" t="str">
        <f ca="1">IF(ISERROR(OFFSET('HARGA SATUAN'!$C$6,MATCH(B972,'HARGA SATUAN'!$N$7:$N$1495,0),0)),"",OFFSET('HARGA SATUAN'!$C$6,MATCH(B972,'HARGA SATUAN'!$N$7:$N$1495,0),0))</f>
        <v/>
      </c>
      <c r="D972" s="652">
        <f ca="1">SUMIFS(RAB!$F$14:$F$80,RAB!$C$14:$C$80,C972)</f>
        <v>0</v>
      </c>
      <c r="E972" s="557">
        <f ca="1" t="shared" si="37"/>
        <v>0</v>
      </c>
      <c r="F972" s="557">
        <f ca="1">IF(D972=0,0,SUM($E$713:E972))</f>
        <v>0</v>
      </c>
    </row>
    <row r="973" hidden="1" spans="2:6">
      <c r="B973" s="651">
        <v>260</v>
      </c>
      <c r="C973" s="652" t="str">
        <f ca="1">IF(ISERROR(OFFSET('HARGA SATUAN'!$C$6,MATCH(B973,'HARGA SATUAN'!$N$7:$N$1495,0),0)),"",OFFSET('HARGA SATUAN'!$C$6,MATCH(B973,'HARGA SATUAN'!$N$7:$N$1495,0),0))</f>
        <v/>
      </c>
      <c r="D973" s="652">
        <f ca="1">SUMIFS(RAB!$F$14:$F$80,RAB!$C$14:$C$80,C973)</f>
        <v>0</v>
      </c>
      <c r="E973" s="557">
        <f ca="1" t="shared" si="37"/>
        <v>0</v>
      </c>
      <c r="F973" s="557">
        <f ca="1">IF(D973=0,0,SUM($E$713:E973))</f>
        <v>0</v>
      </c>
    </row>
    <row r="974" hidden="1" spans="2:6">
      <c r="B974" s="651">
        <v>261</v>
      </c>
      <c r="C974" s="652" t="str">
        <f ca="1">IF(ISERROR(OFFSET('HARGA SATUAN'!$C$6,MATCH(B974,'HARGA SATUAN'!$N$7:$N$1495,0),0)),"",OFFSET('HARGA SATUAN'!$C$6,MATCH(B974,'HARGA SATUAN'!$N$7:$N$1495,0),0))</f>
        <v/>
      </c>
      <c r="D974" s="652">
        <f ca="1">SUMIFS(RAB!$F$14:$F$80,RAB!$C$14:$C$80,C974)</f>
        <v>0</v>
      </c>
      <c r="E974" s="557">
        <f ca="1" t="shared" si="37"/>
        <v>0</v>
      </c>
      <c r="F974" s="557">
        <f ca="1">IF(D974=0,0,SUM($E$713:E974))</f>
        <v>0</v>
      </c>
    </row>
    <row r="975" hidden="1" spans="2:6">
      <c r="B975" s="651">
        <v>262</v>
      </c>
      <c r="C975" s="652" t="str">
        <f ca="1">IF(ISERROR(OFFSET('HARGA SATUAN'!$C$6,MATCH(B975,'HARGA SATUAN'!$N$7:$N$1495,0),0)),"",OFFSET('HARGA SATUAN'!$C$6,MATCH(B975,'HARGA SATUAN'!$N$7:$N$1495,0),0))</f>
        <v/>
      </c>
      <c r="D975" s="652">
        <f ca="1">SUMIFS(RAB!$F$14:$F$80,RAB!$C$14:$C$80,C975)</f>
        <v>0</v>
      </c>
      <c r="E975" s="557">
        <f ca="1" t="shared" si="37"/>
        <v>0</v>
      </c>
      <c r="F975" s="557">
        <f ca="1">IF(D975=0,0,SUM($E$713:E975))</f>
        <v>0</v>
      </c>
    </row>
    <row r="976" hidden="1" spans="2:6">
      <c r="B976" s="651">
        <v>263</v>
      </c>
      <c r="C976" s="652" t="str">
        <f ca="1">IF(ISERROR(OFFSET('HARGA SATUAN'!$C$6,MATCH(B976,'HARGA SATUAN'!$N$7:$N$1495,0),0)),"",OFFSET('HARGA SATUAN'!$C$6,MATCH(B976,'HARGA SATUAN'!$N$7:$N$1495,0),0))</f>
        <v/>
      </c>
      <c r="D976" s="652">
        <f ca="1">SUMIFS(RAB!$F$14:$F$80,RAB!$C$14:$C$80,C976)</f>
        <v>0</v>
      </c>
      <c r="E976" s="557">
        <f ca="1" t="shared" si="37"/>
        <v>0</v>
      </c>
      <c r="F976" s="557">
        <f ca="1">IF(D976=0,0,SUM($E$713:E976))</f>
        <v>0</v>
      </c>
    </row>
    <row r="977" hidden="1" spans="2:6">
      <c r="B977" s="651">
        <v>264</v>
      </c>
      <c r="C977" s="652" t="str">
        <f ca="1">IF(ISERROR(OFFSET('HARGA SATUAN'!$C$6,MATCH(B977,'HARGA SATUAN'!$N$7:$N$1495,0),0)),"",OFFSET('HARGA SATUAN'!$C$6,MATCH(B977,'HARGA SATUAN'!$N$7:$N$1495,0),0))</f>
        <v/>
      </c>
      <c r="D977" s="652">
        <f ca="1">SUMIFS(RAB!$F$14:$F$80,RAB!$C$14:$C$80,C977)</f>
        <v>0</v>
      </c>
      <c r="E977" s="557">
        <f ca="1" t="shared" si="37"/>
        <v>0</v>
      </c>
      <c r="F977" s="557">
        <f ca="1">IF(D977=0,0,SUM($E$713:E977))</f>
        <v>0</v>
      </c>
    </row>
    <row r="978" hidden="1" spans="2:6">
      <c r="B978" s="651">
        <v>265</v>
      </c>
      <c r="C978" s="652" t="str">
        <f ca="1">IF(ISERROR(OFFSET('HARGA SATUAN'!$C$6,MATCH(B978,'HARGA SATUAN'!$N$7:$N$1495,0),0)),"",OFFSET('HARGA SATUAN'!$C$6,MATCH(B978,'HARGA SATUAN'!$N$7:$N$1495,0),0))</f>
        <v/>
      </c>
      <c r="D978" s="652">
        <f ca="1">SUMIFS(RAB!$F$14:$F$80,RAB!$C$14:$C$80,C978)</f>
        <v>0</v>
      </c>
      <c r="E978" s="557">
        <f ca="1" t="shared" si="37"/>
        <v>0</v>
      </c>
      <c r="F978" s="557">
        <f ca="1">IF(D978=0,0,SUM($E$713:E978))</f>
        <v>0</v>
      </c>
    </row>
    <row r="979" hidden="1" spans="2:6">
      <c r="B979" s="651">
        <v>266</v>
      </c>
      <c r="C979" s="652" t="str">
        <f ca="1">IF(ISERROR(OFFSET('HARGA SATUAN'!$C$6,MATCH(B979,'HARGA SATUAN'!$N$7:$N$1495,0),0)),"",OFFSET('HARGA SATUAN'!$C$6,MATCH(B979,'HARGA SATUAN'!$N$7:$N$1495,0),0))</f>
        <v/>
      </c>
      <c r="D979" s="652">
        <f ca="1">SUMIFS(RAB!$F$14:$F$80,RAB!$C$14:$C$80,C979)</f>
        <v>0</v>
      </c>
      <c r="E979" s="557">
        <f ca="1" t="shared" si="37"/>
        <v>0</v>
      </c>
      <c r="F979" s="557">
        <f ca="1">IF(D979=0,0,SUM($E$713:E979))</f>
        <v>0</v>
      </c>
    </row>
    <row r="980" hidden="1" spans="2:6">
      <c r="B980" s="651">
        <v>267</v>
      </c>
      <c r="C980" s="652" t="str">
        <f ca="1">IF(ISERROR(OFFSET('HARGA SATUAN'!$C$6,MATCH(B980,'HARGA SATUAN'!$N$7:$N$1495,0),0)),"",OFFSET('HARGA SATUAN'!$C$6,MATCH(B980,'HARGA SATUAN'!$N$7:$N$1495,0),0))</f>
        <v/>
      </c>
      <c r="D980" s="652">
        <f ca="1">SUMIFS(RAB!$F$14:$F$80,RAB!$C$14:$C$80,C980)</f>
        <v>0</v>
      </c>
      <c r="E980" s="557">
        <f ca="1" t="shared" si="37"/>
        <v>0</v>
      </c>
      <c r="F980" s="557">
        <f ca="1">IF(D980=0,0,SUM($E$713:E980))</f>
        <v>0</v>
      </c>
    </row>
    <row r="981" hidden="1" spans="2:6">
      <c r="B981" s="651">
        <v>268</v>
      </c>
      <c r="C981" s="652" t="str">
        <f ca="1">IF(ISERROR(OFFSET('HARGA SATUAN'!$C$6,MATCH(B981,'HARGA SATUAN'!$N$7:$N$1495,0),0)),"",OFFSET('HARGA SATUAN'!$C$6,MATCH(B981,'HARGA SATUAN'!$N$7:$N$1495,0),0))</f>
        <v/>
      </c>
      <c r="D981" s="652">
        <f ca="1">SUMIFS(RAB!$F$14:$F$80,RAB!$C$14:$C$80,C981)</f>
        <v>0</v>
      </c>
      <c r="E981" s="557">
        <f ca="1" t="shared" si="37"/>
        <v>0</v>
      </c>
      <c r="F981" s="557">
        <f ca="1">IF(D981=0,0,SUM($E$713:E981))</f>
        <v>0</v>
      </c>
    </row>
    <row r="982" hidden="1" spans="2:6">
      <c r="B982" s="651">
        <v>269</v>
      </c>
      <c r="C982" s="652" t="str">
        <f ca="1">IF(ISERROR(OFFSET('HARGA SATUAN'!$C$6,MATCH(B982,'HARGA SATUAN'!$N$7:$N$1495,0),0)),"",OFFSET('HARGA SATUAN'!$C$6,MATCH(B982,'HARGA SATUAN'!$N$7:$N$1495,0),0))</f>
        <v/>
      </c>
      <c r="D982" s="652">
        <f ca="1">SUMIFS(RAB!$F$14:$F$80,RAB!$C$14:$C$80,C982)</f>
        <v>0</v>
      </c>
      <c r="E982" s="557">
        <f ca="1" t="shared" si="37"/>
        <v>0</v>
      </c>
      <c r="F982" s="557">
        <f ca="1">IF(D982=0,0,SUM($E$713:E982))</f>
        <v>0</v>
      </c>
    </row>
    <row r="983" hidden="1" spans="2:6">
      <c r="B983" s="651">
        <v>270</v>
      </c>
      <c r="C983" s="652" t="str">
        <f ca="1">IF(ISERROR(OFFSET('HARGA SATUAN'!$C$6,MATCH(B983,'HARGA SATUAN'!$N$7:$N$1495,0),0)),"",OFFSET('HARGA SATUAN'!$C$6,MATCH(B983,'HARGA SATUAN'!$N$7:$N$1495,0),0))</f>
        <v/>
      </c>
      <c r="D983" s="652">
        <f ca="1">SUMIFS(RAB!$F$14:$F$80,RAB!$C$14:$C$80,C983)</f>
        <v>0</v>
      </c>
      <c r="E983" s="557">
        <f ca="1" t="shared" si="37"/>
        <v>0</v>
      </c>
      <c r="F983" s="557">
        <f ca="1">IF(D983=0,0,SUM($E$713:E983))</f>
        <v>0</v>
      </c>
    </row>
    <row r="984" hidden="1" spans="2:6">
      <c r="B984" s="651">
        <v>271</v>
      </c>
      <c r="C984" s="652" t="str">
        <f ca="1">IF(ISERROR(OFFSET('HARGA SATUAN'!$C$6,MATCH(B984,'HARGA SATUAN'!$N$7:$N$1495,0),0)),"",OFFSET('HARGA SATUAN'!$C$6,MATCH(B984,'HARGA SATUAN'!$N$7:$N$1495,0),0))</f>
        <v/>
      </c>
      <c r="D984" s="652">
        <f ca="1">SUMIFS(RAB!$F$14:$F$80,RAB!$C$14:$C$80,C984)</f>
        <v>0</v>
      </c>
      <c r="E984" s="557">
        <f ca="1" t="shared" si="37"/>
        <v>0</v>
      </c>
      <c r="F984" s="557">
        <f ca="1">IF(D984=0,0,SUM($E$713:E984))</f>
        <v>0</v>
      </c>
    </row>
    <row r="985" hidden="1" spans="2:6">
      <c r="B985" s="651">
        <v>272</v>
      </c>
      <c r="C985" s="652" t="str">
        <f ca="1">IF(ISERROR(OFFSET('HARGA SATUAN'!$C$6,MATCH(B985,'HARGA SATUAN'!$N$7:$N$1495,0),0)),"",OFFSET('HARGA SATUAN'!$C$6,MATCH(B985,'HARGA SATUAN'!$N$7:$N$1495,0),0))</f>
        <v/>
      </c>
      <c r="D985" s="652">
        <f ca="1">SUMIFS(RAB!$F$14:$F$80,RAB!$C$14:$C$80,C985)</f>
        <v>0</v>
      </c>
      <c r="E985" s="557">
        <f ca="1" t="shared" si="37"/>
        <v>0</v>
      </c>
      <c r="F985" s="557">
        <f ca="1">IF(D985=0,0,SUM($E$713:E985))</f>
        <v>0</v>
      </c>
    </row>
    <row r="986" hidden="1" spans="2:6">
      <c r="B986" s="651">
        <v>273</v>
      </c>
      <c r="C986" s="652" t="str">
        <f ca="1">IF(ISERROR(OFFSET('HARGA SATUAN'!$C$6,MATCH(B986,'HARGA SATUAN'!$N$7:$N$1495,0),0)),"",OFFSET('HARGA SATUAN'!$C$6,MATCH(B986,'HARGA SATUAN'!$N$7:$N$1495,0),0))</f>
        <v/>
      </c>
      <c r="D986" s="652">
        <f ca="1">SUMIFS(RAB!$F$14:$F$80,RAB!$C$14:$C$80,C986)</f>
        <v>0</v>
      </c>
      <c r="E986" s="557">
        <f ca="1" t="shared" si="37"/>
        <v>0</v>
      </c>
      <c r="F986" s="557">
        <f ca="1">IF(D986=0,0,SUM($E$713:E986))</f>
        <v>0</v>
      </c>
    </row>
    <row r="987" hidden="1" spans="2:6">
      <c r="B987" s="651">
        <v>274</v>
      </c>
      <c r="C987" s="652" t="str">
        <f ca="1">IF(ISERROR(OFFSET('HARGA SATUAN'!$C$6,MATCH(B987,'HARGA SATUAN'!$N$7:$N$1495,0),0)),"",OFFSET('HARGA SATUAN'!$C$6,MATCH(B987,'HARGA SATUAN'!$N$7:$N$1495,0),0))</f>
        <v/>
      </c>
      <c r="D987" s="652">
        <f ca="1">SUMIFS(RAB!$F$14:$F$80,RAB!$C$14:$C$80,C987)</f>
        <v>0</v>
      </c>
      <c r="E987" s="557">
        <f ca="1" t="shared" si="37"/>
        <v>0</v>
      </c>
      <c r="F987" s="557">
        <f ca="1">IF(D987=0,0,SUM($E$713:E987))</f>
        <v>0</v>
      </c>
    </row>
    <row r="988" hidden="1" spans="2:6">
      <c r="B988" s="651">
        <v>275</v>
      </c>
      <c r="C988" s="652" t="str">
        <f ca="1">IF(ISERROR(OFFSET('HARGA SATUAN'!$C$6,MATCH(B988,'HARGA SATUAN'!$N$7:$N$1495,0),0)),"",OFFSET('HARGA SATUAN'!$C$6,MATCH(B988,'HARGA SATUAN'!$N$7:$N$1495,0),0))</f>
        <v/>
      </c>
      <c r="D988" s="652">
        <f ca="1">SUMIFS(RAB!$F$14:$F$80,RAB!$C$14:$C$80,C988)</f>
        <v>0</v>
      </c>
      <c r="E988" s="557">
        <f ca="1" t="shared" si="37"/>
        <v>0</v>
      </c>
      <c r="F988" s="557">
        <f ca="1">IF(D988=0,0,SUM($E$713:E988))</f>
        <v>0</v>
      </c>
    </row>
    <row r="989" hidden="1" spans="2:6">
      <c r="B989" s="651">
        <v>276</v>
      </c>
      <c r="C989" s="652" t="str">
        <f ca="1">IF(ISERROR(OFFSET('HARGA SATUAN'!$C$6,MATCH(B989,'HARGA SATUAN'!$N$7:$N$1495,0),0)),"",OFFSET('HARGA SATUAN'!$C$6,MATCH(B989,'HARGA SATUAN'!$N$7:$N$1495,0),0))</f>
        <v/>
      </c>
      <c r="D989" s="652">
        <f ca="1">SUMIFS(RAB!$F$14:$F$80,RAB!$C$14:$C$80,C989)</f>
        <v>0</v>
      </c>
      <c r="E989" s="557">
        <f ca="1" t="shared" si="37"/>
        <v>0</v>
      </c>
      <c r="F989" s="557">
        <f ca="1">IF(D989=0,0,SUM($E$713:E989))</f>
        <v>0</v>
      </c>
    </row>
    <row r="990" hidden="1" spans="2:6">
      <c r="B990" s="651">
        <v>277</v>
      </c>
      <c r="C990" s="652" t="str">
        <f ca="1">IF(ISERROR(OFFSET('HARGA SATUAN'!$C$6,MATCH(B990,'HARGA SATUAN'!$N$7:$N$1495,0),0)),"",OFFSET('HARGA SATUAN'!$C$6,MATCH(B990,'HARGA SATUAN'!$N$7:$N$1495,0),0))</f>
        <v/>
      </c>
      <c r="D990" s="652">
        <f ca="1">SUMIFS(RAB!$F$14:$F$80,RAB!$C$14:$C$80,C990)</f>
        <v>0</v>
      </c>
      <c r="E990" s="557">
        <f ca="1" t="shared" si="37"/>
        <v>0</v>
      </c>
      <c r="F990" s="557">
        <f ca="1">IF(D990=0,0,SUM($E$713:E990))</f>
        <v>0</v>
      </c>
    </row>
    <row r="991" hidden="1" spans="2:6">
      <c r="B991" s="651">
        <v>278</v>
      </c>
      <c r="C991" s="652" t="str">
        <f ca="1">IF(ISERROR(OFFSET('HARGA SATUAN'!$C$6,MATCH(B991,'HARGA SATUAN'!$N$7:$N$1495,0),0)),"",OFFSET('HARGA SATUAN'!$C$6,MATCH(B991,'HARGA SATUAN'!$N$7:$N$1495,0),0))</f>
        <v/>
      </c>
      <c r="D991" s="652">
        <f ca="1">SUMIFS(RAB!$F$14:$F$80,RAB!$C$14:$C$80,C991)</f>
        <v>0</v>
      </c>
      <c r="E991" s="557">
        <f ca="1" t="shared" si="37"/>
        <v>0</v>
      </c>
      <c r="F991" s="557">
        <f ca="1">IF(D991=0,0,SUM($E$713:E991))</f>
        <v>0</v>
      </c>
    </row>
    <row r="992" hidden="1" spans="2:6">
      <c r="B992" s="651">
        <v>279</v>
      </c>
      <c r="C992" s="652" t="str">
        <f ca="1">IF(ISERROR(OFFSET('HARGA SATUAN'!$C$6,MATCH(B992,'HARGA SATUAN'!$N$7:$N$1495,0),0)),"",OFFSET('HARGA SATUAN'!$C$6,MATCH(B992,'HARGA SATUAN'!$N$7:$N$1495,0),0))</f>
        <v/>
      </c>
      <c r="D992" s="652">
        <f ca="1">SUMIFS(RAB!$F$14:$F$80,RAB!$C$14:$C$80,C992)</f>
        <v>0</v>
      </c>
      <c r="E992" s="557">
        <f ca="1" t="shared" si="37"/>
        <v>0</v>
      </c>
      <c r="F992" s="557">
        <f ca="1">IF(D992=0,0,SUM($E$713:E992))</f>
        <v>0</v>
      </c>
    </row>
    <row r="993" hidden="1" spans="2:6">
      <c r="B993" s="651">
        <v>280</v>
      </c>
      <c r="C993" s="652" t="str">
        <f ca="1">IF(ISERROR(OFFSET('HARGA SATUAN'!$C$6,MATCH(B993,'HARGA SATUAN'!$N$7:$N$1495,0),0)),"",OFFSET('HARGA SATUAN'!$C$6,MATCH(B993,'HARGA SATUAN'!$N$7:$N$1495,0),0))</f>
        <v/>
      </c>
      <c r="D993" s="652">
        <f ca="1">SUMIFS(RAB!$F$14:$F$80,RAB!$C$14:$C$80,C993)</f>
        <v>0</v>
      </c>
      <c r="E993" s="557">
        <f ca="1" t="shared" si="37"/>
        <v>0</v>
      </c>
      <c r="F993" s="557">
        <f ca="1">IF(D993=0,0,SUM($E$713:E993))</f>
        <v>0</v>
      </c>
    </row>
    <row r="994" hidden="1" spans="2:6">
      <c r="B994" s="651">
        <v>281</v>
      </c>
      <c r="C994" s="652" t="str">
        <f ca="1">IF(ISERROR(OFFSET('HARGA SATUAN'!$C$6,MATCH(B994,'HARGA SATUAN'!$N$7:$N$1495,0),0)),"",OFFSET('HARGA SATUAN'!$C$6,MATCH(B994,'HARGA SATUAN'!$N$7:$N$1495,0),0))</f>
        <v/>
      </c>
      <c r="D994" s="652">
        <f ca="1">SUMIFS(RAB!$F$14:$F$80,RAB!$C$14:$C$80,C994)</f>
        <v>0</v>
      </c>
      <c r="E994" s="557">
        <f ca="1" t="shared" si="37"/>
        <v>0</v>
      </c>
      <c r="F994" s="557">
        <f ca="1">IF(D994=0,0,SUM($E$713:E994))</f>
        <v>0</v>
      </c>
    </row>
    <row r="995" hidden="1" spans="2:6">
      <c r="B995" s="651">
        <v>282</v>
      </c>
      <c r="C995" s="652" t="str">
        <f ca="1">IF(ISERROR(OFFSET('HARGA SATUAN'!$C$6,MATCH(B995,'HARGA SATUAN'!$N$7:$N$1495,0),0)),"",OFFSET('HARGA SATUAN'!$C$6,MATCH(B995,'HARGA SATUAN'!$N$7:$N$1495,0),0))</f>
        <v/>
      </c>
      <c r="D995" s="652">
        <f ca="1">SUMIFS(RAB!$F$14:$F$80,RAB!$C$14:$C$80,C995)</f>
        <v>0</v>
      </c>
      <c r="E995" s="557">
        <f ca="1" t="shared" si="37"/>
        <v>0</v>
      </c>
      <c r="F995" s="557">
        <f ca="1">IF(D995=0,0,SUM($E$713:E995))</f>
        <v>0</v>
      </c>
    </row>
    <row r="996" hidden="1" spans="2:6">
      <c r="B996" s="651">
        <v>283</v>
      </c>
      <c r="C996" s="652" t="str">
        <f ca="1">IF(ISERROR(OFFSET('HARGA SATUAN'!$C$6,MATCH(B996,'HARGA SATUAN'!$N$7:$N$1495,0),0)),"",OFFSET('HARGA SATUAN'!$C$6,MATCH(B996,'HARGA SATUAN'!$N$7:$N$1495,0),0))</f>
        <v/>
      </c>
      <c r="D996" s="652">
        <f ca="1">SUMIFS(RAB!$F$14:$F$80,RAB!$C$14:$C$80,C996)</f>
        <v>0</v>
      </c>
      <c r="E996" s="557">
        <f ca="1" t="shared" si="37"/>
        <v>0</v>
      </c>
      <c r="F996" s="557">
        <f ca="1">IF(D996=0,0,SUM($E$713:E996))</f>
        <v>0</v>
      </c>
    </row>
    <row r="997" hidden="1" spans="2:6">
      <c r="B997" s="651">
        <v>284</v>
      </c>
      <c r="C997" s="652" t="str">
        <f ca="1">IF(ISERROR(OFFSET('HARGA SATUAN'!$C$6,MATCH(B997,'HARGA SATUAN'!$N$7:$N$1495,0),0)),"",OFFSET('HARGA SATUAN'!$C$6,MATCH(B997,'HARGA SATUAN'!$N$7:$N$1495,0),0))</f>
        <v/>
      </c>
      <c r="D997" s="652">
        <f ca="1">SUMIFS(RAB!$F$14:$F$80,RAB!$C$14:$C$80,C997)</f>
        <v>0</v>
      </c>
      <c r="E997" s="557">
        <f ca="1" t="shared" si="37"/>
        <v>0</v>
      </c>
      <c r="F997" s="557">
        <f ca="1">IF(D997=0,0,SUM($E$713:E997))</f>
        <v>0</v>
      </c>
    </row>
    <row r="998" hidden="1" spans="2:6">
      <c r="B998" s="651">
        <v>285</v>
      </c>
      <c r="C998" s="652" t="str">
        <f ca="1">IF(ISERROR(OFFSET('HARGA SATUAN'!$C$6,MATCH(B998,'HARGA SATUAN'!$N$7:$N$1495,0),0)),"",OFFSET('HARGA SATUAN'!$C$6,MATCH(B998,'HARGA SATUAN'!$N$7:$N$1495,0),0))</f>
        <v/>
      </c>
      <c r="D998" s="652">
        <f ca="1">SUMIFS(RAB!$F$14:$F$80,RAB!$C$14:$C$80,C998)</f>
        <v>0</v>
      </c>
      <c r="E998" s="557">
        <f ca="1" t="shared" si="37"/>
        <v>0</v>
      </c>
      <c r="F998" s="557">
        <f ca="1">IF(D998=0,0,SUM($E$713:E998))</f>
        <v>0</v>
      </c>
    </row>
    <row r="999" hidden="1" spans="2:6">
      <c r="B999" s="651">
        <v>286</v>
      </c>
      <c r="C999" s="652" t="str">
        <f ca="1">IF(ISERROR(OFFSET('HARGA SATUAN'!$C$6,MATCH(B999,'HARGA SATUAN'!$N$7:$N$1495,0),0)),"",OFFSET('HARGA SATUAN'!$C$6,MATCH(B999,'HARGA SATUAN'!$N$7:$N$1495,0),0))</f>
        <v/>
      </c>
      <c r="D999" s="652">
        <f ca="1">SUMIFS(RAB!$F$14:$F$80,RAB!$C$14:$C$80,C999)</f>
        <v>0</v>
      </c>
      <c r="E999" s="557">
        <f ca="1" t="shared" si="37"/>
        <v>0</v>
      </c>
      <c r="F999" s="557">
        <f ca="1">IF(D999=0,0,SUM($E$713:E999))</f>
        <v>0</v>
      </c>
    </row>
    <row r="1000" hidden="1" spans="2:6">
      <c r="B1000" s="651">
        <v>287</v>
      </c>
      <c r="C1000" s="652" t="str">
        <f ca="1">IF(ISERROR(OFFSET('HARGA SATUAN'!$C$6,MATCH(B1000,'HARGA SATUAN'!$N$7:$N$1495,0),0)),"",OFFSET('HARGA SATUAN'!$C$6,MATCH(B1000,'HARGA SATUAN'!$N$7:$N$1495,0),0))</f>
        <v/>
      </c>
      <c r="D1000" s="652">
        <f ca="1">SUMIFS(RAB!$F$14:$F$80,RAB!$C$14:$C$80,C1000)</f>
        <v>0</v>
      </c>
      <c r="E1000" s="557">
        <f ca="1" t="shared" si="37"/>
        <v>0</v>
      </c>
      <c r="F1000" s="557">
        <f ca="1">IF(D1000=0,0,SUM($E$713:E1000))</f>
        <v>0</v>
      </c>
    </row>
    <row r="1001" hidden="1" spans="2:6">
      <c r="B1001" s="651">
        <v>288</v>
      </c>
      <c r="C1001" s="652" t="str">
        <f ca="1">IF(ISERROR(OFFSET('HARGA SATUAN'!$C$6,MATCH(B1001,'HARGA SATUAN'!$N$7:$N$1495,0),0)),"",OFFSET('HARGA SATUAN'!$C$6,MATCH(B1001,'HARGA SATUAN'!$N$7:$N$1495,0),0))</f>
        <v/>
      </c>
      <c r="D1001" s="652">
        <f ca="1">SUMIFS(RAB!$F$14:$F$80,RAB!$C$14:$C$80,C1001)</f>
        <v>0</v>
      </c>
      <c r="E1001" s="557">
        <f ca="1" t="shared" si="37"/>
        <v>0</v>
      </c>
      <c r="F1001" s="557">
        <f ca="1">IF(D1001=0,0,SUM($E$713:E1001))</f>
        <v>0</v>
      </c>
    </row>
    <row r="1002" hidden="1" spans="2:6">
      <c r="B1002" s="651">
        <v>289</v>
      </c>
      <c r="C1002" s="652" t="str">
        <f ca="1">IF(ISERROR(OFFSET('HARGA SATUAN'!$C$6,MATCH(B1002,'HARGA SATUAN'!$N$7:$N$1495,0),0)),"",OFFSET('HARGA SATUAN'!$C$6,MATCH(B1002,'HARGA SATUAN'!$N$7:$N$1495,0),0))</f>
        <v/>
      </c>
      <c r="D1002" s="652">
        <f ca="1">SUMIFS(RAB!$F$14:$F$80,RAB!$C$14:$C$80,C1002)</f>
        <v>0</v>
      </c>
      <c r="E1002" s="557">
        <f ca="1" t="shared" si="37"/>
        <v>0</v>
      </c>
      <c r="F1002" s="557">
        <f ca="1">IF(D1002=0,0,SUM($E$713:E1002))</f>
        <v>0</v>
      </c>
    </row>
    <row r="1003" hidden="1" spans="2:6">
      <c r="B1003" s="651">
        <v>290</v>
      </c>
      <c r="C1003" s="652" t="str">
        <f ca="1">IF(ISERROR(OFFSET('HARGA SATUAN'!$C$6,MATCH(B1003,'HARGA SATUAN'!$N$7:$N$1495,0),0)),"",OFFSET('HARGA SATUAN'!$C$6,MATCH(B1003,'HARGA SATUAN'!$N$7:$N$1495,0),0))</f>
        <v/>
      </c>
      <c r="D1003" s="652">
        <f ca="1">SUMIFS(RAB!$F$14:$F$80,RAB!$C$14:$C$80,C1003)</f>
        <v>0</v>
      </c>
      <c r="E1003" s="557">
        <f ca="1" t="shared" si="37"/>
        <v>0</v>
      </c>
      <c r="F1003" s="557">
        <f ca="1">IF(D1003=0,0,SUM($E$713:E1003))</f>
        <v>0</v>
      </c>
    </row>
    <row r="1004" hidden="1" spans="2:6">
      <c r="B1004" s="651">
        <v>291</v>
      </c>
      <c r="C1004" s="652" t="str">
        <f ca="1">IF(ISERROR(OFFSET('HARGA SATUAN'!$C$6,MATCH(B1004,'HARGA SATUAN'!$N$7:$N$1495,0),0)),"",OFFSET('HARGA SATUAN'!$C$6,MATCH(B1004,'HARGA SATUAN'!$N$7:$N$1495,0),0))</f>
        <v/>
      </c>
      <c r="D1004" s="652">
        <f ca="1">SUMIFS(RAB!$F$14:$F$80,RAB!$C$14:$C$80,C1004)</f>
        <v>0</v>
      </c>
      <c r="E1004" s="557">
        <f ca="1" t="shared" si="37"/>
        <v>0</v>
      </c>
      <c r="F1004" s="557">
        <f ca="1">IF(D1004=0,0,SUM($E$713:E1004))</f>
        <v>0</v>
      </c>
    </row>
    <row r="1005" hidden="1" spans="2:6">
      <c r="B1005" s="651">
        <v>292</v>
      </c>
      <c r="C1005" s="652" t="str">
        <f ca="1">IF(ISERROR(OFFSET('HARGA SATUAN'!$C$6,MATCH(B1005,'HARGA SATUAN'!$N$7:$N$1495,0),0)),"",OFFSET('HARGA SATUAN'!$C$6,MATCH(B1005,'HARGA SATUAN'!$N$7:$N$1495,0),0))</f>
        <v/>
      </c>
      <c r="D1005" s="652">
        <f ca="1">SUMIFS(RAB!$F$14:$F$80,RAB!$C$14:$C$80,C1005)</f>
        <v>0</v>
      </c>
      <c r="E1005" s="557">
        <f ca="1" t="shared" si="37"/>
        <v>0</v>
      </c>
      <c r="F1005" s="557">
        <f ca="1">IF(D1005=0,0,SUM($E$713:E1005))</f>
        <v>0</v>
      </c>
    </row>
    <row r="1006" hidden="1" spans="2:6">
      <c r="B1006" s="651">
        <v>293</v>
      </c>
      <c r="C1006" s="652" t="str">
        <f ca="1">IF(ISERROR(OFFSET('HARGA SATUAN'!$C$6,MATCH(B1006,'HARGA SATUAN'!$N$7:$N$1495,0),0)),"",OFFSET('HARGA SATUAN'!$C$6,MATCH(B1006,'HARGA SATUAN'!$N$7:$N$1495,0),0))</f>
        <v/>
      </c>
      <c r="D1006" s="652">
        <f ca="1">SUMIFS(RAB!$F$14:$F$80,RAB!$C$14:$C$80,C1006)</f>
        <v>0</v>
      </c>
      <c r="E1006" s="557">
        <f ca="1" t="shared" si="37"/>
        <v>0</v>
      </c>
      <c r="F1006" s="557">
        <f ca="1">IF(D1006=0,0,SUM($E$713:E1006))</f>
        <v>0</v>
      </c>
    </row>
    <row r="1007" hidden="1" spans="2:6">
      <c r="B1007" s="651">
        <v>294</v>
      </c>
      <c r="C1007" s="652" t="str">
        <f ca="1">IF(ISERROR(OFFSET('HARGA SATUAN'!$C$6,MATCH(B1007,'HARGA SATUAN'!$N$7:$N$1495,0),0)),"",OFFSET('HARGA SATUAN'!$C$6,MATCH(B1007,'HARGA SATUAN'!$N$7:$N$1495,0),0))</f>
        <v/>
      </c>
      <c r="D1007" s="652">
        <f ca="1">SUMIFS(RAB!$F$14:$F$80,RAB!$C$14:$C$80,C1007)</f>
        <v>0</v>
      </c>
      <c r="E1007" s="557">
        <f ca="1" t="shared" si="37"/>
        <v>0</v>
      </c>
      <c r="F1007" s="557">
        <f ca="1">IF(D1007=0,0,SUM($E$713:E1007))</f>
        <v>0</v>
      </c>
    </row>
    <row r="1008" hidden="1" spans="2:6">
      <c r="B1008" s="651">
        <v>295</v>
      </c>
      <c r="C1008" s="652" t="str">
        <f ca="1">IF(ISERROR(OFFSET('HARGA SATUAN'!$C$6,MATCH(B1008,'HARGA SATUAN'!$N$7:$N$1495,0),0)),"",OFFSET('HARGA SATUAN'!$C$6,MATCH(B1008,'HARGA SATUAN'!$N$7:$N$1495,0),0))</f>
        <v/>
      </c>
      <c r="D1008" s="652">
        <f ca="1">SUMIFS(RAB!$F$14:$F$80,RAB!$C$14:$C$80,C1008)</f>
        <v>0</v>
      </c>
      <c r="E1008" s="557">
        <f ca="1" t="shared" si="37"/>
        <v>0</v>
      </c>
      <c r="F1008" s="557">
        <f ca="1">IF(D1008=0,0,SUM($E$713:E1008))</f>
        <v>0</v>
      </c>
    </row>
    <row r="1009" hidden="1" spans="2:6">
      <c r="B1009" s="651">
        <v>296</v>
      </c>
      <c r="C1009" s="652" t="str">
        <f ca="1">IF(ISERROR(OFFSET('HARGA SATUAN'!$C$6,MATCH(B1009,'HARGA SATUAN'!$N$7:$N$1495,0),0)),"",OFFSET('HARGA SATUAN'!$C$6,MATCH(B1009,'HARGA SATUAN'!$N$7:$N$1495,0),0))</f>
        <v/>
      </c>
      <c r="D1009" s="652">
        <f ca="1">SUMIFS(RAB!$F$14:$F$80,RAB!$C$14:$C$80,C1009)</f>
        <v>0</v>
      </c>
      <c r="E1009" s="557">
        <f ca="1" t="shared" si="37"/>
        <v>0</v>
      </c>
      <c r="F1009" s="557">
        <f ca="1">IF(D1009=0,0,SUM($E$713:E1009))</f>
        <v>0</v>
      </c>
    </row>
    <row r="1010" hidden="1" spans="2:6">
      <c r="B1010" s="651">
        <v>297</v>
      </c>
      <c r="C1010" s="652" t="str">
        <f ca="1">IF(ISERROR(OFFSET('HARGA SATUAN'!$C$6,MATCH(B1010,'HARGA SATUAN'!$N$7:$N$1495,0),0)),"",OFFSET('HARGA SATUAN'!$C$6,MATCH(B1010,'HARGA SATUAN'!$N$7:$N$1495,0),0))</f>
        <v/>
      </c>
      <c r="D1010" s="652">
        <f ca="1">SUMIFS(RAB!$F$14:$F$80,RAB!$C$14:$C$80,C1010)</f>
        <v>0</v>
      </c>
      <c r="E1010" s="557">
        <f ca="1" t="shared" si="37"/>
        <v>0</v>
      </c>
      <c r="F1010" s="557">
        <f ca="1">IF(D1010=0,0,SUM($E$713:E1010))</f>
        <v>0</v>
      </c>
    </row>
    <row r="1011" hidden="1" spans="2:6">
      <c r="B1011" s="651">
        <v>298</v>
      </c>
      <c r="C1011" s="652" t="str">
        <f ca="1">IF(ISERROR(OFFSET('HARGA SATUAN'!$C$6,MATCH(B1011,'HARGA SATUAN'!$N$7:$N$1495,0),0)),"",OFFSET('HARGA SATUAN'!$C$6,MATCH(B1011,'HARGA SATUAN'!$N$7:$N$1495,0),0))</f>
        <v/>
      </c>
      <c r="D1011" s="652">
        <f ca="1">SUMIFS(RAB!$F$14:$F$80,RAB!$C$14:$C$80,C1011)</f>
        <v>0</v>
      </c>
      <c r="E1011" s="557">
        <f ca="1" t="shared" si="37"/>
        <v>0</v>
      </c>
      <c r="F1011" s="557">
        <f ca="1">IF(D1011=0,0,SUM($E$713:E1011))</f>
        <v>0</v>
      </c>
    </row>
    <row r="1012" hidden="1" spans="2:6">
      <c r="B1012" s="651">
        <v>299</v>
      </c>
      <c r="C1012" s="652" t="str">
        <f ca="1">IF(ISERROR(OFFSET('HARGA SATUAN'!$C$6,MATCH(B1012,'HARGA SATUAN'!$N$7:$N$1495,0),0)),"",OFFSET('HARGA SATUAN'!$C$6,MATCH(B1012,'HARGA SATUAN'!$N$7:$N$1495,0),0))</f>
        <v/>
      </c>
      <c r="D1012" s="652">
        <f ca="1">SUMIFS(RAB!$F$14:$F$80,RAB!$C$14:$C$80,C1012)</f>
        <v>0</v>
      </c>
      <c r="E1012" s="557">
        <f ca="1" t="shared" si="37"/>
        <v>0</v>
      </c>
      <c r="F1012" s="557">
        <f ca="1">IF(D1012=0,0,SUM($E$713:E1012))</f>
        <v>0</v>
      </c>
    </row>
    <row r="1013" hidden="1" spans="2:6">
      <c r="B1013" s="651">
        <v>300</v>
      </c>
      <c r="C1013" s="652" t="str">
        <f ca="1">IF(ISERROR(OFFSET('HARGA SATUAN'!$C$6,MATCH(B1013,'HARGA SATUAN'!$N$7:$N$1495,0),0)),"",OFFSET('HARGA SATUAN'!$C$6,MATCH(B1013,'HARGA SATUAN'!$N$7:$N$1495,0),0))</f>
        <v/>
      </c>
      <c r="D1013" s="652">
        <f ca="1">SUMIFS(RAB!$F$14:$F$80,RAB!$C$14:$C$80,C1013)</f>
        <v>0</v>
      </c>
      <c r="E1013" s="557">
        <f ca="1" t="shared" si="37"/>
        <v>0</v>
      </c>
      <c r="F1013" s="557">
        <f ca="1">IF(D1013=0,0,SUM($E$713:E1013))</f>
        <v>0</v>
      </c>
    </row>
    <row r="1014" hidden="1" spans="2:6">
      <c r="B1014" s="651">
        <v>301</v>
      </c>
      <c r="C1014" s="652" t="str">
        <f ca="1">IF(ISERROR(OFFSET('HARGA SATUAN'!$C$6,MATCH(B1014,'HARGA SATUAN'!$N$7:$N$1495,0),0)),"",OFFSET('HARGA SATUAN'!$C$6,MATCH(B1014,'HARGA SATUAN'!$N$7:$N$1495,0),0))</f>
        <v/>
      </c>
      <c r="D1014" s="652">
        <f ca="1">SUMIFS(RAB!$F$14:$F$80,RAB!$C$14:$C$80,C1014)</f>
        <v>0</v>
      </c>
      <c r="E1014" s="557">
        <f ca="1" t="shared" si="37"/>
        <v>0</v>
      </c>
      <c r="F1014" s="557">
        <f ca="1">IF(D1014=0,0,SUM($E$713:E1014))</f>
        <v>0</v>
      </c>
    </row>
    <row r="1015" hidden="1" spans="2:6">
      <c r="B1015" s="651">
        <v>302</v>
      </c>
      <c r="C1015" s="652" t="str">
        <f ca="1">IF(ISERROR(OFFSET('HARGA SATUAN'!$C$6,MATCH(B1015,'HARGA SATUAN'!$N$7:$N$1495,0),0)),"",OFFSET('HARGA SATUAN'!$C$6,MATCH(B1015,'HARGA SATUAN'!$N$7:$N$1495,0),0))</f>
        <v/>
      </c>
      <c r="D1015" s="652">
        <f ca="1">SUMIFS(RAB!$F$14:$F$80,RAB!$C$14:$C$80,C1015)</f>
        <v>0</v>
      </c>
      <c r="E1015" s="557">
        <f ca="1" t="shared" si="37"/>
        <v>0</v>
      </c>
      <c r="F1015" s="557">
        <f ca="1">IF(D1015=0,0,SUM($E$713:E1015))</f>
        <v>0</v>
      </c>
    </row>
    <row r="1016" hidden="1" spans="2:6">
      <c r="B1016" s="651">
        <v>303</v>
      </c>
      <c r="C1016" s="652" t="str">
        <f ca="1">IF(ISERROR(OFFSET('HARGA SATUAN'!$C$6,MATCH(B1016,'HARGA SATUAN'!$N$7:$N$1495,0),0)),"",OFFSET('HARGA SATUAN'!$C$6,MATCH(B1016,'HARGA SATUAN'!$N$7:$N$1495,0),0))</f>
        <v/>
      </c>
      <c r="D1016" s="652">
        <f ca="1">SUMIFS(RAB!$F$14:$F$80,RAB!$C$14:$C$80,C1016)</f>
        <v>0</v>
      </c>
      <c r="E1016" s="557">
        <f ca="1" t="shared" si="37"/>
        <v>0</v>
      </c>
      <c r="F1016" s="557">
        <f ca="1">IF(D1016=0,0,SUM($E$713:E1016))</f>
        <v>0</v>
      </c>
    </row>
    <row r="1017" hidden="1" spans="2:6">
      <c r="B1017" s="651">
        <v>304</v>
      </c>
      <c r="C1017" s="652" t="str">
        <f ca="1">IF(ISERROR(OFFSET('HARGA SATUAN'!$C$6,MATCH(B1017,'HARGA SATUAN'!$N$7:$N$1495,0),0)),"",OFFSET('HARGA SATUAN'!$C$6,MATCH(B1017,'HARGA SATUAN'!$N$7:$N$1495,0),0))</f>
        <v/>
      </c>
      <c r="D1017" s="652">
        <f ca="1">SUMIFS(RAB!$F$14:$F$80,RAB!$C$14:$C$80,C1017)</f>
        <v>0</v>
      </c>
      <c r="E1017" s="557">
        <f ca="1" t="shared" si="37"/>
        <v>0</v>
      </c>
      <c r="F1017" s="557">
        <f ca="1">IF(D1017=0,0,SUM($E$713:E1017))</f>
        <v>0</v>
      </c>
    </row>
    <row r="1018" hidden="1" spans="2:6">
      <c r="B1018" s="651">
        <v>305</v>
      </c>
      <c r="C1018" s="652" t="str">
        <f ca="1">IF(ISERROR(OFFSET('HARGA SATUAN'!$C$6,MATCH(B1018,'HARGA SATUAN'!$N$7:$N$1495,0),0)),"",OFFSET('HARGA SATUAN'!$C$6,MATCH(B1018,'HARGA SATUAN'!$N$7:$N$1495,0),0))</f>
        <v/>
      </c>
      <c r="D1018" s="652">
        <f ca="1">SUMIFS(RAB!$F$14:$F$80,RAB!$C$14:$C$80,C1018)</f>
        <v>0</v>
      </c>
      <c r="E1018" s="557">
        <f ca="1" t="shared" si="37"/>
        <v>0</v>
      </c>
      <c r="F1018" s="557">
        <f ca="1">IF(D1018=0,0,SUM($E$713:E1018))</f>
        <v>0</v>
      </c>
    </row>
    <row r="1019" hidden="1" spans="2:6">
      <c r="B1019" s="651">
        <v>306</v>
      </c>
      <c r="C1019" s="652" t="str">
        <f ca="1">IF(ISERROR(OFFSET('HARGA SATUAN'!$C$6,MATCH(B1019,'HARGA SATUAN'!$N$7:$N$1495,0),0)),"",OFFSET('HARGA SATUAN'!$C$6,MATCH(B1019,'HARGA SATUAN'!$N$7:$N$1495,0),0))</f>
        <v/>
      </c>
      <c r="D1019" s="652">
        <f ca="1">SUMIFS(RAB!$F$14:$F$80,RAB!$C$14:$C$80,C1019)</f>
        <v>0</v>
      </c>
      <c r="E1019" s="557">
        <f ca="1" t="shared" si="37"/>
        <v>0</v>
      </c>
      <c r="F1019" s="557">
        <f ca="1">IF(D1019=0,0,SUM($E$713:E1019))</f>
        <v>0</v>
      </c>
    </row>
    <row r="1020" hidden="1" spans="2:6">
      <c r="B1020" s="651">
        <v>307</v>
      </c>
      <c r="C1020" s="652" t="str">
        <f ca="1">IF(ISERROR(OFFSET('HARGA SATUAN'!$C$6,MATCH(B1020,'HARGA SATUAN'!$N$7:$N$1495,0),0)),"",OFFSET('HARGA SATUAN'!$C$6,MATCH(B1020,'HARGA SATUAN'!$N$7:$N$1495,0),0))</f>
        <v/>
      </c>
      <c r="D1020" s="652">
        <f ca="1">SUMIFS(RAB!$F$14:$F$80,RAB!$C$14:$C$80,C1020)</f>
        <v>0</v>
      </c>
      <c r="E1020" s="557">
        <f ca="1" t="shared" si="37"/>
        <v>0</v>
      </c>
      <c r="F1020" s="557">
        <f ca="1">IF(D1020=0,0,SUM($E$713:E1020))</f>
        <v>0</v>
      </c>
    </row>
    <row r="1021" hidden="1" spans="2:6">
      <c r="B1021" s="651">
        <v>308</v>
      </c>
      <c r="C1021" s="652" t="str">
        <f ca="1">IF(ISERROR(OFFSET('HARGA SATUAN'!$C$6,MATCH(B1021,'HARGA SATUAN'!$N$7:$N$1495,0),0)),"",OFFSET('HARGA SATUAN'!$C$6,MATCH(B1021,'HARGA SATUAN'!$N$7:$N$1495,0),0))</f>
        <v/>
      </c>
      <c r="D1021" s="652">
        <f ca="1">SUMIFS(RAB!$F$14:$F$80,RAB!$C$14:$C$80,C1021)</f>
        <v>0</v>
      </c>
      <c r="E1021" s="557">
        <f ca="1" t="shared" si="37"/>
        <v>0</v>
      </c>
      <c r="F1021" s="557">
        <f ca="1">IF(D1021=0,0,SUM($E$713:E1021))</f>
        <v>0</v>
      </c>
    </row>
    <row r="1022" hidden="1" spans="2:6">
      <c r="B1022" s="651">
        <v>309</v>
      </c>
      <c r="C1022" s="652" t="str">
        <f ca="1">IF(ISERROR(OFFSET('HARGA SATUAN'!$C$6,MATCH(B1022,'HARGA SATUAN'!$N$7:$N$1495,0),0)),"",OFFSET('HARGA SATUAN'!$C$6,MATCH(B1022,'HARGA SATUAN'!$N$7:$N$1495,0),0))</f>
        <v/>
      </c>
      <c r="D1022" s="652">
        <f ca="1">SUMIFS(RAB!$F$14:$F$80,RAB!$C$14:$C$80,C1022)</f>
        <v>0</v>
      </c>
      <c r="E1022" s="557">
        <f ca="1" t="shared" si="37"/>
        <v>0</v>
      </c>
      <c r="F1022" s="557">
        <f ca="1">IF(D1022=0,0,SUM($E$713:E1022))</f>
        <v>0</v>
      </c>
    </row>
    <row r="1023" hidden="1" spans="2:6">
      <c r="B1023" s="651">
        <v>310</v>
      </c>
      <c r="C1023" s="652" t="str">
        <f ca="1">IF(ISERROR(OFFSET('HARGA SATUAN'!$C$6,MATCH(B1023,'HARGA SATUAN'!$N$7:$N$1495,0),0)),"",OFFSET('HARGA SATUAN'!$C$6,MATCH(B1023,'HARGA SATUAN'!$N$7:$N$1495,0),0))</f>
        <v/>
      </c>
      <c r="D1023" s="652">
        <f ca="1">SUMIFS(RAB!$F$14:$F$80,RAB!$C$14:$C$80,C1023)</f>
        <v>0</v>
      </c>
      <c r="E1023" s="557">
        <f ca="1" t="shared" si="37"/>
        <v>0</v>
      </c>
      <c r="F1023" s="557">
        <f ca="1">IF(D1023=0,0,SUM($E$713:E1023))</f>
        <v>0</v>
      </c>
    </row>
    <row r="1024" hidden="1" spans="2:6">
      <c r="B1024" s="651">
        <v>311</v>
      </c>
      <c r="C1024" s="652" t="str">
        <f ca="1">IF(ISERROR(OFFSET('HARGA SATUAN'!$C$6,MATCH(B1024,'HARGA SATUAN'!$N$7:$N$1495,0),0)),"",OFFSET('HARGA SATUAN'!$C$6,MATCH(B1024,'HARGA SATUAN'!$N$7:$N$1495,0),0))</f>
        <v/>
      </c>
      <c r="D1024" s="652">
        <f ca="1">SUMIFS(RAB!$F$14:$F$80,RAB!$C$14:$C$80,C1024)</f>
        <v>0</v>
      </c>
      <c r="E1024" s="557">
        <f ca="1" t="shared" si="37"/>
        <v>0</v>
      </c>
      <c r="F1024" s="557">
        <f ca="1">IF(D1024=0,0,SUM($E$713:E1024))</f>
        <v>0</v>
      </c>
    </row>
    <row r="1025" hidden="1" spans="2:6">
      <c r="B1025" s="651">
        <v>312</v>
      </c>
      <c r="C1025" s="652" t="str">
        <f ca="1">IF(ISERROR(OFFSET('HARGA SATUAN'!$C$6,MATCH(B1025,'HARGA SATUAN'!$N$7:$N$1495,0),0)),"",OFFSET('HARGA SATUAN'!$C$6,MATCH(B1025,'HARGA SATUAN'!$N$7:$N$1495,0),0))</f>
        <v/>
      </c>
      <c r="D1025" s="652">
        <f ca="1">SUMIFS(RAB!$F$14:$F$80,RAB!$C$14:$C$80,C1025)</f>
        <v>0</v>
      </c>
      <c r="E1025" s="557">
        <f ca="1" t="shared" si="37"/>
        <v>0</v>
      </c>
      <c r="F1025" s="557">
        <f ca="1">IF(D1025=0,0,SUM($E$713:E1025))</f>
        <v>0</v>
      </c>
    </row>
    <row r="1026" hidden="1" spans="2:6">
      <c r="B1026" s="651">
        <v>313</v>
      </c>
      <c r="C1026" s="652" t="str">
        <f ca="1">IF(ISERROR(OFFSET('HARGA SATUAN'!$C$6,MATCH(B1026,'HARGA SATUAN'!$N$7:$N$1495,0),0)),"",OFFSET('HARGA SATUAN'!$C$6,MATCH(B1026,'HARGA SATUAN'!$N$7:$N$1495,0),0))</f>
        <v/>
      </c>
      <c r="D1026" s="652">
        <f ca="1">SUMIFS(RAB!$F$14:$F$80,RAB!$C$14:$C$80,C1026)</f>
        <v>0</v>
      </c>
      <c r="E1026" s="557">
        <f ca="1" t="shared" si="37"/>
        <v>0</v>
      </c>
      <c r="F1026" s="557">
        <f ca="1">IF(D1026=0,0,SUM($E$713:E1026))</f>
        <v>0</v>
      </c>
    </row>
    <row r="1027" hidden="1" spans="2:6">
      <c r="B1027" s="651">
        <v>314</v>
      </c>
      <c r="C1027" s="652" t="str">
        <f ca="1">IF(ISERROR(OFFSET('HARGA SATUAN'!$C$6,MATCH(B1027,'HARGA SATUAN'!$N$7:$N$1495,0),0)),"",OFFSET('HARGA SATUAN'!$C$6,MATCH(B1027,'HARGA SATUAN'!$N$7:$N$1495,0),0))</f>
        <v/>
      </c>
      <c r="D1027" s="652">
        <f ca="1">SUMIFS(RAB!$F$14:$F$80,RAB!$C$14:$C$80,C1027)</f>
        <v>0</v>
      </c>
      <c r="E1027" s="557">
        <f ca="1" t="shared" si="37"/>
        <v>0</v>
      </c>
      <c r="F1027" s="557">
        <f ca="1">IF(D1027=0,0,SUM($E$713:E1027))</f>
        <v>0</v>
      </c>
    </row>
    <row r="1028" hidden="1" spans="2:6">
      <c r="B1028" s="651">
        <v>315</v>
      </c>
      <c r="C1028" s="652" t="str">
        <f ca="1">IF(ISERROR(OFFSET('HARGA SATUAN'!$C$6,MATCH(B1028,'HARGA SATUAN'!$N$7:$N$1495,0),0)),"",OFFSET('HARGA SATUAN'!$C$6,MATCH(B1028,'HARGA SATUAN'!$N$7:$N$1495,0),0))</f>
        <v/>
      </c>
      <c r="D1028" s="652">
        <f ca="1">SUMIFS(RAB!$F$14:$F$80,RAB!$C$14:$C$80,C1028)</f>
        <v>0</v>
      </c>
      <c r="E1028" s="557">
        <f ca="1" t="shared" si="37"/>
        <v>0</v>
      </c>
      <c r="F1028" s="557">
        <f ca="1">IF(D1028=0,0,SUM($E$713:E1028))</f>
        <v>0</v>
      </c>
    </row>
    <row r="1029" hidden="1" spans="2:6">
      <c r="B1029" s="651">
        <v>316</v>
      </c>
      <c r="C1029" s="652" t="str">
        <f ca="1">IF(ISERROR(OFFSET('HARGA SATUAN'!$C$6,MATCH(B1029,'HARGA SATUAN'!$N$7:$N$1495,0),0)),"",OFFSET('HARGA SATUAN'!$C$6,MATCH(B1029,'HARGA SATUAN'!$N$7:$N$1495,0),0))</f>
        <v/>
      </c>
      <c r="D1029" s="652">
        <f ca="1">SUMIFS(RAB!$F$14:$F$80,RAB!$C$14:$C$80,C1029)</f>
        <v>0</v>
      </c>
      <c r="E1029" s="557">
        <f ca="1" t="shared" si="37"/>
        <v>0</v>
      </c>
      <c r="F1029" s="557">
        <f ca="1">IF(D1029=0,0,SUM($E$713:E1029))</f>
        <v>0</v>
      </c>
    </row>
    <row r="1030" hidden="1" spans="2:6">
      <c r="B1030" s="651">
        <v>317</v>
      </c>
      <c r="C1030" s="652" t="str">
        <f ca="1">IF(ISERROR(OFFSET('HARGA SATUAN'!$C$6,MATCH(B1030,'HARGA SATUAN'!$N$7:$N$1495,0),0)),"",OFFSET('HARGA SATUAN'!$C$6,MATCH(B1030,'HARGA SATUAN'!$N$7:$N$1495,0),0))</f>
        <v/>
      </c>
      <c r="D1030" s="652">
        <f ca="1">SUMIFS(RAB!$F$14:$F$80,RAB!$C$14:$C$80,C1030)</f>
        <v>0</v>
      </c>
      <c r="E1030" s="557">
        <f ca="1" t="shared" si="37"/>
        <v>0</v>
      </c>
      <c r="F1030" s="557">
        <f ca="1">IF(D1030=0,0,SUM($E$713:E1030))</f>
        <v>0</v>
      </c>
    </row>
    <row r="1031" hidden="1" spans="2:6">
      <c r="B1031" s="651">
        <v>318</v>
      </c>
      <c r="C1031" s="652" t="str">
        <f ca="1">IF(ISERROR(OFFSET('HARGA SATUAN'!$C$6,MATCH(B1031,'HARGA SATUAN'!$N$7:$N$1495,0),0)),"",OFFSET('HARGA SATUAN'!$C$6,MATCH(B1031,'HARGA SATUAN'!$N$7:$N$1495,0),0))</f>
        <v/>
      </c>
      <c r="D1031" s="652">
        <f ca="1">SUMIFS(RAB!$F$14:$F$80,RAB!$C$14:$C$80,C1031)</f>
        <v>0</v>
      </c>
      <c r="E1031" s="557">
        <f ca="1" t="shared" si="37"/>
        <v>0</v>
      </c>
      <c r="F1031" s="557">
        <f ca="1">IF(D1031=0,0,SUM($E$713:E1031))</f>
        <v>0</v>
      </c>
    </row>
    <row r="1032" hidden="1" spans="2:6">
      <c r="B1032" s="651">
        <v>319</v>
      </c>
      <c r="C1032" s="652" t="str">
        <f ca="1">IF(ISERROR(OFFSET('HARGA SATUAN'!$C$6,MATCH(B1032,'HARGA SATUAN'!$N$7:$N$1495,0),0)),"",OFFSET('HARGA SATUAN'!$C$6,MATCH(B1032,'HARGA SATUAN'!$N$7:$N$1495,0),0))</f>
        <v/>
      </c>
      <c r="D1032" s="652">
        <f ca="1">SUMIFS(RAB!$F$14:$F$80,RAB!$C$14:$C$80,C1032)</f>
        <v>0</v>
      </c>
      <c r="E1032" s="557">
        <f ca="1" t="shared" si="37"/>
        <v>0</v>
      </c>
      <c r="F1032" s="557">
        <f ca="1">IF(D1032=0,0,SUM($E$713:E1032))</f>
        <v>0</v>
      </c>
    </row>
    <row r="1033" hidden="1" spans="2:6">
      <c r="B1033" s="651">
        <v>320</v>
      </c>
      <c r="C1033" s="652" t="str">
        <f ca="1">IF(ISERROR(OFFSET('HARGA SATUAN'!$C$6,MATCH(B1033,'HARGA SATUAN'!$N$7:$N$1495,0),0)),"",OFFSET('HARGA SATUAN'!$C$6,MATCH(B1033,'HARGA SATUAN'!$N$7:$N$1495,0),0))</f>
        <v/>
      </c>
      <c r="D1033" s="652">
        <f ca="1">SUMIFS(RAB!$F$14:$F$80,RAB!$C$14:$C$80,C1033)</f>
        <v>0</v>
      </c>
      <c r="E1033" s="557">
        <f ca="1" t="shared" si="37"/>
        <v>0</v>
      </c>
      <c r="F1033" s="557">
        <f ca="1">IF(D1033=0,0,SUM($E$713:E1033))</f>
        <v>0</v>
      </c>
    </row>
    <row r="1034" hidden="1" spans="2:6">
      <c r="B1034" s="651">
        <v>321</v>
      </c>
      <c r="C1034" s="652" t="str">
        <f ca="1">IF(ISERROR(OFFSET('HARGA SATUAN'!$C$6,MATCH(B1034,'HARGA SATUAN'!$N$7:$N$1495,0),0)),"",OFFSET('HARGA SATUAN'!$C$6,MATCH(B1034,'HARGA SATUAN'!$N$7:$N$1495,0),0))</f>
        <v/>
      </c>
      <c r="D1034" s="652">
        <f ca="1">SUMIFS(RAB!$F$14:$F$80,RAB!$C$14:$C$80,C1034)</f>
        <v>0</v>
      </c>
      <c r="E1034" s="557">
        <f ca="1" t="shared" si="37"/>
        <v>0</v>
      </c>
      <c r="F1034" s="557">
        <f ca="1">IF(D1034=0,0,SUM($E$713:E1034))</f>
        <v>0</v>
      </c>
    </row>
    <row r="1035" hidden="1" spans="2:6">
      <c r="B1035" s="651">
        <v>322</v>
      </c>
      <c r="C1035" s="652" t="str">
        <f ca="1">IF(ISERROR(OFFSET('HARGA SATUAN'!$C$6,MATCH(B1035,'HARGA SATUAN'!$N$7:$N$1495,0),0)),"",OFFSET('HARGA SATUAN'!$C$6,MATCH(B1035,'HARGA SATUAN'!$N$7:$N$1495,0),0))</f>
        <v/>
      </c>
      <c r="D1035" s="652">
        <f ca="1">SUMIFS(RAB!$F$14:$F$80,RAB!$C$14:$C$80,C1035)</f>
        <v>0</v>
      </c>
      <c r="E1035" s="557">
        <f ca="1" t="shared" ref="E1035:E1098" si="38">IF(D1035=0,0,1)</f>
        <v>0</v>
      </c>
      <c r="F1035" s="557">
        <f ca="1">IF(D1035=0,0,SUM($E$713:E1035))</f>
        <v>0</v>
      </c>
    </row>
    <row r="1036" hidden="1" spans="2:6">
      <c r="B1036" s="651">
        <v>323</v>
      </c>
      <c r="C1036" s="652" t="str">
        <f ca="1">IF(ISERROR(OFFSET('HARGA SATUAN'!$C$6,MATCH(B1036,'HARGA SATUAN'!$N$7:$N$1495,0),0)),"",OFFSET('HARGA SATUAN'!$C$6,MATCH(B1036,'HARGA SATUAN'!$N$7:$N$1495,0),0))</f>
        <v/>
      </c>
      <c r="D1036" s="652">
        <f ca="1">SUMIFS(RAB!$F$14:$F$80,RAB!$C$14:$C$80,C1036)</f>
        <v>0</v>
      </c>
      <c r="E1036" s="557">
        <f ca="1" t="shared" si="38"/>
        <v>0</v>
      </c>
      <c r="F1036" s="557">
        <f ca="1">IF(D1036=0,0,SUM($E$713:E1036))</f>
        <v>0</v>
      </c>
    </row>
    <row r="1037" hidden="1" spans="2:6">
      <c r="B1037" s="651">
        <v>324</v>
      </c>
      <c r="C1037" s="652" t="str">
        <f ca="1">IF(ISERROR(OFFSET('HARGA SATUAN'!$C$6,MATCH(B1037,'HARGA SATUAN'!$N$7:$N$1495,0),0)),"",OFFSET('HARGA SATUAN'!$C$6,MATCH(B1037,'HARGA SATUAN'!$N$7:$N$1495,0),0))</f>
        <v/>
      </c>
      <c r="D1037" s="652">
        <f ca="1">SUMIFS(RAB!$F$14:$F$80,RAB!$C$14:$C$80,C1037)</f>
        <v>0</v>
      </c>
      <c r="E1037" s="557">
        <f ca="1" t="shared" si="38"/>
        <v>0</v>
      </c>
      <c r="F1037" s="557">
        <f ca="1">IF(D1037=0,0,SUM($E$713:E1037))</f>
        <v>0</v>
      </c>
    </row>
    <row r="1038" hidden="1" spans="2:6">
      <c r="B1038" s="651">
        <v>325</v>
      </c>
      <c r="C1038" s="652" t="str">
        <f ca="1">IF(ISERROR(OFFSET('HARGA SATUAN'!$C$6,MATCH(B1038,'HARGA SATUAN'!$N$7:$N$1495,0),0)),"",OFFSET('HARGA SATUAN'!$C$6,MATCH(B1038,'HARGA SATUAN'!$N$7:$N$1495,0),0))</f>
        <v/>
      </c>
      <c r="D1038" s="652">
        <f ca="1">SUMIFS(RAB!$F$14:$F$80,RAB!$C$14:$C$80,C1038)</f>
        <v>0</v>
      </c>
      <c r="E1038" s="557">
        <f ca="1" t="shared" si="38"/>
        <v>0</v>
      </c>
      <c r="F1038" s="557">
        <f ca="1">IF(D1038=0,0,SUM($E$713:E1038))</f>
        <v>0</v>
      </c>
    </row>
    <row r="1039" hidden="1" spans="2:6">
      <c r="B1039" s="651">
        <v>326</v>
      </c>
      <c r="C1039" s="652" t="str">
        <f ca="1">IF(ISERROR(OFFSET('HARGA SATUAN'!$C$6,MATCH(B1039,'HARGA SATUAN'!$N$7:$N$1495,0),0)),"",OFFSET('HARGA SATUAN'!$C$6,MATCH(B1039,'HARGA SATUAN'!$N$7:$N$1495,0),0))</f>
        <v/>
      </c>
      <c r="D1039" s="652">
        <f ca="1">SUMIFS(RAB!$F$14:$F$80,RAB!$C$14:$C$80,C1039)</f>
        <v>0</v>
      </c>
      <c r="E1039" s="557">
        <f ca="1" t="shared" si="38"/>
        <v>0</v>
      </c>
      <c r="F1039" s="557">
        <f ca="1">IF(D1039=0,0,SUM($E$713:E1039))</f>
        <v>0</v>
      </c>
    </row>
    <row r="1040" hidden="1" spans="2:6">
      <c r="B1040" s="651">
        <v>327</v>
      </c>
      <c r="C1040" s="652" t="str">
        <f ca="1">IF(ISERROR(OFFSET('HARGA SATUAN'!$C$6,MATCH(B1040,'HARGA SATUAN'!$N$7:$N$1495,0),0)),"",OFFSET('HARGA SATUAN'!$C$6,MATCH(B1040,'HARGA SATUAN'!$N$7:$N$1495,0),0))</f>
        <v/>
      </c>
      <c r="D1040" s="652">
        <f ca="1">SUMIFS(RAB!$F$14:$F$80,RAB!$C$14:$C$80,C1040)</f>
        <v>0</v>
      </c>
      <c r="E1040" s="557">
        <f ca="1" t="shared" si="38"/>
        <v>0</v>
      </c>
      <c r="F1040" s="557">
        <f ca="1">IF(D1040=0,0,SUM($E$713:E1040))</f>
        <v>0</v>
      </c>
    </row>
    <row r="1041" hidden="1" spans="2:6">
      <c r="B1041" s="651">
        <v>328</v>
      </c>
      <c r="C1041" s="652" t="str">
        <f ca="1">IF(ISERROR(OFFSET('HARGA SATUAN'!$C$6,MATCH(B1041,'HARGA SATUAN'!$N$7:$N$1495,0),0)),"",OFFSET('HARGA SATUAN'!$C$6,MATCH(B1041,'HARGA SATUAN'!$N$7:$N$1495,0),0))</f>
        <v/>
      </c>
      <c r="D1041" s="652">
        <f ca="1">SUMIFS(RAB!$F$14:$F$80,RAB!$C$14:$C$80,C1041)</f>
        <v>0</v>
      </c>
      <c r="E1041" s="557">
        <f ca="1" t="shared" si="38"/>
        <v>0</v>
      </c>
      <c r="F1041" s="557">
        <f ca="1">IF(D1041=0,0,SUM($E$713:E1041))</f>
        <v>0</v>
      </c>
    </row>
    <row r="1042" hidden="1" spans="2:6">
      <c r="B1042" s="651">
        <v>329</v>
      </c>
      <c r="C1042" s="652" t="str">
        <f ca="1">IF(ISERROR(OFFSET('HARGA SATUAN'!$C$6,MATCH(B1042,'HARGA SATUAN'!$N$7:$N$1495,0),0)),"",OFFSET('HARGA SATUAN'!$C$6,MATCH(B1042,'HARGA SATUAN'!$N$7:$N$1495,0),0))</f>
        <v/>
      </c>
      <c r="D1042" s="652">
        <f ca="1">SUMIFS(RAB!$F$14:$F$80,RAB!$C$14:$C$80,C1042)</f>
        <v>0</v>
      </c>
      <c r="E1042" s="557">
        <f ca="1" t="shared" si="38"/>
        <v>0</v>
      </c>
      <c r="F1042" s="557">
        <f ca="1">IF(D1042=0,0,SUM($E$713:E1042))</f>
        <v>0</v>
      </c>
    </row>
    <row r="1043" hidden="1" spans="2:6">
      <c r="B1043" s="651">
        <v>330</v>
      </c>
      <c r="C1043" s="652" t="str">
        <f ca="1">IF(ISERROR(OFFSET('HARGA SATUAN'!$C$6,MATCH(B1043,'HARGA SATUAN'!$N$7:$N$1495,0),0)),"",OFFSET('HARGA SATUAN'!$C$6,MATCH(B1043,'HARGA SATUAN'!$N$7:$N$1495,0),0))</f>
        <v/>
      </c>
      <c r="D1043" s="652">
        <f ca="1">SUMIFS(RAB!$F$14:$F$80,RAB!$C$14:$C$80,C1043)</f>
        <v>0</v>
      </c>
      <c r="E1043" s="557">
        <f ca="1" t="shared" si="38"/>
        <v>0</v>
      </c>
      <c r="F1043" s="557">
        <f ca="1">IF(D1043=0,0,SUM($E$713:E1043))</f>
        <v>0</v>
      </c>
    </row>
    <row r="1044" hidden="1" spans="2:6">
      <c r="B1044" s="651">
        <v>331</v>
      </c>
      <c r="C1044" s="652" t="str">
        <f ca="1">IF(ISERROR(OFFSET('HARGA SATUAN'!$C$6,MATCH(B1044,'HARGA SATUAN'!$N$7:$N$1495,0),0)),"",OFFSET('HARGA SATUAN'!$C$6,MATCH(B1044,'HARGA SATUAN'!$N$7:$N$1495,0),0))</f>
        <v/>
      </c>
      <c r="D1044" s="652">
        <f ca="1">SUMIFS(RAB!$F$14:$F$80,RAB!$C$14:$C$80,C1044)</f>
        <v>0</v>
      </c>
      <c r="E1044" s="557">
        <f ca="1" t="shared" si="38"/>
        <v>0</v>
      </c>
      <c r="F1044" s="557">
        <f ca="1">IF(D1044=0,0,SUM($E$713:E1044))</f>
        <v>0</v>
      </c>
    </row>
    <row r="1045" hidden="1" spans="2:6">
      <c r="B1045" s="651">
        <v>332</v>
      </c>
      <c r="C1045" s="652" t="str">
        <f ca="1">IF(ISERROR(OFFSET('HARGA SATUAN'!$C$6,MATCH(B1045,'HARGA SATUAN'!$N$7:$N$1495,0),0)),"",OFFSET('HARGA SATUAN'!$C$6,MATCH(B1045,'HARGA SATUAN'!$N$7:$N$1495,0),0))</f>
        <v/>
      </c>
      <c r="D1045" s="652">
        <f ca="1">SUMIFS(RAB!$F$14:$F$80,RAB!$C$14:$C$80,C1045)</f>
        <v>0</v>
      </c>
      <c r="E1045" s="557">
        <f ca="1" t="shared" si="38"/>
        <v>0</v>
      </c>
      <c r="F1045" s="557">
        <f ca="1">IF(D1045=0,0,SUM($E$713:E1045))</f>
        <v>0</v>
      </c>
    </row>
    <row r="1046" hidden="1" spans="2:6">
      <c r="B1046" s="651">
        <v>333</v>
      </c>
      <c r="C1046" s="652" t="str">
        <f ca="1">IF(ISERROR(OFFSET('HARGA SATUAN'!$C$6,MATCH(B1046,'HARGA SATUAN'!$N$7:$N$1495,0),0)),"",OFFSET('HARGA SATUAN'!$C$6,MATCH(B1046,'HARGA SATUAN'!$N$7:$N$1495,0),0))</f>
        <v/>
      </c>
      <c r="D1046" s="652">
        <f ca="1">SUMIFS(RAB!$F$14:$F$80,RAB!$C$14:$C$80,C1046)</f>
        <v>0</v>
      </c>
      <c r="E1046" s="557">
        <f ca="1" t="shared" si="38"/>
        <v>0</v>
      </c>
      <c r="F1046" s="557">
        <f ca="1">IF(D1046=0,0,SUM($E$713:E1046))</f>
        <v>0</v>
      </c>
    </row>
    <row r="1047" hidden="1" spans="2:6">
      <c r="B1047" s="651">
        <v>334</v>
      </c>
      <c r="C1047" s="652" t="str">
        <f ca="1">IF(ISERROR(OFFSET('HARGA SATUAN'!$C$6,MATCH(B1047,'HARGA SATUAN'!$N$7:$N$1495,0),0)),"",OFFSET('HARGA SATUAN'!$C$6,MATCH(B1047,'HARGA SATUAN'!$N$7:$N$1495,0),0))</f>
        <v/>
      </c>
      <c r="D1047" s="652">
        <f ca="1">SUMIFS(RAB!$F$14:$F$80,RAB!$C$14:$C$80,C1047)</f>
        <v>0</v>
      </c>
      <c r="E1047" s="557">
        <f ca="1" t="shared" si="38"/>
        <v>0</v>
      </c>
      <c r="F1047" s="557">
        <f ca="1">IF(D1047=0,0,SUM($E$713:E1047))</f>
        <v>0</v>
      </c>
    </row>
    <row r="1048" hidden="1" spans="2:6">
      <c r="B1048" s="651">
        <v>335</v>
      </c>
      <c r="C1048" s="652" t="str">
        <f ca="1">IF(ISERROR(OFFSET('HARGA SATUAN'!$C$6,MATCH(B1048,'HARGA SATUAN'!$N$7:$N$1495,0),0)),"",OFFSET('HARGA SATUAN'!$C$6,MATCH(B1048,'HARGA SATUAN'!$N$7:$N$1495,0),0))</f>
        <v/>
      </c>
      <c r="D1048" s="652">
        <f ca="1">SUMIFS(RAB!$F$14:$F$80,RAB!$C$14:$C$80,C1048)</f>
        <v>0</v>
      </c>
      <c r="E1048" s="557">
        <f ca="1" t="shared" si="38"/>
        <v>0</v>
      </c>
      <c r="F1048" s="557">
        <f ca="1">IF(D1048=0,0,SUM($E$713:E1048))</f>
        <v>0</v>
      </c>
    </row>
    <row r="1049" hidden="1" spans="2:6">
      <c r="B1049" s="651">
        <v>336</v>
      </c>
      <c r="C1049" s="652" t="str">
        <f ca="1">IF(ISERROR(OFFSET('HARGA SATUAN'!$C$6,MATCH(B1049,'HARGA SATUAN'!$N$7:$N$1495,0),0)),"",OFFSET('HARGA SATUAN'!$C$6,MATCH(B1049,'HARGA SATUAN'!$N$7:$N$1495,0),0))</f>
        <v/>
      </c>
      <c r="D1049" s="652">
        <f ca="1">SUMIFS(RAB!$F$14:$F$80,RAB!$C$14:$C$80,C1049)</f>
        <v>0</v>
      </c>
      <c r="E1049" s="557">
        <f ca="1" t="shared" si="38"/>
        <v>0</v>
      </c>
      <c r="F1049" s="557">
        <f ca="1">IF(D1049=0,0,SUM($E$713:E1049))</f>
        <v>0</v>
      </c>
    </row>
    <row r="1050" hidden="1" spans="2:6">
      <c r="B1050" s="651">
        <v>337</v>
      </c>
      <c r="C1050" s="652" t="str">
        <f ca="1">IF(ISERROR(OFFSET('HARGA SATUAN'!$C$6,MATCH(B1050,'HARGA SATUAN'!$N$7:$N$1495,0),0)),"",OFFSET('HARGA SATUAN'!$C$6,MATCH(B1050,'HARGA SATUAN'!$N$7:$N$1495,0),0))</f>
        <v/>
      </c>
      <c r="D1050" s="652">
        <f ca="1">SUMIFS(RAB!$F$14:$F$80,RAB!$C$14:$C$80,C1050)</f>
        <v>0</v>
      </c>
      <c r="E1050" s="557">
        <f ca="1" t="shared" si="38"/>
        <v>0</v>
      </c>
      <c r="F1050" s="557">
        <f ca="1">IF(D1050=0,0,SUM($E$713:E1050))</f>
        <v>0</v>
      </c>
    </row>
    <row r="1051" hidden="1" spans="2:6">
      <c r="B1051" s="651">
        <v>338</v>
      </c>
      <c r="C1051" s="652" t="str">
        <f ca="1">IF(ISERROR(OFFSET('HARGA SATUAN'!$C$6,MATCH(B1051,'HARGA SATUAN'!$N$7:$N$1495,0),0)),"",OFFSET('HARGA SATUAN'!$C$6,MATCH(B1051,'HARGA SATUAN'!$N$7:$N$1495,0),0))</f>
        <v/>
      </c>
      <c r="D1051" s="652">
        <f ca="1">SUMIFS(RAB!$F$14:$F$80,RAB!$C$14:$C$80,C1051)</f>
        <v>0</v>
      </c>
      <c r="E1051" s="557">
        <f ca="1" t="shared" si="38"/>
        <v>0</v>
      </c>
      <c r="F1051" s="557">
        <f ca="1">IF(D1051=0,0,SUM($E$713:E1051))</f>
        <v>0</v>
      </c>
    </row>
    <row r="1052" hidden="1" spans="2:6">
      <c r="B1052" s="651">
        <v>339</v>
      </c>
      <c r="C1052" s="652" t="str">
        <f ca="1">IF(ISERROR(OFFSET('HARGA SATUAN'!$C$6,MATCH(B1052,'HARGA SATUAN'!$N$7:$N$1495,0),0)),"",OFFSET('HARGA SATUAN'!$C$6,MATCH(B1052,'HARGA SATUAN'!$N$7:$N$1495,0),0))</f>
        <v/>
      </c>
      <c r="D1052" s="652">
        <f ca="1">SUMIFS(RAB!$F$14:$F$80,RAB!$C$14:$C$80,C1052)</f>
        <v>0</v>
      </c>
      <c r="E1052" s="557">
        <f ca="1" t="shared" si="38"/>
        <v>0</v>
      </c>
      <c r="F1052" s="557">
        <f ca="1">IF(D1052=0,0,SUM($E$713:E1052))</f>
        <v>0</v>
      </c>
    </row>
    <row r="1053" hidden="1" spans="2:6">
      <c r="B1053" s="651">
        <v>340</v>
      </c>
      <c r="C1053" s="652" t="str">
        <f ca="1">IF(ISERROR(OFFSET('HARGA SATUAN'!$C$6,MATCH(B1053,'HARGA SATUAN'!$N$7:$N$1495,0),0)),"",OFFSET('HARGA SATUAN'!$C$6,MATCH(B1053,'HARGA SATUAN'!$N$7:$N$1495,0),0))</f>
        <v/>
      </c>
      <c r="D1053" s="652">
        <f ca="1">SUMIFS(RAB!$F$14:$F$80,RAB!$C$14:$C$80,C1053)</f>
        <v>0</v>
      </c>
      <c r="E1053" s="557">
        <f ca="1" t="shared" si="38"/>
        <v>0</v>
      </c>
      <c r="F1053" s="557">
        <f ca="1">IF(D1053=0,0,SUM($E$713:E1053))</f>
        <v>0</v>
      </c>
    </row>
    <row r="1054" hidden="1" spans="2:6">
      <c r="B1054" s="651">
        <v>341</v>
      </c>
      <c r="C1054" s="652" t="str">
        <f ca="1">IF(ISERROR(OFFSET('HARGA SATUAN'!$C$6,MATCH(B1054,'HARGA SATUAN'!$N$7:$N$1495,0),0)),"",OFFSET('HARGA SATUAN'!$C$6,MATCH(B1054,'HARGA SATUAN'!$N$7:$N$1495,0),0))</f>
        <v/>
      </c>
      <c r="D1054" s="652">
        <f ca="1">SUMIFS(RAB!$F$14:$F$80,RAB!$C$14:$C$80,C1054)</f>
        <v>0</v>
      </c>
      <c r="E1054" s="557">
        <f ca="1" t="shared" si="38"/>
        <v>0</v>
      </c>
      <c r="F1054" s="557">
        <f ca="1">IF(D1054=0,0,SUM($E$713:E1054))</f>
        <v>0</v>
      </c>
    </row>
    <row r="1055" hidden="1" spans="2:6">
      <c r="B1055" s="651">
        <v>342</v>
      </c>
      <c r="C1055" s="652" t="str">
        <f ca="1">IF(ISERROR(OFFSET('HARGA SATUAN'!$C$6,MATCH(B1055,'HARGA SATUAN'!$N$7:$N$1495,0),0)),"",OFFSET('HARGA SATUAN'!$C$6,MATCH(B1055,'HARGA SATUAN'!$N$7:$N$1495,0),0))</f>
        <v/>
      </c>
      <c r="D1055" s="652">
        <f ca="1">SUMIFS(RAB!$F$14:$F$80,RAB!$C$14:$C$80,C1055)</f>
        <v>0</v>
      </c>
      <c r="E1055" s="557">
        <f ca="1" t="shared" si="38"/>
        <v>0</v>
      </c>
      <c r="F1055" s="557">
        <f ca="1">IF(D1055=0,0,SUM($E$713:E1055))</f>
        <v>0</v>
      </c>
    </row>
    <row r="1056" hidden="1" spans="2:6">
      <c r="B1056" s="651">
        <v>343</v>
      </c>
      <c r="C1056" s="652" t="str">
        <f ca="1">IF(ISERROR(OFFSET('HARGA SATUAN'!$C$6,MATCH(B1056,'HARGA SATUAN'!$N$7:$N$1495,0),0)),"",OFFSET('HARGA SATUAN'!$C$6,MATCH(B1056,'HARGA SATUAN'!$N$7:$N$1495,0),0))</f>
        <v/>
      </c>
      <c r="D1056" s="652">
        <f ca="1">SUMIFS(RAB!$F$14:$F$80,RAB!$C$14:$C$80,C1056)</f>
        <v>0</v>
      </c>
      <c r="E1056" s="557">
        <f ca="1" t="shared" si="38"/>
        <v>0</v>
      </c>
      <c r="F1056" s="557">
        <f ca="1">IF(D1056=0,0,SUM($E$713:E1056))</f>
        <v>0</v>
      </c>
    </row>
    <row r="1057" hidden="1" spans="2:6">
      <c r="B1057" s="651">
        <v>344</v>
      </c>
      <c r="C1057" s="652" t="str">
        <f ca="1">IF(ISERROR(OFFSET('HARGA SATUAN'!$C$6,MATCH(B1057,'HARGA SATUAN'!$N$7:$N$1495,0),0)),"",OFFSET('HARGA SATUAN'!$C$6,MATCH(B1057,'HARGA SATUAN'!$N$7:$N$1495,0),0))</f>
        <v/>
      </c>
      <c r="D1057" s="652">
        <f ca="1">SUMIFS(RAB!$F$14:$F$80,RAB!$C$14:$C$80,C1057)</f>
        <v>0</v>
      </c>
      <c r="E1057" s="557">
        <f ca="1" t="shared" si="38"/>
        <v>0</v>
      </c>
      <c r="F1057" s="557">
        <f ca="1">IF(D1057=0,0,SUM($E$713:E1057))</f>
        <v>0</v>
      </c>
    </row>
    <row r="1058" hidden="1" spans="2:6">
      <c r="B1058" s="651">
        <v>345</v>
      </c>
      <c r="C1058" s="652" t="str">
        <f ca="1">IF(ISERROR(OFFSET('HARGA SATUAN'!$C$6,MATCH(B1058,'HARGA SATUAN'!$N$7:$N$1495,0),0)),"",OFFSET('HARGA SATUAN'!$C$6,MATCH(B1058,'HARGA SATUAN'!$N$7:$N$1495,0),0))</f>
        <v/>
      </c>
      <c r="D1058" s="652">
        <f ca="1">SUMIFS(RAB!$F$14:$F$80,RAB!$C$14:$C$80,C1058)</f>
        <v>0</v>
      </c>
      <c r="E1058" s="557">
        <f ca="1" t="shared" si="38"/>
        <v>0</v>
      </c>
      <c r="F1058" s="557">
        <f ca="1">IF(D1058=0,0,SUM($E$713:E1058))</f>
        <v>0</v>
      </c>
    </row>
    <row r="1059" hidden="1" spans="2:6">
      <c r="B1059" s="651">
        <v>346</v>
      </c>
      <c r="C1059" s="652" t="str">
        <f ca="1">IF(ISERROR(OFFSET('HARGA SATUAN'!$C$6,MATCH(B1059,'HARGA SATUAN'!$N$7:$N$1495,0),0)),"",OFFSET('HARGA SATUAN'!$C$6,MATCH(B1059,'HARGA SATUAN'!$N$7:$N$1495,0),0))</f>
        <v/>
      </c>
      <c r="D1059" s="652">
        <f ca="1">SUMIFS(RAB!$F$14:$F$80,RAB!$C$14:$C$80,C1059)</f>
        <v>0</v>
      </c>
      <c r="E1059" s="557">
        <f ca="1" t="shared" si="38"/>
        <v>0</v>
      </c>
      <c r="F1059" s="557">
        <f ca="1">IF(D1059=0,0,SUM($E$713:E1059))</f>
        <v>0</v>
      </c>
    </row>
    <row r="1060" hidden="1" spans="2:6">
      <c r="B1060" s="651">
        <v>347</v>
      </c>
      <c r="C1060" s="652" t="str">
        <f ca="1">IF(ISERROR(OFFSET('HARGA SATUAN'!$C$6,MATCH(B1060,'HARGA SATUAN'!$N$7:$N$1495,0),0)),"",OFFSET('HARGA SATUAN'!$C$6,MATCH(B1060,'HARGA SATUAN'!$N$7:$N$1495,0),0))</f>
        <v/>
      </c>
      <c r="D1060" s="652">
        <f ca="1">SUMIFS(RAB!$F$14:$F$80,RAB!$C$14:$C$80,C1060)</f>
        <v>0</v>
      </c>
      <c r="E1060" s="557">
        <f ca="1" t="shared" si="38"/>
        <v>0</v>
      </c>
      <c r="F1060" s="557">
        <f ca="1">IF(D1060=0,0,SUM($E$713:E1060))</f>
        <v>0</v>
      </c>
    </row>
    <row r="1061" hidden="1" spans="2:6">
      <c r="B1061" s="651">
        <v>348</v>
      </c>
      <c r="C1061" s="652" t="str">
        <f ca="1">IF(ISERROR(OFFSET('HARGA SATUAN'!$C$6,MATCH(B1061,'HARGA SATUAN'!$N$7:$N$1495,0),0)),"",OFFSET('HARGA SATUAN'!$C$6,MATCH(B1061,'HARGA SATUAN'!$N$7:$N$1495,0),0))</f>
        <v/>
      </c>
      <c r="D1061" s="652">
        <f ca="1">SUMIFS(RAB!$F$14:$F$80,RAB!$C$14:$C$80,C1061)</f>
        <v>0</v>
      </c>
      <c r="E1061" s="557">
        <f ca="1" t="shared" si="38"/>
        <v>0</v>
      </c>
      <c r="F1061" s="557">
        <f ca="1">IF(D1061=0,0,SUM($E$713:E1061))</f>
        <v>0</v>
      </c>
    </row>
    <row r="1062" hidden="1" spans="2:6">
      <c r="B1062" s="651">
        <v>349</v>
      </c>
      <c r="C1062" s="652" t="str">
        <f ca="1">IF(ISERROR(OFFSET('HARGA SATUAN'!$C$6,MATCH(B1062,'HARGA SATUAN'!$N$7:$N$1495,0),0)),"",OFFSET('HARGA SATUAN'!$C$6,MATCH(B1062,'HARGA SATUAN'!$N$7:$N$1495,0),0))</f>
        <v/>
      </c>
      <c r="D1062" s="652">
        <f ca="1">SUMIFS(RAB!$F$14:$F$80,RAB!$C$14:$C$80,C1062)</f>
        <v>0</v>
      </c>
      <c r="E1062" s="557">
        <f ca="1" t="shared" si="38"/>
        <v>0</v>
      </c>
      <c r="F1062" s="557">
        <f ca="1">IF(D1062=0,0,SUM($E$713:E1062))</f>
        <v>0</v>
      </c>
    </row>
    <row r="1063" hidden="1" spans="2:6">
      <c r="B1063" s="651">
        <v>350</v>
      </c>
      <c r="C1063" s="652" t="str">
        <f ca="1">IF(ISERROR(OFFSET('HARGA SATUAN'!$C$6,MATCH(B1063,'HARGA SATUAN'!$N$7:$N$1495,0),0)),"",OFFSET('HARGA SATUAN'!$C$6,MATCH(B1063,'HARGA SATUAN'!$N$7:$N$1495,0),0))</f>
        <v/>
      </c>
      <c r="D1063" s="652">
        <f ca="1">SUMIFS(RAB!$F$14:$F$80,RAB!$C$14:$C$80,C1063)</f>
        <v>0</v>
      </c>
      <c r="E1063" s="557">
        <f ca="1" t="shared" si="38"/>
        <v>0</v>
      </c>
      <c r="F1063" s="557">
        <f ca="1">IF(D1063=0,0,SUM($E$713:E1063))</f>
        <v>0</v>
      </c>
    </row>
    <row r="1064" hidden="1" spans="2:6">
      <c r="B1064" s="651">
        <v>351</v>
      </c>
      <c r="C1064" s="652" t="str">
        <f ca="1">IF(ISERROR(OFFSET('HARGA SATUAN'!$C$6,MATCH(B1064,'HARGA SATUAN'!$N$7:$N$1495,0),0)),"",OFFSET('HARGA SATUAN'!$C$6,MATCH(B1064,'HARGA SATUAN'!$N$7:$N$1495,0),0))</f>
        <v/>
      </c>
      <c r="D1064" s="652">
        <f ca="1">SUMIFS(RAB!$F$14:$F$80,RAB!$C$14:$C$80,C1064)</f>
        <v>0</v>
      </c>
      <c r="E1064" s="557">
        <f ca="1" t="shared" si="38"/>
        <v>0</v>
      </c>
      <c r="F1064" s="557">
        <f ca="1">IF(D1064=0,0,SUM($E$713:E1064))</f>
        <v>0</v>
      </c>
    </row>
    <row r="1065" hidden="1" spans="2:6">
      <c r="B1065" s="651">
        <v>352</v>
      </c>
      <c r="C1065" s="652" t="str">
        <f ca="1">IF(ISERROR(OFFSET('HARGA SATUAN'!$C$6,MATCH(B1065,'HARGA SATUAN'!$N$7:$N$1495,0),0)),"",OFFSET('HARGA SATUAN'!$C$6,MATCH(B1065,'HARGA SATUAN'!$N$7:$N$1495,0),0))</f>
        <v/>
      </c>
      <c r="D1065" s="652">
        <f ca="1">SUMIFS(RAB!$F$14:$F$80,RAB!$C$14:$C$80,C1065)</f>
        <v>0</v>
      </c>
      <c r="E1065" s="557">
        <f ca="1" t="shared" si="38"/>
        <v>0</v>
      </c>
      <c r="F1065" s="557">
        <f ca="1">IF(D1065=0,0,SUM($E$713:E1065))</f>
        <v>0</v>
      </c>
    </row>
    <row r="1066" hidden="1" spans="2:6">
      <c r="B1066" s="651">
        <v>353</v>
      </c>
      <c r="C1066" s="652" t="str">
        <f ca="1">IF(ISERROR(OFFSET('HARGA SATUAN'!$C$6,MATCH(B1066,'HARGA SATUAN'!$N$7:$N$1495,0),0)),"",OFFSET('HARGA SATUAN'!$C$6,MATCH(B1066,'HARGA SATUAN'!$N$7:$N$1495,0),0))</f>
        <v/>
      </c>
      <c r="D1066" s="652">
        <f ca="1">SUMIFS(RAB!$F$14:$F$80,RAB!$C$14:$C$80,C1066)</f>
        <v>0</v>
      </c>
      <c r="E1066" s="557">
        <f ca="1" t="shared" si="38"/>
        <v>0</v>
      </c>
      <c r="F1066" s="557">
        <f ca="1">IF(D1066=0,0,SUM($E$713:E1066))</f>
        <v>0</v>
      </c>
    </row>
    <row r="1067" hidden="1" spans="2:6">
      <c r="B1067" s="651">
        <v>354</v>
      </c>
      <c r="C1067" s="652" t="str">
        <f ca="1">IF(ISERROR(OFFSET('HARGA SATUAN'!$C$6,MATCH(B1067,'HARGA SATUAN'!$N$7:$N$1495,0),0)),"",OFFSET('HARGA SATUAN'!$C$6,MATCH(B1067,'HARGA SATUAN'!$N$7:$N$1495,0),0))</f>
        <v/>
      </c>
      <c r="D1067" s="652">
        <f ca="1">SUMIFS(RAB!$F$14:$F$80,RAB!$C$14:$C$80,C1067)</f>
        <v>0</v>
      </c>
      <c r="E1067" s="557">
        <f ca="1" t="shared" si="38"/>
        <v>0</v>
      </c>
      <c r="F1067" s="557">
        <f ca="1">IF(D1067=0,0,SUM($E$713:E1067))</f>
        <v>0</v>
      </c>
    </row>
    <row r="1068" hidden="1" spans="2:6">
      <c r="B1068" s="651">
        <v>355</v>
      </c>
      <c r="C1068" s="652" t="str">
        <f ca="1">IF(ISERROR(OFFSET('HARGA SATUAN'!$C$6,MATCH(B1068,'HARGA SATUAN'!$N$7:$N$1495,0),0)),"",OFFSET('HARGA SATUAN'!$C$6,MATCH(B1068,'HARGA SATUAN'!$N$7:$N$1495,0),0))</f>
        <v/>
      </c>
      <c r="D1068" s="652">
        <f ca="1">SUMIFS(RAB!$F$14:$F$80,RAB!$C$14:$C$80,C1068)</f>
        <v>0</v>
      </c>
      <c r="E1068" s="557">
        <f ca="1" t="shared" si="38"/>
        <v>0</v>
      </c>
      <c r="F1068" s="557">
        <f ca="1">IF(D1068=0,0,SUM($E$713:E1068))</f>
        <v>0</v>
      </c>
    </row>
    <row r="1069" hidden="1" spans="2:6">
      <c r="B1069" s="651">
        <v>356</v>
      </c>
      <c r="C1069" s="652" t="str">
        <f ca="1">IF(ISERROR(OFFSET('HARGA SATUAN'!$C$6,MATCH(B1069,'HARGA SATUAN'!$N$7:$N$1495,0),0)),"",OFFSET('HARGA SATUAN'!$C$6,MATCH(B1069,'HARGA SATUAN'!$N$7:$N$1495,0),0))</f>
        <v/>
      </c>
      <c r="D1069" s="652">
        <f ca="1">SUMIFS(RAB!$F$14:$F$80,RAB!$C$14:$C$80,C1069)</f>
        <v>0</v>
      </c>
      <c r="E1069" s="557">
        <f ca="1" t="shared" si="38"/>
        <v>0</v>
      </c>
      <c r="F1069" s="557">
        <f ca="1">IF(D1069=0,0,SUM($E$713:E1069))</f>
        <v>0</v>
      </c>
    </row>
    <row r="1070" hidden="1" spans="2:6">
      <c r="B1070" s="651">
        <v>357</v>
      </c>
      <c r="C1070" s="652" t="str">
        <f ca="1">IF(ISERROR(OFFSET('HARGA SATUAN'!$C$6,MATCH(B1070,'HARGA SATUAN'!$N$7:$N$1495,0),0)),"",OFFSET('HARGA SATUAN'!$C$6,MATCH(B1070,'HARGA SATUAN'!$N$7:$N$1495,0),0))</f>
        <v/>
      </c>
      <c r="D1070" s="652">
        <f ca="1">SUMIFS(RAB!$F$14:$F$80,RAB!$C$14:$C$80,C1070)</f>
        <v>0</v>
      </c>
      <c r="E1070" s="557">
        <f ca="1" t="shared" si="38"/>
        <v>0</v>
      </c>
      <c r="F1070" s="557">
        <f ca="1">IF(D1070=0,0,SUM($E$713:E1070))</f>
        <v>0</v>
      </c>
    </row>
    <row r="1071" hidden="1" spans="2:6">
      <c r="B1071" s="651">
        <v>358</v>
      </c>
      <c r="C1071" s="652" t="str">
        <f ca="1">IF(ISERROR(OFFSET('HARGA SATUAN'!$C$6,MATCH(B1071,'HARGA SATUAN'!$N$7:$N$1495,0),0)),"",OFFSET('HARGA SATUAN'!$C$6,MATCH(B1071,'HARGA SATUAN'!$N$7:$N$1495,0),0))</f>
        <v/>
      </c>
      <c r="D1071" s="652">
        <f ca="1">SUMIFS(RAB!$F$14:$F$80,RAB!$C$14:$C$80,C1071)</f>
        <v>0</v>
      </c>
      <c r="E1071" s="557">
        <f ca="1" t="shared" si="38"/>
        <v>0</v>
      </c>
      <c r="F1071" s="557">
        <f ca="1">IF(D1071=0,0,SUM($E$713:E1071))</f>
        <v>0</v>
      </c>
    </row>
    <row r="1072" hidden="1" spans="2:6">
      <c r="B1072" s="651">
        <v>359</v>
      </c>
      <c r="C1072" s="652" t="str">
        <f ca="1">IF(ISERROR(OFFSET('HARGA SATUAN'!$C$6,MATCH(B1072,'HARGA SATUAN'!$N$7:$N$1495,0),0)),"",OFFSET('HARGA SATUAN'!$C$6,MATCH(B1072,'HARGA SATUAN'!$N$7:$N$1495,0),0))</f>
        <v/>
      </c>
      <c r="D1072" s="652">
        <f ca="1">SUMIFS(RAB!$F$14:$F$80,RAB!$C$14:$C$80,C1072)</f>
        <v>0</v>
      </c>
      <c r="E1072" s="557">
        <f ca="1" t="shared" si="38"/>
        <v>0</v>
      </c>
      <c r="F1072" s="557">
        <f ca="1">IF(D1072=0,0,SUM($E$713:E1072))</f>
        <v>0</v>
      </c>
    </row>
    <row r="1073" hidden="1" spans="2:6">
      <c r="B1073" s="651">
        <v>360</v>
      </c>
      <c r="C1073" s="652" t="str">
        <f ca="1">IF(ISERROR(OFFSET('HARGA SATUAN'!$C$6,MATCH(B1073,'HARGA SATUAN'!$N$7:$N$1495,0),0)),"",OFFSET('HARGA SATUAN'!$C$6,MATCH(B1073,'HARGA SATUAN'!$N$7:$N$1495,0),0))</f>
        <v/>
      </c>
      <c r="D1073" s="652">
        <f ca="1">SUMIFS(RAB!$F$14:$F$80,RAB!$C$14:$C$80,C1073)</f>
        <v>0</v>
      </c>
      <c r="E1073" s="557">
        <f ca="1" t="shared" si="38"/>
        <v>0</v>
      </c>
      <c r="F1073" s="557">
        <f ca="1">IF(D1073=0,0,SUM($E$713:E1073))</f>
        <v>0</v>
      </c>
    </row>
    <row r="1074" hidden="1" spans="2:6">
      <c r="B1074" s="651">
        <v>361</v>
      </c>
      <c r="C1074" s="652" t="str">
        <f ca="1">IF(ISERROR(OFFSET('HARGA SATUAN'!$C$6,MATCH(B1074,'HARGA SATUAN'!$N$7:$N$1495,0),0)),"",OFFSET('HARGA SATUAN'!$C$6,MATCH(B1074,'HARGA SATUAN'!$N$7:$N$1495,0),0))</f>
        <v/>
      </c>
      <c r="D1074" s="652">
        <f ca="1">SUMIFS(RAB!$F$14:$F$80,RAB!$C$14:$C$80,C1074)</f>
        <v>0</v>
      </c>
      <c r="E1074" s="557">
        <f ca="1" t="shared" si="38"/>
        <v>0</v>
      </c>
      <c r="F1074" s="557">
        <f ca="1">IF(D1074=0,0,SUM($E$713:E1074))</f>
        <v>0</v>
      </c>
    </row>
    <row r="1075" hidden="1" spans="2:6">
      <c r="B1075" s="651">
        <v>362</v>
      </c>
      <c r="C1075" s="652" t="str">
        <f ca="1">IF(ISERROR(OFFSET('HARGA SATUAN'!$C$6,MATCH(B1075,'HARGA SATUAN'!$N$7:$N$1495,0),0)),"",OFFSET('HARGA SATUAN'!$C$6,MATCH(B1075,'HARGA SATUAN'!$N$7:$N$1495,0),0))</f>
        <v/>
      </c>
      <c r="D1075" s="652">
        <f ca="1">SUMIFS(RAB!$F$14:$F$80,RAB!$C$14:$C$80,C1075)</f>
        <v>0</v>
      </c>
      <c r="E1075" s="557">
        <f ca="1" t="shared" si="38"/>
        <v>0</v>
      </c>
      <c r="F1075" s="557">
        <f ca="1">IF(D1075=0,0,SUM($E$713:E1075))</f>
        <v>0</v>
      </c>
    </row>
    <row r="1076" hidden="1" spans="2:6">
      <c r="B1076" s="651">
        <v>363</v>
      </c>
      <c r="C1076" s="652" t="str">
        <f ca="1">IF(ISERROR(OFFSET('HARGA SATUAN'!$C$6,MATCH(B1076,'HARGA SATUAN'!$N$7:$N$1495,0),0)),"",OFFSET('HARGA SATUAN'!$C$6,MATCH(B1076,'HARGA SATUAN'!$N$7:$N$1495,0),0))</f>
        <v/>
      </c>
      <c r="D1076" s="652">
        <f ca="1">SUMIFS(RAB!$F$14:$F$80,RAB!$C$14:$C$80,C1076)</f>
        <v>0</v>
      </c>
      <c r="E1076" s="557">
        <f ca="1" t="shared" si="38"/>
        <v>0</v>
      </c>
      <c r="F1076" s="557">
        <f ca="1">IF(D1076=0,0,SUM($E$713:E1076))</f>
        <v>0</v>
      </c>
    </row>
    <row r="1077" hidden="1" spans="2:6">
      <c r="B1077" s="651">
        <v>364</v>
      </c>
      <c r="C1077" s="652" t="str">
        <f ca="1">IF(ISERROR(OFFSET('HARGA SATUAN'!$C$6,MATCH(B1077,'HARGA SATUAN'!$N$7:$N$1495,0),0)),"",OFFSET('HARGA SATUAN'!$C$6,MATCH(B1077,'HARGA SATUAN'!$N$7:$N$1495,0),0))</f>
        <v/>
      </c>
      <c r="D1077" s="652">
        <f ca="1">SUMIFS(RAB!$F$14:$F$80,RAB!$C$14:$C$80,C1077)</f>
        <v>0</v>
      </c>
      <c r="E1077" s="557">
        <f ca="1" t="shared" si="38"/>
        <v>0</v>
      </c>
      <c r="F1077" s="557">
        <f ca="1">IF(D1077=0,0,SUM($E$713:E1077))</f>
        <v>0</v>
      </c>
    </row>
    <row r="1078" hidden="1" spans="2:6">
      <c r="B1078" s="651">
        <v>365</v>
      </c>
      <c r="C1078" s="652" t="str">
        <f ca="1">IF(ISERROR(OFFSET('HARGA SATUAN'!$C$6,MATCH(B1078,'HARGA SATUAN'!$N$7:$N$1495,0),0)),"",OFFSET('HARGA SATUAN'!$C$6,MATCH(B1078,'HARGA SATUAN'!$N$7:$N$1495,0),0))</f>
        <v/>
      </c>
      <c r="D1078" s="652">
        <f ca="1">SUMIFS(RAB!$F$14:$F$80,RAB!$C$14:$C$80,C1078)</f>
        <v>0</v>
      </c>
      <c r="E1078" s="557">
        <f ca="1" t="shared" si="38"/>
        <v>0</v>
      </c>
      <c r="F1078" s="557">
        <f ca="1">IF(D1078=0,0,SUM($E$713:E1078))</f>
        <v>0</v>
      </c>
    </row>
    <row r="1079" hidden="1" spans="2:6">
      <c r="B1079" s="651">
        <v>366</v>
      </c>
      <c r="C1079" s="652" t="str">
        <f ca="1">IF(ISERROR(OFFSET('HARGA SATUAN'!$C$6,MATCH(B1079,'HARGA SATUAN'!$N$7:$N$1495,0),0)),"",OFFSET('HARGA SATUAN'!$C$6,MATCH(B1079,'HARGA SATUAN'!$N$7:$N$1495,0),0))</f>
        <v/>
      </c>
      <c r="D1079" s="652">
        <f ca="1">SUMIFS(RAB!$F$14:$F$80,RAB!$C$14:$C$80,C1079)</f>
        <v>0</v>
      </c>
      <c r="E1079" s="557">
        <f ca="1" t="shared" si="38"/>
        <v>0</v>
      </c>
      <c r="F1079" s="557">
        <f ca="1">IF(D1079=0,0,SUM($E$713:E1079))</f>
        <v>0</v>
      </c>
    </row>
    <row r="1080" hidden="1" spans="2:6">
      <c r="B1080" s="651">
        <v>367</v>
      </c>
      <c r="C1080" s="652" t="str">
        <f ca="1">IF(ISERROR(OFFSET('HARGA SATUAN'!$C$6,MATCH(B1080,'HARGA SATUAN'!$N$7:$N$1495,0),0)),"",OFFSET('HARGA SATUAN'!$C$6,MATCH(B1080,'HARGA SATUAN'!$N$7:$N$1495,0),0))</f>
        <v/>
      </c>
      <c r="D1080" s="652">
        <f ca="1">SUMIFS(RAB!$F$14:$F$80,RAB!$C$14:$C$80,C1080)</f>
        <v>0</v>
      </c>
      <c r="E1080" s="557">
        <f ca="1" t="shared" si="38"/>
        <v>0</v>
      </c>
      <c r="F1080" s="557">
        <f ca="1">IF(D1080=0,0,SUM($E$713:E1080))</f>
        <v>0</v>
      </c>
    </row>
    <row r="1081" hidden="1" spans="2:6">
      <c r="B1081" s="651">
        <v>368</v>
      </c>
      <c r="C1081" s="652" t="str">
        <f ca="1">IF(ISERROR(OFFSET('HARGA SATUAN'!$C$6,MATCH(B1081,'HARGA SATUAN'!$N$7:$N$1495,0),0)),"",OFFSET('HARGA SATUAN'!$C$6,MATCH(B1081,'HARGA SATUAN'!$N$7:$N$1495,0),0))</f>
        <v/>
      </c>
      <c r="D1081" s="652">
        <f ca="1">SUMIFS(RAB!$F$14:$F$80,RAB!$C$14:$C$80,C1081)</f>
        <v>0</v>
      </c>
      <c r="E1081" s="557">
        <f ca="1" t="shared" si="38"/>
        <v>0</v>
      </c>
      <c r="F1081" s="557">
        <f ca="1">IF(D1081=0,0,SUM($E$713:E1081))</f>
        <v>0</v>
      </c>
    </row>
    <row r="1082" hidden="1" spans="2:6">
      <c r="B1082" s="651">
        <v>369</v>
      </c>
      <c r="C1082" s="652" t="str">
        <f ca="1">IF(ISERROR(OFFSET('HARGA SATUAN'!$C$6,MATCH(B1082,'HARGA SATUAN'!$N$7:$N$1495,0),0)),"",OFFSET('HARGA SATUAN'!$C$6,MATCH(B1082,'HARGA SATUAN'!$N$7:$N$1495,0),0))</f>
        <v/>
      </c>
      <c r="D1082" s="652">
        <f ca="1">SUMIFS(RAB!$F$14:$F$80,RAB!$C$14:$C$80,C1082)</f>
        <v>0</v>
      </c>
      <c r="E1082" s="557">
        <f ca="1" t="shared" si="38"/>
        <v>0</v>
      </c>
      <c r="F1082" s="557">
        <f ca="1">IF(D1082=0,0,SUM($E$713:E1082))</f>
        <v>0</v>
      </c>
    </row>
    <row r="1083" hidden="1" spans="2:6">
      <c r="B1083" s="651">
        <v>370</v>
      </c>
      <c r="C1083" s="652" t="str">
        <f ca="1">IF(ISERROR(OFFSET('HARGA SATUAN'!$C$6,MATCH(B1083,'HARGA SATUAN'!$N$7:$N$1495,0),0)),"",OFFSET('HARGA SATUAN'!$C$6,MATCH(B1083,'HARGA SATUAN'!$N$7:$N$1495,0),0))</f>
        <v/>
      </c>
      <c r="D1083" s="652">
        <f ca="1">SUMIFS(RAB!$F$14:$F$80,RAB!$C$14:$C$80,C1083)</f>
        <v>0</v>
      </c>
      <c r="E1083" s="557">
        <f ca="1" t="shared" si="38"/>
        <v>0</v>
      </c>
      <c r="F1083" s="557">
        <f ca="1">IF(D1083=0,0,SUM($E$713:E1083))</f>
        <v>0</v>
      </c>
    </row>
    <row r="1084" hidden="1" spans="2:6">
      <c r="B1084" s="651">
        <v>371</v>
      </c>
      <c r="C1084" s="652" t="str">
        <f ca="1">IF(ISERROR(OFFSET('HARGA SATUAN'!$C$6,MATCH(B1084,'HARGA SATUAN'!$N$7:$N$1495,0),0)),"",OFFSET('HARGA SATUAN'!$C$6,MATCH(B1084,'HARGA SATUAN'!$N$7:$N$1495,0),0))</f>
        <v/>
      </c>
      <c r="D1084" s="652">
        <f ca="1">SUMIFS(RAB!$F$14:$F$80,RAB!$C$14:$C$80,C1084)</f>
        <v>0</v>
      </c>
      <c r="E1084" s="557">
        <f ca="1" t="shared" si="38"/>
        <v>0</v>
      </c>
      <c r="F1084" s="557">
        <f ca="1">IF(D1084=0,0,SUM($E$713:E1084))</f>
        <v>0</v>
      </c>
    </row>
    <row r="1085" hidden="1" spans="2:6">
      <c r="B1085" s="651">
        <v>372</v>
      </c>
      <c r="C1085" s="652" t="str">
        <f ca="1">IF(ISERROR(OFFSET('HARGA SATUAN'!$C$6,MATCH(B1085,'HARGA SATUAN'!$N$7:$N$1495,0),0)),"",OFFSET('HARGA SATUAN'!$C$6,MATCH(B1085,'HARGA SATUAN'!$N$7:$N$1495,0),0))</f>
        <v/>
      </c>
      <c r="D1085" s="652">
        <f ca="1">SUMIFS(RAB!$F$14:$F$80,RAB!$C$14:$C$80,C1085)</f>
        <v>0</v>
      </c>
      <c r="E1085" s="557">
        <f ca="1" t="shared" si="38"/>
        <v>0</v>
      </c>
      <c r="F1085" s="557">
        <f ca="1">IF(D1085=0,0,SUM($E$713:E1085))</f>
        <v>0</v>
      </c>
    </row>
    <row r="1086" hidden="1" spans="2:6">
      <c r="B1086" s="651">
        <v>373</v>
      </c>
      <c r="C1086" s="652" t="str">
        <f ca="1">IF(ISERROR(OFFSET('HARGA SATUAN'!$C$6,MATCH(B1086,'HARGA SATUAN'!$N$7:$N$1495,0),0)),"",OFFSET('HARGA SATUAN'!$C$6,MATCH(B1086,'HARGA SATUAN'!$N$7:$N$1495,0),0))</f>
        <v/>
      </c>
      <c r="D1086" s="652">
        <f ca="1">SUMIFS(RAB!$F$14:$F$80,RAB!$C$14:$C$80,C1086)</f>
        <v>0</v>
      </c>
      <c r="E1086" s="557">
        <f ca="1" t="shared" si="38"/>
        <v>0</v>
      </c>
      <c r="F1086" s="557">
        <f ca="1">IF(D1086=0,0,SUM($E$713:E1086))</f>
        <v>0</v>
      </c>
    </row>
    <row r="1087" hidden="1" spans="2:6">
      <c r="B1087" s="651">
        <v>374</v>
      </c>
      <c r="C1087" s="652" t="str">
        <f ca="1">IF(ISERROR(OFFSET('HARGA SATUAN'!$C$6,MATCH(B1087,'HARGA SATUAN'!$N$7:$N$1495,0),0)),"",OFFSET('HARGA SATUAN'!$C$6,MATCH(B1087,'HARGA SATUAN'!$N$7:$N$1495,0),0))</f>
        <v/>
      </c>
      <c r="D1087" s="652">
        <f ca="1">SUMIFS(RAB!$F$14:$F$80,RAB!$C$14:$C$80,C1087)</f>
        <v>0</v>
      </c>
      <c r="E1087" s="557">
        <f ca="1" t="shared" si="38"/>
        <v>0</v>
      </c>
      <c r="F1087" s="557">
        <f ca="1">IF(D1087=0,0,SUM($E$713:E1087))</f>
        <v>0</v>
      </c>
    </row>
    <row r="1088" hidden="1" spans="2:6">
      <c r="B1088" s="651">
        <v>375</v>
      </c>
      <c r="C1088" s="652" t="str">
        <f ca="1">IF(ISERROR(OFFSET('HARGA SATUAN'!$C$6,MATCH(B1088,'HARGA SATUAN'!$N$7:$N$1495,0),0)),"",OFFSET('HARGA SATUAN'!$C$6,MATCH(B1088,'HARGA SATUAN'!$N$7:$N$1495,0),0))</f>
        <v/>
      </c>
      <c r="D1088" s="652">
        <f ca="1">SUMIFS(RAB!$F$14:$F$80,RAB!$C$14:$C$80,C1088)</f>
        <v>0</v>
      </c>
      <c r="E1088" s="557">
        <f ca="1" t="shared" si="38"/>
        <v>0</v>
      </c>
      <c r="F1088" s="557">
        <f ca="1">IF(D1088=0,0,SUM($E$713:E1088))</f>
        <v>0</v>
      </c>
    </row>
    <row r="1089" hidden="1" spans="2:6">
      <c r="B1089" s="651">
        <v>376</v>
      </c>
      <c r="C1089" s="652" t="str">
        <f ca="1">IF(ISERROR(OFFSET('HARGA SATUAN'!$C$6,MATCH(B1089,'HARGA SATUAN'!$N$7:$N$1495,0),0)),"",OFFSET('HARGA SATUAN'!$C$6,MATCH(B1089,'HARGA SATUAN'!$N$7:$N$1495,0),0))</f>
        <v/>
      </c>
      <c r="D1089" s="652">
        <f ca="1">SUMIFS(RAB!$F$14:$F$80,RAB!$C$14:$C$80,C1089)</f>
        <v>0</v>
      </c>
      <c r="E1089" s="557">
        <f ca="1" t="shared" si="38"/>
        <v>0</v>
      </c>
      <c r="F1089" s="557">
        <f ca="1">IF(D1089=0,0,SUM($E$713:E1089))</f>
        <v>0</v>
      </c>
    </row>
    <row r="1090" hidden="1" spans="2:6">
      <c r="B1090" s="651">
        <v>377</v>
      </c>
      <c r="C1090" s="652" t="str">
        <f ca="1">IF(ISERROR(OFFSET('HARGA SATUAN'!$C$6,MATCH(B1090,'HARGA SATUAN'!$N$7:$N$1495,0),0)),"",OFFSET('HARGA SATUAN'!$C$6,MATCH(B1090,'HARGA SATUAN'!$N$7:$N$1495,0),0))</f>
        <v/>
      </c>
      <c r="D1090" s="652">
        <f ca="1">SUMIFS(RAB!$F$14:$F$80,RAB!$C$14:$C$80,C1090)</f>
        <v>0</v>
      </c>
      <c r="E1090" s="557">
        <f ca="1" t="shared" si="38"/>
        <v>0</v>
      </c>
      <c r="F1090" s="557">
        <f ca="1">IF(D1090=0,0,SUM($E$713:E1090))</f>
        <v>0</v>
      </c>
    </row>
    <row r="1091" hidden="1" spans="2:6">
      <c r="B1091" s="651">
        <v>378</v>
      </c>
      <c r="C1091" s="652" t="str">
        <f ca="1">IF(ISERROR(OFFSET('HARGA SATUAN'!$C$6,MATCH(B1091,'HARGA SATUAN'!$N$7:$N$1495,0),0)),"",OFFSET('HARGA SATUAN'!$C$6,MATCH(B1091,'HARGA SATUAN'!$N$7:$N$1495,0),0))</f>
        <v/>
      </c>
      <c r="D1091" s="652">
        <f ca="1">SUMIFS(RAB!$F$14:$F$80,RAB!$C$14:$C$80,C1091)</f>
        <v>0</v>
      </c>
      <c r="E1091" s="557">
        <f ca="1" t="shared" si="38"/>
        <v>0</v>
      </c>
      <c r="F1091" s="557">
        <f ca="1">IF(D1091=0,0,SUM($E$713:E1091))</f>
        <v>0</v>
      </c>
    </row>
    <row r="1092" hidden="1" spans="2:6">
      <c r="B1092" s="651">
        <v>379</v>
      </c>
      <c r="C1092" s="652" t="str">
        <f ca="1">IF(ISERROR(OFFSET('HARGA SATUAN'!$C$6,MATCH(B1092,'HARGA SATUAN'!$N$7:$N$1495,0),0)),"",OFFSET('HARGA SATUAN'!$C$6,MATCH(B1092,'HARGA SATUAN'!$N$7:$N$1495,0),0))</f>
        <v/>
      </c>
      <c r="D1092" s="652">
        <f ca="1">SUMIFS(RAB!$F$14:$F$80,RAB!$C$14:$C$80,C1092)</f>
        <v>0</v>
      </c>
      <c r="E1092" s="557">
        <f ca="1" t="shared" si="38"/>
        <v>0</v>
      </c>
      <c r="F1092" s="557">
        <f ca="1">IF(D1092=0,0,SUM($E$713:E1092))</f>
        <v>0</v>
      </c>
    </row>
    <row r="1093" hidden="1" spans="2:6">
      <c r="B1093" s="651">
        <v>380</v>
      </c>
      <c r="C1093" s="652" t="str">
        <f ca="1">IF(ISERROR(OFFSET('HARGA SATUAN'!$C$6,MATCH(B1093,'HARGA SATUAN'!$N$7:$N$1495,0),0)),"",OFFSET('HARGA SATUAN'!$C$6,MATCH(B1093,'HARGA SATUAN'!$N$7:$N$1495,0),0))</f>
        <v/>
      </c>
      <c r="D1093" s="652">
        <f ca="1">SUMIFS(RAB!$F$14:$F$80,RAB!$C$14:$C$80,C1093)</f>
        <v>0</v>
      </c>
      <c r="E1093" s="557">
        <f ca="1" t="shared" si="38"/>
        <v>0</v>
      </c>
      <c r="F1093" s="557">
        <f ca="1">IF(D1093=0,0,SUM($E$713:E1093))</f>
        <v>0</v>
      </c>
    </row>
    <row r="1094" hidden="1" spans="2:6">
      <c r="B1094" s="651">
        <v>381</v>
      </c>
      <c r="C1094" s="652" t="str">
        <f ca="1">IF(ISERROR(OFFSET('HARGA SATUAN'!$C$6,MATCH(B1094,'HARGA SATUAN'!$N$7:$N$1495,0),0)),"",OFFSET('HARGA SATUAN'!$C$6,MATCH(B1094,'HARGA SATUAN'!$N$7:$N$1495,0),0))</f>
        <v/>
      </c>
      <c r="D1094" s="652">
        <f ca="1">SUMIFS(RAB!$F$14:$F$80,RAB!$C$14:$C$80,C1094)</f>
        <v>0</v>
      </c>
      <c r="E1094" s="557">
        <f ca="1" t="shared" si="38"/>
        <v>0</v>
      </c>
      <c r="F1094" s="557">
        <f ca="1">IF(D1094=0,0,SUM($E$713:E1094))</f>
        <v>0</v>
      </c>
    </row>
    <row r="1095" hidden="1" spans="2:6">
      <c r="B1095" s="651">
        <v>382</v>
      </c>
      <c r="C1095" s="652" t="str">
        <f ca="1">IF(ISERROR(OFFSET('HARGA SATUAN'!$C$6,MATCH(B1095,'HARGA SATUAN'!$N$7:$N$1495,0),0)),"",OFFSET('HARGA SATUAN'!$C$6,MATCH(B1095,'HARGA SATUAN'!$N$7:$N$1495,0),0))</f>
        <v/>
      </c>
      <c r="D1095" s="652">
        <f ca="1">SUMIFS(RAB!$F$14:$F$80,RAB!$C$14:$C$80,C1095)</f>
        <v>0</v>
      </c>
      <c r="E1095" s="557">
        <f ca="1" t="shared" si="38"/>
        <v>0</v>
      </c>
      <c r="F1095" s="557">
        <f ca="1">IF(D1095=0,0,SUM($E$713:E1095))</f>
        <v>0</v>
      </c>
    </row>
    <row r="1096" hidden="1" spans="2:6">
      <c r="B1096" s="651">
        <v>383</v>
      </c>
      <c r="C1096" s="652" t="str">
        <f ca="1">IF(ISERROR(OFFSET('HARGA SATUAN'!$C$6,MATCH(B1096,'HARGA SATUAN'!$N$7:$N$1495,0),0)),"",OFFSET('HARGA SATUAN'!$C$6,MATCH(B1096,'HARGA SATUAN'!$N$7:$N$1495,0),0))</f>
        <v/>
      </c>
      <c r="D1096" s="652">
        <f ca="1">SUMIFS(RAB!$F$14:$F$80,RAB!$C$14:$C$80,C1096)</f>
        <v>0</v>
      </c>
      <c r="E1096" s="557">
        <f ca="1" t="shared" si="38"/>
        <v>0</v>
      </c>
      <c r="F1096" s="557">
        <f ca="1">IF(D1096=0,0,SUM($E$713:E1096))</f>
        <v>0</v>
      </c>
    </row>
    <row r="1097" hidden="1" spans="2:6">
      <c r="B1097" s="651">
        <v>384</v>
      </c>
      <c r="C1097" s="652" t="str">
        <f ca="1">IF(ISERROR(OFFSET('HARGA SATUAN'!$C$6,MATCH(B1097,'HARGA SATUAN'!$N$7:$N$1495,0),0)),"",OFFSET('HARGA SATUAN'!$C$6,MATCH(B1097,'HARGA SATUAN'!$N$7:$N$1495,0),0))</f>
        <v/>
      </c>
      <c r="D1097" s="652">
        <f ca="1">SUMIFS(RAB!$F$14:$F$80,RAB!$C$14:$C$80,C1097)</f>
        <v>0</v>
      </c>
      <c r="E1097" s="557">
        <f ca="1" t="shared" si="38"/>
        <v>0</v>
      </c>
      <c r="F1097" s="557">
        <f ca="1">IF(D1097=0,0,SUM($E$713:E1097))</f>
        <v>0</v>
      </c>
    </row>
    <row r="1098" hidden="1" spans="2:6">
      <c r="B1098" s="651">
        <v>385</v>
      </c>
      <c r="C1098" s="652" t="str">
        <f ca="1">IF(ISERROR(OFFSET('HARGA SATUAN'!$C$6,MATCH(B1098,'HARGA SATUAN'!$N$7:$N$1495,0),0)),"",OFFSET('HARGA SATUAN'!$C$6,MATCH(B1098,'HARGA SATUAN'!$N$7:$N$1495,0),0))</f>
        <v/>
      </c>
      <c r="D1098" s="652">
        <f ca="1">SUMIFS(RAB!$F$14:$F$80,RAB!$C$14:$C$80,C1098)</f>
        <v>0</v>
      </c>
      <c r="E1098" s="557">
        <f ca="1" t="shared" si="38"/>
        <v>0</v>
      </c>
      <c r="F1098" s="557">
        <f ca="1">IF(D1098=0,0,SUM($E$713:E1098))</f>
        <v>0</v>
      </c>
    </row>
    <row r="1099" hidden="1" spans="2:6">
      <c r="B1099" s="651">
        <v>386</v>
      </c>
      <c r="C1099" s="652" t="str">
        <f ca="1">IF(ISERROR(OFFSET('HARGA SATUAN'!$C$6,MATCH(B1099,'HARGA SATUAN'!$N$7:$N$1495,0),0)),"",OFFSET('HARGA SATUAN'!$C$6,MATCH(B1099,'HARGA SATUAN'!$N$7:$N$1495,0),0))</f>
        <v/>
      </c>
      <c r="D1099" s="652">
        <f ca="1">SUMIFS(RAB!$F$14:$F$80,RAB!$C$14:$C$80,C1099)</f>
        <v>0</v>
      </c>
      <c r="E1099" s="557">
        <f ca="1" t="shared" ref="E1099:E1162" si="39">IF(D1099=0,0,1)</f>
        <v>0</v>
      </c>
      <c r="F1099" s="557">
        <f ca="1">IF(D1099=0,0,SUM($E$713:E1099))</f>
        <v>0</v>
      </c>
    </row>
    <row r="1100" hidden="1" spans="2:6">
      <c r="B1100" s="651">
        <v>387</v>
      </c>
      <c r="C1100" s="652" t="str">
        <f ca="1">IF(ISERROR(OFFSET('HARGA SATUAN'!$C$6,MATCH(B1100,'HARGA SATUAN'!$N$7:$N$1495,0),0)),"",OFFSET('HARGA SATUAN'!$C$6,MATCH(B1100,'HARGA SATUAN'!$N$7:$N$1495,0),0))</f>
        <v/>
      </c>
      <c r="D1100" s="652">
        <f ca="1">SUMIFS(RAB!$F$14:$F$80,RAB!$C$14:$C$80,C1100)</f>
        <v>0</v>
      </c>
      <c r="E1100" s="557">
        <f ca="1" t="shared" si="39"/>
        <v>0</v>
      </c>
      <c r="F1100" s="557">
        <f ca="1">IF(D1100=0,0,SUM($E$713:E1100))</f>
        <v>0</v>
      </c>
    </row>
    <row r="1101" hidden="1" spans="2:6">
      <c r="B1101" s="651">
        <v>388</v>
      </c>
      <c r="C1101" s="652" t="str">
        <f ca="1">IF(ISERROR(OFFSET('HARGA SATUAN'!$C$6,MATCH(B1101,'HARGA SATUAN'!$N$7:$N$1495,0),0)),"",OFFSET('HARGA SATUAN'!$C$6,MATCH(B1101,'HARGA SATUAN'!$N$7:$N$1495,0),0))</f>
        <v/>
      </c>
      <c r="D1101" s="652">
        <f ca="1">SUMIFS(RAB!$F$14:$F$80,RAB!$C$14:$C$80,C1101)</f>
        <v>0</v>
      </c>
      <c r="E1101" s="557">
        <f ca="1" t="shared" si="39"/>
        <v>0</v>
      </c>
      <c r="F1101" s="557">
        <f ca="1">IF(D1101=0,0,SUM($E$713:E1101))</f>
        <v>0</v>
      </c>
    </row>
    <row r="1102" hidden="1" spans="2:6">
      <c r="B1102" s="651">
        <v>389</v>
      </c>
      <c r="C1102" s="652" t="str">
        <f ca="1">IF(ISERROR(OFFSET('HARGA SATUAN'!$C$6,MATCH(B1102,'HARGA SATUAN'!$N$7:$N$1495,0),0)),"",OFFSET('HARGA SATUAN'!$C$6,MATCH(B1102,'HARGA SATUAN'!$N$7:$N$1495,0),0))</f>
        <v/>
      </c>
      <c r="D1102" s="652">
        <f ca="1">SUMIFS(RAB!$F$14:$F$80,RAB!$C$14:$C$80,C1102)</f>
        <v>0</v>
      </c>
      <c r="E1102" s="557">
        <f ca="1" t="shared" si="39"/>
        <v>0</v>
      </c>
      <c r="F1102" s="557">
        <f ca="1">IF(D1102=0,0,SUM($E$713:E1102))</f>
        <v>0</v>
      </c>
    </row>
    <row r="1103" hidden="1" spans="2:6">
      <c r="B1103" s="651">
        <v>390</v>
      </c>
      <c r="C1103" s="652" t="str">
        <f ca="1">IF(ISERROR(OFFSET('HARGA SATUAN'!$C$6,MATCH(B1103,'HARGA SATUAN'!$N$7:$N$1495,0),0)),"",OFFSET('HARGA SATUAN'!$C$6,MATCH(B1103,'HARGA SATUAN'!$N$7:$N$1495,0),0))</f>
        <v/>
      </c>
      <c r="D1103" s="652">
        <f ca="1">SUMIFS(RAB!$F$14:$F$80,RAB!$C$14:$C$80,C1103)</f>
        <v>0</v>
      </c>
      <c r="E1103" s="557">
        <f ca="1" t="shared" si="39"/>
        <v>0</v>
      </c>
      <c r="F1103" s="557">
        <f ca="1">IF(D1103=0,0,SUM($E$713:E1103))</f>
        <v>0</v>
      </c>
    </row>
    <row r="1104" hidden="1" spans="2:6">
      <c r="B1104" s="651">
        <v>391</v>
      </c>
      <c r="C1104" s="652" t="str">
        <f ca="1">IF(ISERROR(OFFSET('HARGA SATUAN'!$C$6,MATCH(B1104,'HARGA SATUAN'!$N$7:$N$1495,0),0)),"",OFFSET('HARGA SATUAN'!$C$6,MATCH(B1104,'HARGA SATUAN'!$N$7:$N$1495,0),0))</f>
        <v/>
      </c>
      <c r="D1104" s="652">
        <f ca="1">SUMIFS(RAB!$F$14:$F$80,RAB!$C$14:$C$80,C1104)</f>
        <v>0</v>
      </c>
      <c r="E1104" s="557">
        <f ca="1" t="shared" si="39"/>
        <v>0</v>
      </c>
      <c r="F1104" s="557">
        <f ca="1">IF(D1104=0,0,SUM($E$713:E1104))</f>
        <v>0</v>
      </c>
    </row>
    <row r="1105" hidden="1" spans="2:6">
      <c r="B1105" s="651">
        <v>392</v>
      </c>
      <c r="C1105" s="652" t="str">
        <f ca="1">IF(ISERROR(OFFSET('HARGA SATUAN'!$C$6,MATCH(B1105,'HARGA SATUAN'!$N$7:$N$1495,0),0)),"",OFFSET('HARGA SATUAN'!$C$6,MATCH(B1105,'HARGA SATUAN'!$N$7:$N$1495,0),0))</f>
        <v/>
      </c>
      <c r="D1105" s="652">
        <f ca="1">SUMIFS(RAB!$F$14:$F$80,RAB!$C$14:$C$80,C1105)</f>
        <v>0</v>
      </c>
      <c r="E1105" s="557">
        <f ca="1" t="shared" si="39"/>
        <v>0</v>
      </c>
      <c r="F1105" s="557">
        <f ca="1">IF(D1105=0,0,SUM($E$713:E1105))</f>
        <v>0</v>
      </c>
    </row>
    <row r="1106" hidden="1" spans="2:6">
      <c r="B1106" s="651">
        <v>393</v>
      </c>
      <c r="C1106" s="652" t="str">
        <f ca="1">IF(ISERROR(OFFSET('HARGA SATUAN'!$C$6,MATCH(B1106,'HARGA SATUAN'!$N$7:$N$1495,0),0)),"",OFFSET('HARGA SATUAN'!$C$6,MATCH(B1106,'HARGA SATUAN'!$N$7:$N$1495,0),0))</f>
        <v/>
      </c>
      <c r="D1106" s="652">
        <f ca="1">SUMIFS(RAB!$F$14:$F$80,RAB!$C$14:$C$80,C1106)</f>
        <v>0</v>
      </c>
      <c r="E1106" s="557">
        <f ca="1" t="shared" si="39"/>
        <v>0</v>
      </c>
      <c r="F1106" s="557">
        <f ca="1">IF(D1106=0,0,SUM($E$713:E1106))</f>
        <v>0</v>
      </c>
    </row>
    <row r="1107" hidden="1" spans="2:6">
      <c r="B1107" s="651">
        <v>394</v>
      </c>
      <c r="C1107" s="652" t="str">
        <f ca="1">IF(ISERROR(OFFSET('HARGA SATUAN'!$C$6,MATCH(B1107,'HARGA SATUAN'!$N$7:$N$1495,0),0)),"",OFFSET('HARGA SATUAN'!$C$6,MATCH(B1107,'HARGA SATUAN'!$N$7:$N$1495,0),0))</f>
        <v/>
      </c>
      <c r="D1107" s="652">
        <f ca="1">SUMIFS(RAB!$F$14:$F$80,RAB!$C$14:$C$80,C1107)</f>
        <v>0</v>
      </c>
      <c r="E1107" s="557">
        <f ca="1" t="shared" si="39"/>
        <v>0</v>
      </c>
      <c r="F1107" s="557">
        <f ca="1">IF(D1107=0,0,SUM($E$713:E1107))</f>
        <v>0</v>
      </c>
    </row>
    <row r="1108" hidden="1" spans="2:6">
      <c r="B1108" s="651">
        <v>395</v>
      </c>
      <c r="C1108" s="652" t="str">
        <f ca="1">IF(ISERROR(OFFSET('HARGA SATUAN'!$C$6,MATCH(B1108,'HARGA SATUAN'!$N$7:$N$1495,0),0)),"",OFFSET('HARGA SATUAN'!$C$6,MATCH(B1108,'HARGA SATUAN'!$N$7:$N$1495,0),0))</f>
        <v/>
      </c>
      <c r="D1108" s="652">
        <f ca="1">SUMIFS(RAB!$F$14:$F$80,RAB!$C$14:$C$80,C1108)</f>
        <v>0</v>
      </c>
      <c r="E1108" s="557">
        <f ca="1" t="shared" si="39"/>
        <v>0</v>
      </c>
      <c r="F1108" s="557">
        <f ca="1">IF(D1108=0,0,SUM($E$713:E1108))</f>
        <v>0</v>
      </c>
    </row>
    <row r="1109" hidden="1" spans="2:6">
      <c r="B1109" s="651">
        <v>396</v>
      </c>
      <c r="C1109" s="652" t="str">
        <f ca="1">IF(ISERROR(OFFSET('HARGA SATUAN'!$C$6,MATCH(B1109,'HARGA SATUAN'!$N$7:$N$1495,0),0)),"",OFFSET('HARGA SATUAN'!$C$6,MATCH(B1109,'HARGA SATUAN'!$N$7:$N$1495,0),0))</f>
        <v/>
      </c>
      <c r="D1109" s="652">
        <f ca="1">SUMIFS(RAB!$F$14:$F$80,RAB!$C$14:$C$80,C1109)</f>
        <v>0</v>
      </c>
      <c r="E1109" s="557">
        <f ca="1" t="shared" si="39"/>
        <v>0</v>
      </c>
      <c r="F1109" s="557">
        <f ca="1">IF(D1109=0,0,SUM($E$713:E1109))</f>
        <v>0</v>
      </c>
    </row>
    <row r="1110" hidden="1" spans="2:6">
      <c r="B1110" s="651">
        <v>397</v>
      </c>
      <c r="C1110" s="652" t="str">
        <f ca="1">IF(ISERROR(OFFSET('HARGA SATUAN'!$C$6,MATCH(B1110,'HARGA SATUAN'!$N$7:$N$1495,0),0)),"",OFFSET('HARGA SATUAN'!$C$6,MATCH(B1110,'HARGA SATUAN'!$N$7:$N$1495,0),0))</f>
        <v/>
      </c>
      <c r="D1110" s="652">
        <f ca="1">SUMIFS(RAB!$F$14:$F$80,RAB!$C$14:$C$80,C1110)</f>
        <v>0</v>
      </c>
      <c r="E1110" s="557">
        <f ca="1" t="shared" si="39"/>
        <v>0</v>
      </c>
      <c r="F1110" s="557">
        <f ca="1">IF(D1110=0,0,SUM($E$713:E1110))</f>
        <v>0</v>
      </c>
    </row>
    <row r="1111" hidden="1" spans="2:6">
      <c r="B1111" s="651">
        <v>398</v>
      </c>
      <c r="C1111" s="652" t="str">
        <f ca="1">IF(ISERROR(OFFSET('HARGA SATUAN'!$C$6,MATCH(B1111,'HARGA SATUAN'!$N$7:$N$1495,0),0)),"",OFFSET('HARGA SATUAN'!$C$6,MATCH(B1111,'HARGA SATUAN'!$N$7:$N$1495,0),0))</f>
        <v/>
      </c>
      <c r="D1111" s="652">
        <f ca="1">SUMIFS(RAB!$F$14:$F$80,RAB!$C$14:$C$80,C1111)</f>
        <v>0</v>
      </c>
      <c r="E1111" s="557">
        <f ca="1" t="shared" si="39"/>
        <v>0</v>
      </c>
      <c r="F1111" s="557">
        <f ca="1">IF(D1111=0,0,SUM($E$713:E1111))</f>
        <v>0</v>
      </c>
    </row>
    <row r="1112" hidden="1" spans="2:6">
      <c r="B1112" s="651">
        <v>399</v>
      </c>
      <c r="C1112" s="652" t="str">
        <f ca="1">IF(ISERROR(OFFSET('HARGA SATUAN'!$C$6,MATCH(B1112,'HARGA SATUAN'!$N$7:$N$1495,0),0)),"",OFFSET('HARGA SATUAN'!$C$6,MATCH(B1112,'HARGA SATUAN'!$N$7:$N$1495,0),0))</f>
        <v/>
      </c>
      <c r="D1112" s="652">
        <f ca="1">SUMIFS(RAB!$F$14:$F$80,RAB!$C$14:$C$80,C1112)</f>
        <v>0</v>
      </c>
      <c r="E1112" s="557">
        <f ca="1" t="shared" si="39"/>
        <v>0</v>
      </c>
      <c r="F1112" s="557">
        <f ca="1">IF(D1112=0,0,SUM($E$713:E1112))</f>
        <v>0</v>
      </c>
    </row>
    <row r="1113" hidden="1" spans="2:6">
      <c r="B1113" s="651">
        <v>400</v>
      </c>
      <c r="C1113" s="652" t="str">
        <f ca="1">IF(ISERROR(OFFSET('HARGA SATUAN'!$C$6,MATCH(B1113,'HARGA SATUAN'!$N$7:$N$1495,0),0)),"",OFFSET('HARGA SATUAN'!$C$6,MATCH(B1113,'HARGA SATUAN'!$N$7:$N$1495,0),0))</f>
        <v/>
      </c>
      <c r="D1113" s="652">
        <f ca="1">SUMIFS(RAB!$F$14:$F$80,RAB!$C$14:$C$80,C1113)</f>
        <v>0</v>
      </c>
      <c r="E1113" s="557">
        <f ca="1" t="shared" si="39"/>
        <v>0</v>
      </c>
      <c r="F1113" s="557">
        <f ca="1">IF(D1113=0,0,SUM($E$713:E1113))</f>
        <v>0</v>
      </c>
    </row>
    <row r="1114" hidden="1" spans="2:6">
      <c r="B1114" s="651">
        <v>401</v>
      </c>
      <c r="C1114" s="652" t="str">
        <f ca="1">IF(ISERROR(OFFSET('HARGA SATUAN'!$C$6,MATCH(B1114,'HARGA SATUAN'!$N$7:$N$1495,0),0)),"",OFFSET('HARGA SATUAN'!$C$6,MATCH(B1114,'HARGA SATUAN'!$N$7:$N$1495,0),0))</f>
        <v/>
      </c>
      <c r="D1114" s="652">
        <f ca="1">SUMIFS(RAB!$F$14:$F$80,RAB!$C$14:$C$80,C1114)</f>
        <v>0</v>
      </c>
      <c r="E1114" s="557">
        <f ca="1" t="shared" si="39"/>
        <v>0</v>
      </c>
      <c r="F1114" s="557">
        <f ca="1">IF(D1114=0,0,SUM($E$713:E1114))</f>
        <v>0</v>
      </c>
    </row>
    <row r="1115" hidden="1" spans="2:6">
      <c r="B1115" s="651">
        <v>402</v>
      </c>
      <c r="C1115" s="652" t="str">
        <f ca="1">IF(ISERROR(OFFSET('HARGA SATUAN'!$C$6,MATCH(B1115,'HARGA SATUAN'!$N$7:$N$1495,0),0)),"",OFFSET('HARGA SATUAN'!$C$6,MATCH(B1115,'HARGA SATUAN'!$N$7:$N$1495,0),0))</f>
        <v/>
      </c>
      <c r="D1115" s="652">
        <f ca="1">SUMIFS(RAB!$F$14:$F$80,RAB!$C$14:$C$80,C1115)</f>
        <v>0</v>
      </c>
      <c r="E1115" s="557">
        <f ca="1" t="shared" si="39"/>
        <v>0</v>
      </c>
      <c r="F1115" s="557">
        <f ca="1">IF(D1115=0,0,SUM($E$713:E1115))</f>
        <v>0</v>
      </c>
    </row>
    <row r="1116" hidden="1" spans="2:6">
      <c r="B1116" s="651">
        <v>403</v>
      </c>
      <c r="C1116" s="652" t="str">
        <f ca="1">IF(ISERROR(OFFSET('HARGA SATUAN'!$C$6,MATCH(B1116,'HARGA SATUAN'!$N$7:$N$1495,0),0)),"",OFFSET('HARGA SATUAN'!$C$6,MATCH(B1116,'HARGA SATUAN'!$N$7:$N$1495,0),0))</f>
        <v/>
      </c>
      <c r="D1116" s="652">
        <f ca="1">SUMIFS(RAB!$F$14:$F$80,RAB!$C$14:$C$80,C1116)</f>
        <v>0</v>
      </c>
      <c r="E1116" s="557">
        <f ca="1" t="shared" si="39"/>
        <v>0</v>
      </c>
      <c r="F1116" s="557">
        <f ca="1">IF(D1116=0,0,SUM($E$713:E1116))</f>
        <v>0</v>
      </c>
    </row>
    <row r="1117" hidden="1" spans="2:6">
      <c r="B1117" s="651">
        <v>404</v>
      </c>
      <c r="C1117" s="652" t="str">
        <f ca="1">IF(ISERROR(OFFSET('HARGA SATUAN'!$C$6,MATCH(B1117,'HARGA SATUAN'!$N$7:$N$1495,0),0)),"",OFFSET('HARGA SATUAN'!$C$6,MATCH(B1117,'HARGA SATUAN'!$N$7:$N$1495,0),0))</f>
        <v/>
      </c>
      <c r="D1117" s="652">
        <f ca="1">SUMIFS(RAB!$F$14:$F$80,RAB!$C$14:$C$80,C1117)</f>
        <v>0</v>
      </c>
      <c r="E1117" s="557">
        <f ca="1" t="shared" si="39"/>
        <v>0</v>
      </c>
      <c r="F1117" s="557">
        <f ca="1">IF(D1117=0,0,SUM($E$713:E1117))</f>
        <v>0</v>
      </c>
    </row>
    <row r="1118" hidden="1" spans="2:6">
      <c r="B1118" s="651">
        <v>405</v>
      </c>
      <c r="C1118" s="652" t="str">
        <f ca="1">IF(ISERROR(OFFSET('HARGA SATUAN'!$C$6,MATCH(B1118,'HARGA SATUAN'!$N$7:$N$1495,0),0)),"",OFFSET('HARGA SATUAN'!$C$6,MATCH(B1118,'HARGA SATUAN'!$N$7:$N$1495,0),0))</f>
        <v/>
      </c>
      <c r="D1118" s="652">
        <f ca="1">SUMIFS(RAB!$F$14:$F$80,RAB!$C$14:$C$80,C1118)</f>
        <v>0</v>
      </c>
      <c r="E1118" s="557">
        <f ca="1" t="shared" si="39"/>
        <v>0</v>
      </c>
      <c r="F1118" s="557">
        <f ca="1">IF(D1118=0,0,SUM($E$713:E1118))</f>
        <v>0</v>
      </c>
    </row>
    <row r="1119" hidden="1" spans="2:6">
      <c r="B1119" s="651">
        <v>406</v>
      </c>
      <c r="C1119" s="652" t="str">
        <f ca="1">IF(ISERROR(OFFSET('HARGA SATUAN'!$C$6,MATCH(B1119,'HARGA SATUAN'!$N$7:$N$1495,0),0)),"",OFFSET('HARGA SATUAN'!$C$6,MATCH(B1119,'HARGA SATUAN'!$N$7:$N$1495,0),0))</f>
        <v/>
      </c>
      <c r="D1119" s="652">
        <f ca="1">SUMIFS(RAB!$F$14:$F$80,RAB!$C$14:$C$80,C1119)</f>
        <v>0</v>
      </c>
      <c r="E1119" s="557">
        <f ca="1" t="shared" si="39"/>
        <v>0</v>
      </c>
      <c r="F1119" s="557">
        <f ca="1">IF(D1119=0,0,SUM($E$713:E1119))</f>
        <v>0</v>
      </c>
    </row>
    <row r="1120" hidden="1" spans="2:6">
      <c r="B1120" s="651">
        <v>407</v>
      </c>
      <c r="C1120" s="652" t="str">
        <f ca="1">IF(ISERROR(OFFSET('HARGA SATUAN'!$C$6,MATCH(B1120,'HARGA SATUAN'!$N$7:$N$1495,0),0)),"",OFFSET('HARGA SATUAN'!$C$6,MATCH(B1120,'HARGA SATUAN'!$N$7:$N$1495,0),0))</f>
        <v/>
      </c>
      <c r="D1120" s="652">
        <f ca="1">SUMIFS(RAB!$F$14:$F$80,RAB!$C$14:$C$80,C1120)</f>
        <v>0</v>
      </c>
      <c r="E1120" s="557">
        <f ca="1" t="shared" si="39"/>
        <v>0</v>
      </c>
      <c r="F1120" s="557">
        <f ca="1">IF(D1120=0,0,SUM($E$713:E1120))</f>
        <v>0</v>
      </c>
    </row>
    <row r="1121" hidden="1" spans="2:6">
      <c r="B1121" s="651">
        <v>408</v>
      </c>
      <c r="C1121" s="652" t="str">
        <f ca="1">IF(ISERROR(OFFSET('HARGA SATUAN'!$C$6,MATCH(B1121,'HARGA SATUAN'!$N$7:$N$1495,0),0)),"",OFFSET('HARGA SATUAN'!$C$6,MATCH(B1121,'HARGA SATUAN'!$N$7:$N$1495,0),0))</f>
        <v/>
      </c>
      <c r="D1121" s="652">
        <f ca="1">SUMIFS(RAB!$F$14:$F$80,RAB!$C$14:$C$80,C1121)</f>
        <v>0</v>
      </c>
      <c r="E1121" s="557">
        <f ca="1" t="shared" si="39"/>
        <v>0</v>
      </c>
      <c r="F1121" s="557">
        <f ca="1">IF(D1121=0,0,SUM($E$713:E1121))</f>
        <v>0</v>
      </c>
    </row>
    <row r="1122" hidden="1" spans="2:6">
      <c r="B1122" s="651">
        <v>409</v>
      </c>
      <c r="C1122" s="652" t="str">
        <f ca="1">IF(ISERROR(OFFSET('HARGA SATUAN'!$C$6,MATCH(B1122,'HARGA SATUAN'!$N$7:$N$1495,0),0)),"",OFFSET('HARGA SATUAN'!$C$6,MATCH(B1122,'HARGA SATUAN'!$N$7:$N$1495,0),0))</f>
        <v/>
      </c>
      <c r="D1122" s="652">
        <f ca="1">SUMIFS(RAB!$F$14:$F$80,RAB!$C$14:$C$80,C1122)</f>
        <v>0</v>
      </c>
      <c r="E1122" s="557">
        <f ca="1" t="shared" si="39"/>
        <v>0</v>
      </c>
      <c r="F1122" s="557">
        <f ca="1">IF(D1122=0,0,SUM($E$713:E1122))</f>
        <v>0</v>
      </c>
    </row>
    <row r="1123" hidden="1" spans="2:6">
      <c r="B1123" s="651">
        <v>410</v>
      </c>
      <c r="C1123" s="652" t="str">
        <f ca="1">IF(ISERROR(OFFSET('HARGA SATUAN'!$C$6,MATCH(B1123,'HARGA SATUAN'!$N$7:$N$1495,0),0)),"",OFFSET('HARGA SATUAN'!$C$6,MATCH(B1123,'HARGA SATUAN'!$N$7:$N$1495,0),0))</f>
        <v/>
      </c>
      <c r="D1123" s="652">
        <f ca="1">SUMIFS(RAB!$F$14:$F$80,RAB!$C$14:$C$80,C1123)</f>
        <v>0</v>
      </c>
      <c r="E1123" s="557">
        <f ca="1" t="shared" si="39"/>
        <v>0</v>
      </c>
      <c r="F1123" s="557">
        <f ca="1">IF(D1123=0,0,SUM($E$713:E1123))</f>
        <v>0</v>
      </c>
    </row>
    <row r="1124" hidden="1" spans="2:6">
      <c r="B1124" s="651">
        <v>411</v>
      </c>
      <c r="C1124" s="652" t="str">
        <f ca="1">IF(ISERROR(OFFSET('HARGA SATUAN'!$C$6,MATCH(B1124,'HARGA SATUAN'!$N$7:$N$1495,0),0)),"",OFFSET('HARGA SATUAN'!$C$6,MATCH(B1124,'HARGA SATUAN'!$N$7:$N$1495,0),0))</f>
        <v/>
      </c>
      <c r="D1124" s="652">
        <f ca="1">SUMIFS(RAB!$F$14:$F$80,RAB!$C$14:$C$80,C1124)</f>
        <v>0</v>
      </c>
      <c r="E1124" s="557">
        <f ca="1" t="shared" si="39"/>
        <v>0</v>
      </c>
      <c r="F1124" s="557">
        <f ca="1">IF(D1124=0,0,SUM($E$713:E1124))</f>
        <v>0</v>
      </c>
    </row>
    <row r="1125" hidden="1" spans="2:6">
      <c r="B1125" s="651">
        <v>412</v>
      </c>
      <c r="C1125" s="652" t="str">
        <f ca="1">IF(ISERROR(OFFSET('HARGA SATUAN'!$C$6,MATCH(B1125,'HARGA SATUAN'!$N$7:$N$1495,0),0)),"",OFFSET('HARGA SATUAN'!$C$6,MATCH(B1125,'HARGA SATUAN'!$N$7:$N$1495,0),0))</f>
        <v/>
      </c>
      <c r="D1125" s="652">
        <f ca="1">SUMIFS(RAB!$F$14:$F$80,RAB!$C$14:$C$80,C1125)</f>
        <v>0</v>
      </c>
      <c r="E1125" s="557">
        <f ca="1" t="shared" si="39"/>
        <v>0</v>
      </c>
      <c r="F1125" s="557">
        <f ca="1">IF(D1125=0,0,SUM($E$713:E1125))</f>
        <v>0</v>
      </c>
    </row>
    <row r="1126" hidden="1" spans="2:6">
      <c r="B1126" s="651">
        <v>413</v>
      </c>
      <c r="C1126" s="652" t="str">
        <f ca="1">IF(ISERROR(OFFSET('HARGA SATUAN'!$C$6,MATCH(B1126,'HARGA SATUAN'!$N$7:$N$1495,0),0)),"",OFFSET('HARGA SATUAN'!$C$6,MATCH(B1126,'HARGA SATUAN'!$N$7:$N$1495,0),0))</f>
        <v/>
      </c>
      <c r="D1126" s="652">
        <f ca="1">SUMIFS(RAB!$F$14:$F$80,RAB!$C$14:$C$80,C1126)</f>
        <v>0</v>
      </c>
      <c r="E1126" s="557">
        <f ca="1" t="shared" si="39"/>
        <v>0</v>
      </c>
      <c r="F1126" s="557">
        <f ca="1">IF(D1126=0,0,SUM($E$713:E1126))</f>
        <v>0</v>
      </c>
    </row>
    <row r="1127" hidden="1" spans="2:6">
      <c r="B1127" s="651">
        <v>414</v>
      </c>
      <c r="C1127" s="652" t="str">
        <f ca="1">IF(ISERROR(OFFSET('HARGA SATUAN'!$C$6,MATCH(B1127,'HARGA SATUAN'!$N$7:$N$1495,0),0)),"",OFFSET('HARGA SATUAN'!$C$6,MATCH(B1127,'HARGA SATUAN'!$N$7:$N$1495,0),0))</f>
        <v/>
      </c>
      <c r="D1127" s="652">
        <f ca="1">SUMIFS(RAB!$F$14:$F$80,RAB!$C$14:$C$80,C1127)</f>
        <v>0</v>
      </c>
      <c r="E1127" s="557">
        <f ca="1" t="shared" si="39"/>
        <v>0</v>
      </c>
      <c r="F1127" s="557">
        <f ca="1">IF(D1127=0,0,SUM($E$713:E1127))</f>
        <v>0</v>
      </c>
    </row>
    <row r="1128" hidden="1" spans="2:6">
      <c r="B1128" s="651">
        <v>415</v>
      </c>
      <c r="C1128" s="652" t="str">
        <f ca="1">IF(ISERROR(OFFSET('HARGA SATUAN'!$C$6,MATCH(B1128,'HARGA SATUAN'!$N$7:$N$1495,0),0)),"",OFFSET('HARGA SATUAN'!$C$6,MATCH(B1128,'HARGA SATUAN'!$N$7:$N$1495,0),0))</f>
        <v/>
      </c>
      <c r="D1128" s="652">
        <f ca="1">SUMIFS(RAB!$F$14:$F$80,RAB!$C$14:$C$80,C1128)</f>
        <v>0</v>
      </c>
      <c r="E1128" s="557">
        <f ca="1" t="shared" si="39"/>
        <v>0</v>
      </c>
      <c r="F1128" s="557">
        <f ca="1">IF(D1128=0,0,SUM($E$713:E1128))</f>
        <v>0</v>
      </c>
    </row>
    <row r="1129" hidden="1" spans="2:6">
      <c r="B1129" s="651">
        <v>416</v>
      </c>
      <c r="C1129" s="652" t="str">
        <f ca="1">IF(ISERROR(OFFSET('HARGA SATUAN'!$C$6,MATCH(B1129,'HARGA SATUAN'!$N$7:$N$1495,0),0)),"",OFFSET('HARGA SATUAN'!$C$6,MATCH(B1129,'HARGA SATUAN'!$N$7:$N$1495,0),0))</f>
        <v/>
      </c>
      <c r="D1129" s="652">
        <f ca="1">SUMIFS(RAB!$F$14:$F$80,RAB!$C$14:$C$80,C1129)</f>
        <v>0</v>
      </c>
      <c r="E1129" s="557">
        <f ca="1" t="shared" si="39"/>
        <v>0</v>
      </c>
      <c r="F1129" s="557">
        <f ca="1">IF(D1129=0,0,SUM($E$713:E1129))</f>
        <v>0</v>
      </c>
    </row>
    <row r="1130" hidden="1" spans="2:6">
      <c r="B1130" s="651">
        <v>417</v>
      </c>
      <c r="C1130" s="652" t="str">
        <f ca="1">IF(ISERROR(OFFSET('HARGA SATUAN'!$C$6,MATCH(B1130,'HARGA SATUAN'!$N$7:$N$1495,0),0)),"",OFFSET('HARGA SATUAN'!$C$6,MATCH(B1130,'HARGA SATUAN'!$N$7:$N$1495,0),0))</f>
        <v/>
      </c>
      <c r="D1130" s="652">
        <f ca="1">SUMIFS(RAB!$F$14:$F$80,RAB!$C$14:$C$80,C1130)</f>
        <v>0</v>
      </c>
      <c r="E1130" s="557">
        <f ca="1" t="shared" si="39"/>
        <v>0</v>
      </c>
      <c r="F1130" s="557">
        <f ca="1">IF(D1130=0,0,SUM($E$713:E1130))</f>
        <v>0</v>
      </c>
    </row>
    <row r="1131" hidden="1" spans="2:6">
      <c r="B1131" s="651">
        <v>418</v>
      </c>
      <c r="C1131" s="652" t="str">
        <f ca="1">IF(ISERROR(OFFSET('HARGA SATUAN'!$C$6,MATCH(B1131,'HARGA SATUAN'!$N$7:$N$1495,0),0)),"",OFFSET('HARGA SATUAN'!$C$6,MATCH(B1131,'HARGA SATUAN'!$N$7:$N$1495,0),0))</f>
        <v/>
      </c>
      <c r="D1131" s="652">
        <f ca="1">SUMIFS(RAB!$F$14:$F$80,RAB!$C$14:$C$80,C1131)</f>
        <v>0</v>
      </c>
      <c r="E1131" s="557">
        <f ca="1" t="shared" si="39"/>
        <v>0</v>
      </c>
      <c r="F1131" s="557">
        <f ca="1">IF(D1131=0,0,SUM($E$713:E1131))</f>
        <v>0</v>
      </c>
    </row>
    <row r="1132" hidden="1" spans="2:6">
      <c r="B1132" s="651">
        <v>419</v>
      </c>
      <c r="C1132" s="652" t="str">
        <f ca="1">IF(ISERROR(OFFSET('HARGA SATUAN'!$C$6,MATCH(B1132,'HARGA SATUAN'!$N$7:$N$1495,0),0)),"",OFFSET('HARGA SATUAN'!$C$6,MATCH(B1132,'HARGA SATUAN'!$N$7:$N$1495,0),0))</f>
        <v/>
      </c>
      <c r="D1132" s="652">
        <f ca="1">SUMIFS(RAB!$F$14:$F$80,RAB!$C$14:$C$80,C1132)</f>
        <v>0</v>
      </c>
      <c r="E1132" s="557">
        <f ca="1" t="shared" si="39"/>
        <v>0</v>
      </c>
      <c r="F1132" s="557">
        <f ca="1">IF(D1132=0,0,SUM($E$713:E1132))</f>
        <v>0</v>
      </c>
    </row>
    <row r="1133" hidden="1" spans="2:6">
      <c r="B1133" s="651">
        <v>420</v>
      </c>
      <c r="C1133" s="652" t="str">
        <f ca="1">IF(ISERROR(OFFSET('HARGA SATUAN'!$C$6,MATCH(B1133,'HARGA SATUAN'!$N$7:$N$1495,0),0)),"",OFFSET('HARGA SATUAN'!$C$6,MATCH(B1133,'HARGA SATUAN'!$N$7:$N$1495,0),0))</f>
        <v/>
      </c>
      <c r="D1133" s="652">
        <f ca="1">SUMIFS(RAB!$F$14:$F$80,RAB!$C$14:$C$80,C1133)</f>
        <v>0</v>
      </c>
      <c r="E1133" s="557">
        <f ca="1" t="shared" si="39"/>
        <v>0</v>
      </c>
      <c r="F1133" s="557">
        <f ca="1">IF(D1133=0,0,SUM($E$713:E1133))</f>
        <v>0</v>
      </c>
    </row>
    <row r="1134" hidden="1" spans="2:6">
      <c r="B1134" s="651">
        <v>421</v>
      </c>
      <c r="C1134" s="652" t="str">
        <f ca="1">IF(ISERROR(OFFSET('HARGA SATUAN'!$C$6,MATCH(B1134,'HARGA SATUAN'!$N$7:$N$1495,0),0)),"",OFFSET('HARGA SATUAN'!$C$6,MATCH(B1134,'HARGA SATUAN'!$N$7:$N$1495,0),0))</f>
        <v/>
      </c>
      <c r="D1134" s="652">
        <f ca="1">SUMIFS(RAB!$F$14:$F$80,RAB!$C$14:$C$80,C1134)</f>
        <v>0</v>
      </c>
      <c r="E1134" s="557">
        <f ca="1" t="shared" si="39"/>
        <v>0</v>
      </c>
      <c r="F1134" s="557">
        <f ca="1">IF(D1134=0,0,SUM($E$713:E1134))</f>
        <v>0</v>
      </c>
    </row>
    <row r="1135" hidden="1" spans="2:6">
      <c r="B1135" s="651">
        <v>422</v>
      </c>
      <c r="C1135" s="652" t="str">
        <f ca="1">IF(ISERROR(OFFSET('HARGA SATUAN'!$C$6,MATCH(B1135,'HARGA SATUAN'!$N$7:$N$1495,0),0)),"",OFFSET('HARGA SATUAN'!$C$6,MATCH(B1135,'HARGA SATUAN'!$N$7:$N$1495,0),0))</f>
        <v/>
      </c>
      <c r="D1135" s="652">
        <f ca="1">SUMIFS(RAB!$F$14:$F$80,RAB!$C$14:$C$80,C1135)</f>
        <v>0</v>
      </c>
      <c r="E1135" s="557">
        <f ca="1" t="shared" si="39"/>
        <v>0</v>
      </c>
      <c r="F1135" s="557">
        <f ca="1">IF(D1135=0,0,SUM($E$713:E1135))</f>
        <v>0</v>
      </c>
    </row>
    <row r="1136" hidden="1" spans="2:6">
      <c r="B1136" s="651">
        <v>423</v>
      </c>
      <c r="C1136" s="652" t="str">
        <f ca="1">IF(ISERROR(OFFSET('HARGA SATUAN'!$C$6,MATCH(B1136,'HARGA SATUAN'!$N$7:$N$1495,0),0)),"",OFFSET('HARGA SATUAN'!$C$6,MATCH(B1136,'HARGA SATUAN'!$N$7:$N$1495,0),0))</f>
        <v/>
      </c>
      <c r="D1136" s="652">
        <f ca="1">SUMIFS(RAB!$F$14:$F$80,RAB!$C$14:$C$80,C1136)</f>
        <v>0</v>
      </c>
      <c r="E1136" s="557">
        <f ca="1" t="shared" si="39"/>
        <v>0</v>
      </c>
      <c r="F1136" s="557">
        <f ca="1">IF(D1136=0,0,SUM($E$713:E1136))</f>
        <v>0</v>
      </c>
    </row>
    <row r="1137" hidden="1" spans="2:6">
      <c r="B1137" s="651">
        <v>424</v>
      </c>
      <c r="C1137" s="652" t="str">
        <f ca="1">IF(ISERROR(OFFSET('HARGA SATUAN'!$C$6,MATCH(B1137,'HARGA SATUAN'!$N$7:$N$1495,0),0)),"",OFFSET('HARGA SATUAN'!$C$6,MATCH(B1137,'HARGA SATUAN'!$N$7:$N$1495,0),0))</f>
        <v/>
      </c>
      <c r="D1137" s="652">
        <f ca="1">SUMIFS(RAB!$F$14:$F$80,RAB!$C$14:$C$80,C1137)</f>
        <v>0</v>
      </c>
      <c r="E1137" s="557">
        <f ca="1" t="shared" si="39"/>
        <v>0</v>
      </c>
      <c r="F1137" s="557">
        <f ca="1">IF(D1137=0,0,SUM($E$713:E1137))</f>
        <v>0</v>
      </c>
    </row>
    <row r="1138" hidden="1" spans="2:6">
      <c r="B1138" s="651">
        <v>425</v>
      </c>
      <c r="C1138" s="652" t="str">
        <f ca="1">IF(ISERROR(OFFSET('HARGA SATUAN'!$C$6,MATCH(B1138,'HARGA SATUAN'!$N$7:$N$1495,0),0)),"",OFFSET('HARGA SATUAN'!$C$6,MATCH(B1138,'HARGA SATUAN'!$N$7:$N$1495,0),0))</f>
        <v/>
      </c>
      <c r="D1138" s="652">
        <f ca="1">SUMIFS(RAB!$F$14:$F$80,RAB!$C$14:$C$80,C1138)</f>
        <v>0</v>
      </c>
      <c r="E1138" s="557">
        <f ca="1" t="shared" si="39"/>
        <v>0</v>
      </c>
      <c r="F1138" s="557">
        <f ca="1">IF(D1138=0,0,SUM($E$713:E1138))</f>
        <v>0</v>
      </c>
    </row>
    <row r="1139" hidden="1" spans="2:6">
      <c r="B1139" s="651">
        <v>426</v>
      </c>
      <c r="C1139" s="652" t="str">
        <f ca="1">IF(ISERROR(OFFSET('HARGA SATUAN'!$C$6,MATCH(B1139,'HARGA SATUAN'!$N$7:$N$1495,0),0)),"",OFFSET('HARGA SATUAN'!$C$6,MATCH(B1139,'HARGA SATUAN'!$N$7:$N$1495,0),0))</f>
        <v/>
      </c>
      <c r="D1139" s="652">
        <f ca="1">SUMIFS(RAB!$F$14:$F$80,RAB!$C$14:$C$80,C1139)</f>
        <v>0</v>
      </c>
      <c r="E1139" s="557">
        <f ca="1" t="shared" si="39"/>
        <v>0</v>
      </c>
      <c r="F1139" s="557">
        <f ca="1">IF(D1139=0,0,SUM($E$713:E1139))</f>
        <v>0</v>
      </c>
    </row>
    <row r="1140" hidden="1" spans="2:6">
      <c r="B1140" s="651">
        <v>427</v>
      </c>
      <c r="C1140" s="652" t="str">
        <f ca="1">IF(ISERROR(OFFSET('HARGA SATUAN'!$C$6,MATCH(B1140,'HARGA SATUAN'!$N$7:$N$1495,0),0)),"",OFFSET('HARGA SATUAN'!$C$6,MATCH(B1140,'HARGA SATUAN'!$N$7:$N$1495,0),0))</f>
        <v/>
      </c>
      <c r="D1140" s="652">
        <f ca="1">SUMIFS(RAB!$F$14:$F$80,RAB!$C$14:$C$80,C1140)</f>
        <v>0</v>
      </c>
      <c r="E1140" s="557">
        <f ca="1" t="shared" si="39"/>
        <v>0</v>
      </c>
      <c r="F1140" s="557">
        <f ca="1">IF(D1140=0,0,SUM($E$713:E1140))</f>
        <v>0</v>
      </c>
    </row>
    <row r="1141" hidden="1" spans="2:6">
      <c r="B1141" s="651">
        <v>428</v>
      </c>
      <c r="C1141" s="652" t="str">
        <f ca="1">IF(ISERROR(OFFSET('HARGA SATUAN'!$C$6,MATCH(B1141,'HARGA SATUAN'!$N$7:$N$1495,0),0)),"",OFFSET('HARGA SATUAN'!$C$6,MATCH(B1141,'HARGA SATUAN'!$N$7:$N$1495,0),0))</f>
        <v/>
      </c>
      <c r="D1141" s="652">
        <f ca="1">SUMIFS(RAB!$F$14:$F$80,RAB!$C$14:$C$80,C1141)</f>
        <v>0</v>
      </c>
      <c r="E1141" s="557">
        <f ca="1" t="shared" si="39"/>
        <v>0</v>
      </c>
      <c r="F1141" s="557">
        <f ca="1">IF(D1141=0,0,SUM($E$713:E1141))</f>
        <v>0</v>
      </c>
    </row>
    <row r="1142" hidden="1" spans="2:6">
      <c r="B1142" s="651">
        <v>429</v>
      </c>
      <c r="C1142" s="652" t="str">
        <f ca="1">IF(ISERROR(OFFSET('HARGA SATUAN'!$C$6,MATCH(B1142,'HARGA SATUAN'!$N$7:$N$1495,0),0)),"",OFFSET('HARGA SATUAN'!$C$6,MATCH(B1142,'HARGA SATUAN'!$N$7:$N$1495,0),0))</f>
        <v/>
      </c>
      <c r="D1142" s="652">
        <f ca="1">SUMIFS(RAB!$F$14:$F$80,RAB!$C$14:$C$80,C1142)</f>
        <v>0</v>
      </c>
      <c r="E1142" s="557">
        <f ca="1" t="shared" si="39"/>
        <v>0</v>
      </c>
      <c r="F1142" s="557">
        <f ca="1">IF(D1142=0,0,SUM($E$713:E1142))</f>
        <v>0</v>
      </c>
    </row>
    <row r="1143" hidden="1" spans="2:6">
      <c r="B1143" s="651">
        <v>430</v>
      </c>
      <c r="C1143" s="652" t="str">
        <f ca="1">IF(ISERROR(OFFSET('HARGA SATUAN'!$C$6,MATCH(B1143,'HARGA SATUAN'!$N$7:$N$1495,0),0)),"",OFFSET('HARGA SATUAN'!$C$6,MATCH(B1143,'HARGA SATUAN'!$N$7:$N$1495,0),0))</f>
        <v/>
      </c>
      <c r="D1143" s="652">
        <f ca="1">SUMIFS(RAB!$F$14:$F$80,RAB!$C$14:$C$80,C1143)</f>
        <v>0</v>
      </c>
      <c r="E1143" s="557">
        <f ca="1" t="shared" si="39"/>
        <v>0</v>
      </c>
      <c r="F1143" s="557">
        <f ca="1">IF(D1143=0,0,SUM($E$713:E1143))</f>
        <v>0</v>
      </c>
    </row>
    <row r="1144" hidden="1" spans="2:6">
      <c r="B1144" s="651">
        <v>431</v>
      </c>
      <c r="C1144" s="652" t="str">
        <f ca="1">IF(ISERROR(OFFSET('HARGA SATUAN'!$C$6,MATCH(B1144,'HARGA SATUAN'!$N$7:$N$1495,0),0)),"",OFFSET('HARGA SATUAN'!$C$6,MATCH(B1144,'HARGA SATUAN'!$N$7:$N$1495,0),0))</f>
        <v/>
      </c>
      <c r="D1144" s="652">
        <f ca="1">SUMIFS(RAB!$F$14:$F$80,RAB!$C$14:$C$80,C1144)</f>
        <v>0</v>
      </c>
      <c r="E1144" s="557">
        <f ca="1" t="shared" si="39"/>
        <v>0</v>
      </c>
      <c r="F1144" s="557">
        <f ca="1">IF(D1144=0,0,SUM($E$713:E1144))</f>
        <v>0</v>
      </c>
    </row>
    <row r="1145" hidden="1" spans="2:6">
      <c r="B1145" s="651">
        <v>432</v>
      </c>
      <c r="C1145" s="652" t="str">
        <f ca="1">IF(ISERROR(OFFSET('HARGA SATUAN'!$C$6,MATCH(B1145,'HARGA SATUAN'!$N$7:$N$1495,0),0)),"",OFFSET('HARGA SATUAN'!$C$6,MATCH(B1145,'HARGA SATUAN'!$N$7:$N$1495,0),0))</f>
        <v/>
      </c>
      <c r="D1145" s="652">
        <f ca="1">SUMIFS(RAB!$F$14:$F$80,RAB!$C$14:$C$80,C1145)</f>
        <v>0</v>
      </c>
      <c r="E1145" s="557">
        <f ca="1" t="shared" si="39"/>
        <v>0</v>
      </c>
      <c r="F1145" s="557">
        <f ca="1">IF(D1145=0,0,SUM($E$713:E1145))</f>
        <v>0</v>
      </c>
    </row>
    <row r="1146" hidden="1" spans="2:6">
      <c r="B1146" s="651">
        <v>433</v>
      </c>
      <c r="C1146" s="652" t="str">
        <f ca="1">IF(ISERROR(OFFSET('HARGA SATUAN'!$C$6,MATCH(B1146,'HARGA SATUAN'!$N$7:$N$1495,0),0)),"",OFFSET('HARGA SATUAN'!$C$6,MATCH(B1146,'HARGA SATUAN'!$N$7:$N$1495,0),0))</f>
        <v/>
      </c>
      <c r="D1146" s="652">
        <f ca="1">SUMIFS(RAB!$F$14:$F$80,RAB!$C$14:$C$80,C1146)</f>
        <v>0</v>
      </c>
      <c r="E1146" s="557">
        <f ca="1" t="shared" si="39"/>
        <v>0</v>
      </c>
      <c r="F1146" s="557">
        <f ca="1">IF(D1146=0,0,SUM($E$713:E1146))</f>
        <v>0</v>
      </c>
    </row>
    <row r="1147" hidden="1" spans="2:6">
      <c r="B1147" s="651">
        <v>434</v>
      </c>
      <c r="C1147" s="652" t="str">
        <f ca="1">IF(ISERROR(OFFSET('HARGA SATUAN'!$C$6,MATCH(B1147,'HARGA SATUAN'!$N$7:$N$1495,0),0)),"",OFFSET('HARGA SATUAN'!$C$6,MATCH(B1147,'HARGA SATUAN'!$N$7:$N$1495,0),0))</f>
        <v/>
      </c>
      <c r="D1147" s="652">
        <f ca="1">SUMIFS(RAB!$F$14:$F$80,RAB!$C$14:$C$80,C1147)</f>
        <v>0</v>
      </c>
      <c r="E1147" s="557">
        <f ca="1" t="shared" si="39"/>
        <v>0</v>
      </c>
      <c r="F1147" s="557">
        <f ca="1">IF(D1147=0,0,SUM($E$713:E1147))</f>
        <v>0</v>
      </c>
    </row>
    <row r="1148" hidden="1" spans="2:6">
      <c r="B1148" s="651">
        <v>435</v>
      </c>
      <c r="C1148" s="652" t="str">
        <f ca="1">IF(ISERROR(OFFSET('HARGA SATUAN'!$C$6,MATCH(B1148,'HARGA SATUAN'!$N$7:$N$1495,0),0)),"",OFFSET('HARGA SATUAN'!$C$6,MATCH(B1148,'HARGA SATUAN'!$N$7:$N$1495,0),0))</f>
        <v/>
      </c>
      <c r="D1148" s="652">
        <f ca="1">SUMIFS(RAB!$F$14:$F$80,RAB!$C$14:$C$80,C1148)</f>
        <v>0</v>
      </c>
      <c r="E1148" s="557">
        <f ca="1" t="shared" si="39"/>
        <v>0</v>
      </c>
      <c r="F1148" s="557">
        <f ca="1">IF(D1148=0,0,SUM($E$713:E1148))</f>
        <v>0</v>
      </c>
    </row>
    <row r="1149" hidden="1" spans="2:6">
      <c r="B1149" s="651">
        <v>436</v>
      </c>
      <c r="C1149" s="652" t="str">
        <f ca="1">IF(ISERROR(OFFSET('HARGA SATUAN'!$C$6,MATCH(B1149,'HARGA SATUAN'!$N$7:$N$1495,0),0)),"",OFFSET('HARGA SATUAN'!$C$6,MATCH(B1149,'HARGA SATUAN'!$N$7:$N$1495,0),0))</f>
        <v/>
      </c>
      <c r="D1149" s="652">
        <f ca="1">SUMIFS(RAB!$F$14:$F$80,RAB!$C$14:$C$80,C1149)</f>
        <v>0</v>
      </c>
      <c r="E1149" s="557">
        <f ca="1" t="shared" si="39"/>
        <v>0</v>
      </c>
      <c r="F1149" s="557">
        <f ca="1">IF(D1149=0,0,SUM($E$713:E1149))</f>
        <v>0</v>
      </c>
    </row>
    <row r="1150" hidden="1" spans="2:6">
      <c r="B1150" s="651">
        <v>437</v>
      </c>
      <c r="C1150" s="652" t="str">
        <f ca="1">IF(ISERROR(OFFSET('HARGA SATUAN'!$C$6,MATCH(B1150,'HARGA SATUAN'!$N$7:$N$1495,0),0)),"",OFFSET('HARGA SATUAN'!$C$6,MATCH(B1150,'HARGA SATUAN'!$N$7:$N$1495,0),0))</f>
        <v/>
      </c>
      <c r="D1150" s="652">
        <f ca="1">SUMIFS(RAB!$F$14:$F$80,RAB!$C$14:$C$80,C1150)</f>
        <v>0</v>
      </c>
      <c r="E1150" s="557">
        <f ca="1" t="shared" si="39"/>
        <v>0</v>
      </c>
      <c r="F1150" s="557">
        <f ca="1">IF(D1150=0,0,SUM($E$713:E1150))</f>
        <v>0</v>
      </c>
    </row>
    <row r="1151" hidden="1" spans="2:6">
      <c r="B1151" s="651">
        <v>438</v>
      </c>
      <c r="C1151" s="652" t="str">
        <f ca="1">IF(ISERROR(OFFSET('HARGA SATUAN'!$C$6,MATCH(B1151,'HARGA SATUAN'!$N$7:$N$1495,0),0)),"",OFFSET('HARGA SATUAN'!$C$6,MATCH(B1151,'HARGA SATUAN'!$N$7:$N$1495,0),0))</f>
        <v/>
      </c>
      <c r="D1151" s="652">
        <f ca="1">SUMIFS(RAB!$F$14:$F$80,RAB!$C$14:$C$80,C1151)</f>
        <v>0</v>
      </c>
      <c r="E1151" s="557">
        <f ca="1" t="shared" si="39"/>
        <v>0</v>
      </c>
      <c r="F1151" s="557">
        <f ca="1">IF(D1151=0,0,SUM($E$713:E1151))</f>
        <v>0</v>
      </c>
    </row>
    <row r="1152" hidden="1" spans="2:6">
      <c r="B1152" s="651">
        <v>439</v>
      </c>
      <c r="C1152" s="652" t="str">
        <f ca="1">IF(ISERROR(OFFSET('HARGA SATUAN'!$C$6,MATCH(B1152,'HARGA SATUAN'!$N$7:$N$1495,0),0)),"",OFFSET('HARGA SATUAN'!$C$6,MATCH(B1152,'HARGA SATUAN'!$N$7:$N$1495,0),0))</f>
        <v/>
      </c>
      <c r="D1152" s="652">
        <f ca="1">SUMIFS(RAB!$F$14:$F$80,RAB!$C$14:$C$80,C1152)</f>
        <v>0</v>
      </c>
      <c r="E1152" s="557">
        <f ca="1" t="shared" si="39"/>
        <v>0</v>
      </c>
      <c r="F1152" s="557">
        <f ca="1">IF(D1152=0,0,SUM($E$713:E1152))</f>
        <v>0</v>
      </c>
    </row>
    <row r="1153" hidden="1" spans="2:6">
      <c r="B1153" s="651">
        <v>440</v>
      </c>
      <c r="C1153" s="652" t="str">
        <f ca="1">IF(ISERROR(OFFSET('HARGA SATUAN'!$C$6,MATCH(B1153,'HARGA SATUAN'!$N$7:$N$1495,0),0)),"",OFFSET('HARGA SATUAN'!$C$6,MATCH(B1153,'HARGA SATUAN'!$N$7:$N$1495,0),0))</f>
        <v/>
      </c>
      <c r="D1153" s="652">
        <f ca="1">SUMIFS(RAB!$F$14:$F$80,RAB!$C$14:$C$80,C1153)</f>
        <v>0</v>
      </c>
      <c r="E1153" s="557">
        <f ca="1" t="shared" si="39"/>
        <v>0</v>
      </c>
      <c r="F1153" s="557">
        <f ca="1">IF(D1153=0,0,SUM($E$713:E1153))</f>
        <v>0</v>
      </c>
    </row>
    <row r="1154" hidden="1" spans="2:6">
      <c r="B1154" s="651">
        <v>441</v>
      </c>
      <c r="C1154" s="652" t="str">
        <f ca="1">IF(ISERROR(OFFSET('HARGA SATUAN'!$C$6,MATCH(B1154,'HARGA SATUAN'!$N$7:$N$1495,0),0)),"",OFFSET('HARGA SATUAN'!$C$6,MATCH(B1154,'HARGA SATUAN'!$N$7:$N$1495,0),0))</f>
        <v/>
      </c>
      <c r="D1154" s="652">
        <f ca="1">SUMIFS(RAB!$F$14:$F$80,RAB!$C$14:$C$80,C1154)</f>
        <v>0</v>
      </c>
      <c r="E1154" s="557">
        <f ca="1" t="shared" si="39"/>
        <v>0</v>
      </c>
      <c r="F1154" s="557">
        <f ca="1">IF(D1154=0,0,SUM($E$713:E1154))</f>
        <v>0</v>
      </c>
    </row>
    <row r="1155" hidden="1" spans="2:6">
      <c r="B1155" s="651">
        <v>442</v>
      </c>
      <c r="C1155" s="652" t="str">
        <f ca="1">IF(ISERROR(OFFSET('HARGA SATUAN'!$C$6,MATCH(B1155,'HARGA SATUAN'!$N$7:$N$1495,0),0)),"",OFFSET('HARGA SATUAN'!$C$6,MATCH(B1155,'HARGA SATUAN'!$N$7:$N$1495,0),0))</f>
        <v/>
      </c>
      <c r="D1155" s="652">
        <f ca="1">SUMIFS(RAB!$F$14:$F$80,RAB!$C$14:$C$80,C1155)</f>
        <v>0</v>
      </c>
      <c r="E1155" s="557">
        <f ca="1" t="shared" si="39"/>
        <v>0</v>
      </c>
      <c r="F1155" s="557">
        <f ca="1">IF(D1155=0,0,SUM($E$713:E1155))</f>
        <v>0</v>
      </c>
    </row>
    <row r="1156" hidden="1" spans="2:6">
      <c r="B1156" s="651">
        <v>443</v>
      </c>
      <c r="C1156" s="652" t="str">
        <f ca="1">IF(ISERROR(OFFSET('HARGA SATUAN'!$C$6,MATCH(B1156,'HARGA SATUAN'!$N$7:$N$1495,0),0)),"",OFFSET('HARGA SATUAN'!$C$6,MATCH(B1156,'HARGA SATUAN'!$N$7:$N$1495,0),0))</f>
        <v/>
      </c>
      <c r="D1156" s="652">
        <f ca="1">SUMIFS(RAB!$F$14:$F$80,RAB!$C$14:$C$80,C1156)</f>
        <v>0</v>
      </c>
      <c r="E1156" s="557">
        <f ca="1" t="shared" si="39"/>
        <v>0</v>
      </c>
      <c r="F1156" s="557">
        <f ca="1">IF(D1156=0,0,SUM($E$713:E1156))</f>
        <v>0</v>
      </c>
    </row>
    <row r="1157" hidden="1" spans="2:6">
      <c r="B1157" s="651">
        <v>444</v>
      </c>
      <c r="C1157" s="652" t="str">
        <f ca="1">IF(ISERROR(OFFSET('HARGA SATUAN'!$C$6,MATCH(B1157,'HARGA SATUAN'!$N$7:$N$1495,0),0)),"",OFFSET('HARGA SATUAN'!$C$6,MATCH(B1157,'HARGA SATUAN'!$N$7:$N$1495,0),0))</f>
        <v/>
      </c>
      <c r="D1157" s="652">
        <f ca="1">SUMIFS(RAB!$F$14:$F$80,RAB!$C$14:$C$80,C1157)</f>
        <v>0</v>
      </c>
      <c r="E1157" s="557">
        <f ca="1" t="shared" si="39"/>
        <v>0</v>
      </c>
      <c r="F1157" s="557">
        <f ca="1">IF(D1157=0,0,SUM($E$713:E1157))</f>
        <v>0</v>
      </c>
    </row>
    <row r="1158" hidden="1" spans="2:6">
      <c r="B1158" s="651">
        <v>445</v>
      </c>
      <c r="C1158" s="652" t="str">
        <f ca="1">IF(ISERROR(OFFSET('HARGA SATUAN'!$C$6,MATCH(B1158,'HARGA SATUAN'!$N$7:$N$1495,0),0)),"",OFFSET('HARGA SATUAN'!$C$6,MATCH(B1158,'HARGA SATUAN'!$N$7:$N$1495,0),0))</f>
        <v/>
      </c>
      <c r="D1158" s="652">
        <f ca="1">SUMIFS(RAB!$F$14:$F$80,RAB!$C$14:$C$80,C1158)</f>
        <v>0</v>
      </c>
      <c r="E1158" s="557">
        <f ca="1" t="shared" si="39"/>
        <v>0</v>
      </c>
      <c r="F1158" s="557">
        <f ca="1">IF(D1158=0,0,SUM($E$713:E1158))</f>
        <v>0</v>
      </c>
    </row>
    <row r="1159" hidden="1" spans="2:6">
      <c r="B1159" s="651">
        <v>446</v>
      </c>
      <c r="C1159" s="652" t="str">
        <f ca="1">IF(ISERROR(OFFSET('HARGA SATUAN'!$C$6,MATCH(B1159,'HARGA SATUAN'!$N$7:$N$1495,0),0)),"",OFFSET('HARGA SATUAN'!$C$6,MATCH(B1159,'HARGA SATUAN'!$N$7:$N$1495,0),0))</f>
        <v/>
      </c>
      <c r="D1159" s="652">
        <f ca="1">SUMIFS(RAB!$F$14:$F$80,RAB!$C$14:$C$80,C1159)</f>
        <v>0</v>
      </c>
      <c r="E1159" s="557">
        <f ca="1" t="shared" si="39"/>
        <v>0</v>
      </c>
      <c r="F1159" s="557">
        <f ca="1">IF(D1159=0,0,SUM($E$713:E1159))</f>
        <v>0</v>
      </c>
    </row>
    <row r="1160" hidden="1" spans="2:6">
      <c r="B1160" s="651">
        <v>447</v>
      </c>
      <c r="C1160" s="652" t="str">
        <f ca="1">IF(ISERROR(OFFSET('HARGA SATUAN'!$C$6,MATCH(B1160,'HARGA SATUAN'!$N$7:$N$1495,0),0)),"",OFFSET('HARGA SATUAN'!$C$6,MATCH(B1160,'HARGA SATUAN'!$N$7:$N$1495,0),0))</f>
        <v/>
      </c>
      <c r="D1160" s="652">
        <f ca="1">SUMIFS(RAB!$F$14:$F$80,RAB!$C$14:$C$80,C1160)</f>
        <v>0</v>
      </c>
      <c r="E1160" s="557">
        <f ca="1" t="shared" si="39"/>
        <v>0</v>
      </c>
      <c r="F1160" s="557">
        <f ca="1">IF(D1160=0,0,SUM($E$713:E1160))</f>
        <v>0</v>
      </c>
    </row>
    <row r="1161" hidden="1" spans="2:6">
      <c r="B1161" s="651">
        <v>448</v>
      </c>
      <c r="C1161" s="652" t="str">
        <f ca="1">IF(ISERROR(OFFSET('HARGA SATUAN'!$C$6,MATCH(B1161,'HARGA SATUAN'!$N$7:$N$1495,0),0)),"",OFFSET('HARGA SATUAN'!$C$6,MATCH(B1161,'HARGA SATUAN'!$N$7:$N$1495,0),0))</f>
        <v/>
      </c>
      <c r="D1161" s="652">
        <f ca="1">SUMIFS(RAB!$F$14:$F$80,RAB!$C$14:$C$80,C1161)</f>
        <v>0</v>
      </c>
      <c r="E1161" s="557">
        <f ca="1" t="shared" si="39"/>
        <v>0</v>
      </c>
      <c r="F1161" s="557">
        <f ca="1">IF(D1161=0,0,SUM($E$713:E1161))</f>
        <v>0</v>
      </c>
    </row>
    <row r="1162" hidden="1" spans="2:6">
      <c r="B1162" s="651">
        <v>449</v>
      </c>
      <c r="C1162" s="652" t="str">
        <f ca="1">IF(ISERROR(OFFSET('HARGA SATUAN'!$C$6,MATCH(B1162,'HARGA SATUAN'!$N$7:$N$1495,0),0)),"",OFFSET('HARGA SATUAN'!$C$6,MATCH(B1162,'HARGA SATUAN'!$N$7:$N$1495,0),0))</f>
        <v/>
      </c>
      <c r="D1162" s="652">
        <f ca="1">SUMIFS(RAB!$F$14:$F$80,RAB!$C$14:$C$80,C1162)</f>
        <v>0</v>
      </c>
      <c r="E1162" s="557">
        <f ca="1" t="shared" si="39"/>
        <v>0</v>
      </c>
      <c r="F1162" s="557">
        <f ca="1">IF(D1162=0,0,SUM($E$713:E1162))</f>
        <v>0</v>
      </c>
    </row>
    <row r="1163" hidden="1" spans="2:6">
      <c r="B1163" s="651">
        <v>450</v>
      </c>
      <c r="C1163" s="652" t="str">
        <f ca="1">IF(ISERROR(OFFSET('HARGA SATUAN'!$C$6,MATCH(B1163,'HARGA SATUAN'!$N$7:$N$1495,0),0)),"",OFFSET('HARGA SATUAN'!$C$6,MATCH(B1163,'HARGA SATUAN'!$N$7:$N$1495,0),0))</f>
        <v/>
      </c>
      <c r="D1163" s="652">
        <f ca="1">SUMIFS(RAB!$F$14:$F$80,RAB!$C$14:$C$80,C1163)</f>
        <v>0</v>
      </c>
      <c r="E1163" s="557">
        <f ca="1" t="shared" ref="E1163:E1226" si="40">IF(D1163=0,0,1)</f>
        <v>0</v>
      </c>
      <c r="F1163" s="557">
        <f ca="1">IF(D1163=0,0,SUM($E$713:E1163))</f>
        <v>0</v>
      </c>
    </row>
    <row r="1164" hidden="1" spans="2:6">
      <c r="B1164" s="651">
        <v>451</v>
      </c>
      <c r="C1164" s="652" t="str">
        <f ca="1">IF(ISERROR(OFFSET('HARGA SATUAN'!$C$6,MATCH(B1164,'HARGA SATUAN'!$N$7:$N$1495,0),0)),"",OFFSET('HARGA SATUAN'!$C$6,MATCH(B1164,'HARGA SATUAN'!$N$7:$N$1495,0),0))</f>
        <v/>
      </c>
      <c r="D1164" s="652">
        <f ca="1">SUMIFS(RAB!$F$14:$F$80,RAB!$C$14:$C$80,C1164)</f>
        <v>0</v>
      </c>
      <c r="E1164" s="557">
        <f ca="1" t="shared" si="40"/>
        <v>0</v>
      </c>
      <c r="F1164" s="557">
        <f ca="1">IF(D1164=0,0,SUM($E$713:E1164))</f>
        <v>0</v>
      </c>
    </row>
    <row r="1165" hidden="1" spans="2:6">
      <c r="B1165" s="651">
        <v>452</v>
      </c>
      <c r="C1165" s="652" t="str">
        <f ca="1">IF(ISERROR(OFFSET('HARGA SATUAN'!$C$6,MATCH(B1165,'HARGA SATUAN'!$N$7:$N$1495,0),0)),"",OFFSET('HARGA SATUAN'!$C$6,MATCH(B1165,'HARGA SATUAN'!$N$7:$N$1495,0),0))</f>
        <v/>
      </c>
      <c r="D1165" s="652">
        <f ca="1">SUMIFS(RAB!$F$14:$F$80,RAB!$C$14:$C$80,C1165)</f>
        <v>0</v>
      </c>
      <c r="E1165" s="557">
        <f ca="1" t="shared" si="40"/>
        <v>0</v>
      </c>
      <c r="F1165" s="557">
        <f ca="1">IF(D1165=0,0,SUM($E$713:E1165))</f>
        <v>0</v>
      </c>
    </row>
    <row r="1166" hidden="1" spans="2:6">
      <c r="B1166" s="651">
        <v>453</v>
      </c>
      <c r="C1166" s="652" t="str">
        <f ca="1">IF(ISERROR(OFFSET('HARGA SATUAN'!$C$6,MATCH(B1166,'HARGA SATUAN'!$N$7:$N$1495,0),0)),"",OFFSET('HARGA SATUAN'!$C$6,MATCH(B1166,'HARGA SATUAN'!$N$7:$N$1495,0),0))</f>
        <v/>
      </c>
      <c r="D1166" s="652">
        <f ca="1">SUMIFS(RAB!$F$14:$F$80,RAB!$C$14:$C$80,C1166)</f>
        <v>0</v>
      </c>
      <c r="E1166" s="557">
        <f ca="1" t="shared" si="40"/>
        <v>0</v>
      </c>
      <c r="F1166" s="557">
        <f ca="1">IF(D1166=0,0,SUM($E$713:E1166))</f>
        <v>0</v>
      </c>
    </row>
    <row r="1167" hidden="1" spans="2:6">
      <c r="B1167" s="651">
        <v>454</v>
      </c>
      <c r="C1167" s="652" t="str">
        <f ca="1">IF(ISERROR(OFFSET('HARGA SATUAN'!$C$6,MATCH(B1167,'HARGA SATUAN'!$N$7:$N$1495,0),0)),"",OFFSET('HARGA SATUAN'!$C$6,MATCH(B1167,'HARGA SATUAN'!$N$7:$N$1495,0),0))</f>
        <v/>
      </c>
      <c r="D1167" s="652">
        <f ca="1">SUMIFS(RAB!$F$14:$F$80,RAB!$C$14:$C$80,C1167)</f>
        <v>0</v>
      </c>
      <c r="E1167" s="557">
        <f ca="1" t="shared" si="40"/>
        <v>0</v>
      </c>
      <c r="F1167" s="557">
        <f ca="1">IF(D1167=0,0,SUM($E$713:E1167))</f>
        <v>0</v>
      </c>
    </row>
    <row r="1168" hidden="1" spans="2:6">
      <c r="B1168" s="651">
        <v>455</v>
      </c>
      <c r="C1168" s="652" t="str">
        <f ca="1">IF(ISERROR(OFFSET('HARGA SATUAN'!$C$6,MATCH(B1168,'HARGA SATUAN'!$N$7:$N$1495,0),0)),"",OFFSET('HARGA SATUAN'!$C$6,MATCH(B1168,'HARGA SATUAN'!$N$7:$N$1495,0),0))</f>
        <v/>
      </c>
      <c r="D1168" s="652">
        <f ca="1">SUMIFS(RAB!$F$14:$F$80,RAB!$C$14:$C$80,C1168)</f>
        <v>0</v>
      </c>
      <c r="E1168" s="557">
        <f ca="1" t="shared" si="40"/>
        <v>0</v>
      </c>
      <c r="F1168" s="557">
        <f ca="1">IF(D1168=0,0,SUM($E$713:E1168))</f>
        <v>0</v>
      </c>
    </row>
    <row r="1169" hidden="1" spans="2:6">
      <c r="B1169" s="651">
        <v>456</v>
      </c>
      <c r="C1169" s="652" t="str">
        <f ca="1">IF(ISERROR(OFFSET('HARGA SATUAN'!$C$6,MATCH(B1169,'HARGA SATUAN'!$N$7:$N$1495,0),0)),"",OFFSET('HARGA SATUAN'!$C$6,MATCH(B1169,'HARGA SATUAN'!$N$7:$N$1495,0),0))</f>
        <v/>
      </c>
      <c r="D1169" s="652">
        <f ca="1">SUMIFS(RAB!$F$14:$F$80,RAB!$C$14:$C$80,C1169)</f>
        <v>0</v>
      </c>
      <c r="E1169" s="557">
        <f ca="1" t="shared" si="40"/>
        <v>0</v>
      </c>
      <c r="F1169" s="557">
        <f ca="1">IF(D1169=0,0,SUM($E$713:E1169))</f>
        <v>0</v>
      </c>
    </row>
    <row r="1170" hidden="1" spans="2:6">
      <c r="B1170" s="651">
        <v>457</v>
      </c>
      <c r="C1170" s="652" t="str">
        <f ca="1">IF(ISERROR(OFFSET('HARGA SATUAN'!$C$6,MATCH(B1170,'HARGA SATUAN'!$N$7:$N$1495,0),0)),"",OFFSET('HARGA SATUAN'!$C$6,MATCH(B1170,'HARGA SATUAN'!$N$7:$N$1495,0),0))</f>
        <v/>
      </c>
      <c r="D1170" s="652">
        <f ca="1">SUMIFS(RAB!$F$14:$F$80,RAB!$C$14:$C$80,C1170)</f>
        <v>0</v>
      </c>
      <c r="E1170" s="557">
        <f ca="1" t="shared" si="40"/>
        <v>0</v>
      </c>
      <c r="F1170" s="557">
        <f ca="1">IF(D1170=0,0,SUM($E$713:E1170))</f>
        <v>0</v>
      </c>
    </row>
    <row r="1171" hidden="1" spans="2:6">
      <c r="B1171" s="651">
        <v>458</v>
      </c>
      <c r="C1171" s="652" t="str">
        <f ca="1">IF(ISERROR(OFFSET('HARGA SATUAN'!$C$6,MATCH(B1171,'HARGA SATUAN'!$N$7:$N$1495,0),0)),"",OFFSET('HARGA SATUAN'!$C$6,MATCH(B1171,'HARGA SATUAN'!$N$7:$N$1495,0),0))</f>
        <v/>
      </c>
      <c r="D1171" s="652">
        <f ca="1">SUMIFS(RAB!$F$14:$F$80,RAB!$C$14:$C$80,C1171)</f>
        <v>0</v>
      </c>
      <c r="E1171" s="557">
        <f ca="1" t="shared" si="40"/>
        <v>0</v>
      </c>
      <c r="F1171" s="557">
        <f ca="1">IF(D1171=0,0,SUM($E$713:E1171))</f>
        <v>0</v>
      </c>
    </row>
    <row r="1172" hidden="1" spans="2:6">
      <c r="B1172" s="651">
        <v>459</v>
      </c>
      <c r="C1172" s="652" t="str">
        <f ca="1">IF(ISERROR(OFFSET('HARGA SATUAN'!$C$6,MATCH(B1172,'HARGA SATUAN'!$N$7:$N$1495,0),0)),"",OFFSET('HARGA SATUAN'!$C$6,MATCH(B1172,'HARGA SATUAN'!$N$7:$N$1495,0),0))</f>
        <v/>
      </c>
      <c r="D1172" s="652">
        <f ca="1">SUMIFS(RAB!$F$14:$F$80,RAB!$C$14:$C$80,C1172)</f>
        <v>0</v>
      </c>
      <c r="E1172" s="557">
        <f ca="1" t="shared" si="40"/>
        <v>0</v>
      </c>
      <c r="F1172" s="557">
        <f ca="1">IF(D1172=0,0,SUM($E$713:E1172))</f>
        <v>0</v>
      </c>
    </row>
    <row r="1173" hidden="1" spans="2:6">
      <c r="B1173" s="651">
        <v>460</v>
      </c>
      <c r="C1173" s="652" t="str">
        <f ca="1">IF(ISERROR(OFFSET('HARGA SATUAN'!$C$6,MATCH(B1173,'HARGA SATUAN'!$N$7:$N$1495,0),0)),"",OFFSET('HARGA SATUAN'!$C$6,MATCH(B1173,'HARGA SATUAN'!$N$7:$N$1495,0),0))</f>
        <v/>
      </c>
      <c r="D1173" s="652">
        <f ca="1">SUMIFS(RAB!$F$14:$F$80,RAB!$C$14:$C$80,C1173)</f>
        <v>0</v>
      </c>
      <c r="E1173" s="557">
        <f ca="1" t="shared" si="40"/>
        <v>0</v>
      </c>
      <c r="F1173" s="557">
        <f ca="1">IF(D1173=0,0,SUM($E$713:E1173))</f>
        <v>0</v>
      </c>
    </row>
    <row r="1174" hidden="1" spans="2:6">
      <c r="B1174" s="651">
        <v>461</v>
      </c>
      <c r="C1174" s="652" t="str">
        <f ca="1">IF(ISERROR(OFFSET('HARGA SATUAN'!$C$6,MATCH(B1174,'HARGA SATUAN'!$N$7:$N$1495,0),0)),"",OFFSET('HARGA SATUAN'!$C$6,MATCH(B1174,'HARGA SATUAN'!$N$7:$N$1495,0),0))</f>
        <v/>
      </c>
      <c r="D1174" s="652">
        <f ca="1">SUMIFS(RAB!$F$14:$F$80,RAB!$C$14:$C$80,C1174)</f>
        <v>0</v>
      </c>
      <c r="E1174" s="557">
        <f ca="1" t="shared" si="40"/>
        <v>0</v>
      </c>
      <c r="F1174" s="557">
        <f ca="1">IF(D1174=0,0,SUM($E$713:E1174))</f>
        <v>0</v>
      </c>
    </row>
    <row r="1175" hidden="1" spans="2:6">
      <c r="B1175" s="651">
        <v>462</v>
      </c>
      <c r="C1175" s="652" t="str">
        <f ca="1">IF(ISERROR(OFFSET('HARGA SATUAN'!$C$6,MATCH(B1175,'HARGA SATUAN'!$N$7:$N$1495,0),0)),"",OFFSET('HARGA SATUAN'!$C$6,MATCH(B1175,'HARGA SATUAN'!$N$7:$N$1495,0),0))</f>
        <v/>
      </c>
      <c r="D1175" s="652">
        <f ca="1">SUMIFS(RAB!$F$14:$F$80,RAB!$C$14:$C$80,C1175)</f>
        <v>0</v>
      </c>
      <c r="E1175" s="557">
        <f ca="1" t="shared" si="40"/>
        <v>0</v>
      </c>
      <c r="F1175" s="557">
        <f ca="1">IF(D1175=0,0,SUM($E$713:E1175))</f>
        <v>0</v>
      </c>
    </row>
    <row r="1176" hidden="1" spans="2:6">
      <c r="B1176" s="651">
        <v>463</v>
      </c>
      <c r="C1176" s="652" t="str">
        <f ca="1">IF(ISERROR(OFFSET('HARGA SATUAN'!$C$6,MATCH(B1176,'HARGA SATUAN'!$N$7:$N$1495,0),0)),"",OFFSET('HARGA SATUAN'!$C$6,MATCH(B1176,'HARGA SATUAN'!$N$7:$N$1495,0),0))</f>
        <v/>
      </c>
      <c r="D1176" s="652">
        <f ca="1">SUMIFS(RAB!$F$14:$F$80,RAB!$C$14:$C$80,C1176)</f>
        <v>0</v>
      </c>
      <c r="E1176" s="557">
        <f ca="1" t="shared" si="40"/>
        <v>0</v>
      </c>
      <c r="F1176" s="557">
        <f ca="1">IF(D1176=0,0,SUM($E$713:E1176))</f>
        <v>0</v>
      </c>
    </row>
    <row r="1177" hidden="1" spans="2:6">
      <c r="B1177" s="651">
        <v>464</v>
      </c>
      <c r="C1177" s="652" t="str">
        <f ca="1">IF(ISERROR(OFFSET('HARGA SATUAN'!$C$6,MATCH(B1177,'HARGA SATUAN'!$N$7:$N$1495,0),0)),"",OFFSET('HARGA SATUAN'!$C$6,MATCH(B1177,'HARGA SATUAN'!$N$7:$N$1495,0),0))</f>
        <v/>
      </c>
      <c r="D1177" s="652">
        <f ca="1">SUMIFS(RAB!$F$14:$F$80,RAB!$C$14:$C$80,C1177)</f>
        <v>0</v>
      </c>
      <c r="E1177" s="557">
        <f ca="1" t="shared" si="40"/>
        <v>0</v>
      </c>
      <c r="F1177" s="557">
        <f ca="1">IF(D1177=0,0,SUM($E$713:E1177))</f>
        <v>0</v>
      </c>
    </row>
    <row r="1178" hidden="1" spans="2:6">
      <c r="B1178" s="651">
        <v>465</v>
      </c>
      <c r="C1178" s="652" t="str">
        <f ca="1">IF(ISERROR(OFFSET('HARGA SATUAN'!$C$6,MATCH(B1178,'HARGA SATUAN'!$N$7:$N$1495,0),0)),"",OFFSET('HARGA SATUAN'!$C$6,MATCH(B1178,'HARGA SATUAN'!$N$7:$N$1495,0),0))</f>
        <v/>
      </c>
      <c r="D1178" s="652">
        <f ca="1">SUMIFS(RAB!$F$14:$F$80,RAB!$C$14:$C$80,C1178)</f>
        <v>0</v>
      </c>
      <c r="E1178" s="557">
        <f ca="1" t="shared" si="40"/>
        <v>0</v>
      </c>
      <c r="F1178" s="557">
        <f ca="1">IF(D1178=0,0,SUM($E$713:E1178))</f>
        <v>0</v>
      </c>
    </row>
    <row r="1179" hidden="1" spans="2:6">
      <c r="B1179" s="651">
        <v>466</v>
      </c>
      <c r="C1179" s="652" t="str">
        <f ca="1">IF(ISERROR(OFFSET('HARGA SATUAN'!$C$6,MATCH(B1179,'HARGA SATUAN'!$N$7:$N$1495,0),0)),"",OFFSET('HARGA SATUAN'!$C$6,MATCH(B1179,'HARGA SATUAN'!$N$7:$N$1495,0),0))</f>
        <v/>
      </c>
      <c r="D1179" s="652">
        <f ca="1">SUMIFS(RAB!$F$14:$F$80,RAB!$C$14:$C$80,C1179)</f>
        <v>0</v>
      </c>
      <c r="E1179" s="557">
        <f ca="1" t="shared" si="40"/>
        <v>0</v>
      </c>
      <c r="F1179" s="557">
        <f ca="1">IF(D1179=0,0,SUM($E$713:E1179))</f>
        <v>0</v>
      </c>
    </row>
    <row r="1180" hidden="1" spans="2:6">
      <c r="B1180" s="651">
        <v>467</v>
      </c>
      <c r="C1180" s="652" t="str">
        <f ca="1">IF(ISERROR(OFFSET('HARGA SATUAN'!$C$6,MATCH(B1180,'HARGA SATUAN'!$N$7:$N$1495,0),0)),"",OFFSET('HARGA SATUAN'!$C$6,MATCH(B1180,'HARGA SATUAN'!$N$7:$N$1495,0),0))</f>
        <v/>
      </c>
      <c r="D1180" s="652">
        <f ca="1">SUMIFS(RAB!$F$14:$F$80,RAB!$C$14:$C$80,C1180)</f>
        <v>0</v>
      </c>
      <c r="E1180" s="557">
        <f ca="1" t="shared" si="40"/>
        <v>0</v>
      </c>
      <c r="F1180" s="557">
        <f ca="1">IF(D1180=0,0,SUM($E$713:E1180))</f>
        <v>0</v>
      </c>
    </row>
    <row r="1181" hidden="1" spans="2:6">
      <c r="B1181" s="651">
        <v>468</v>
      </c>
      <c r="C1181" s="652" t="str">
        <f ca="1">IF(ISERROR(OFFSET('HARGA SATUAN'!$C$6,MATCH(B1181,'HARGA SATUAN'!$N$7:$N$1495,0),0)),"",OFFSET('HARGA SATUAN'!$C$6,MATCH(B1181,'HARGA SATUAN'!$N$7:$N$1495,0),0))</f>
        <v/>
      </c>
      <c r="D1181" s="652">
        <f ca="1">SUMIFS(RAB!$F$14:$F$80,RAB!$C$14:$C$80,C1181)</f>
        <v>0</v>
      </c>
      <c r="E1181" s="557">
        <f ca="1" t="shared" si="40"/>
        <v>0</v>
      </c>
      <c r="F1181" s="557">
        <f ca="1">IF(D1181=0,0,SUM($E$713:E1181))</f>
        <v>0</v>
      </c>
    </row>
    <row r="1182" hidden="1" spans="2:6">
      <c r="B1182" s="651">
        <v>469</v>
      </c>
      <c r="C1182" s="652" t="str">
        <f ca="1">IF(ISERROR(OFFSET('HARGA SATUAN'!$C$6,MATCH(B1182,'HARGA SATUAN'!$N$7:$N$1495,0),0)),"",OFFSET('HARGA SATUAN'!$C$6,MATCH(B1182,'HARGA SATUAN'!$N$7:$N$1495,0),0))</f>
        <v/>
      </c>
      <c r="D1182" s="652">
        <f ca="1">SUMIFS(RAB!$F$14:$F$80,RAB!$C$14:$C$80,C1182)</f>
        <v>0</v>
      </c>
      <c r="E1182" s="557">
        <f ca="1" t="shared" si="40"/>
        <v>0</v>
      </c>
      <c r="F1182" s="557">
        <f ca="1">IF(D1182=0,0,SUM($E$713:E1182))</f>
        <v>0</v>
      </c>
    </row>
    <row r="1183" hidden="1" spans="2:6">
      <c r="B1183" s="651">
        <v>470</v>
      </c>
      <c r="C1183" s="652" t="str">
        <f ca="1">IF(ISERROR(OFFSET('HARGA SATUAN'!$C$6,MATCH(B1183,'HARGA SATUAN'!$N$7:$N$1495,0),0)),"",OFFSET('HARGA SATUAN'!$C$6,MATCH(B1183,'HARGA SATUAN'!$N$7:$N$1495,0),0))</f>
        <v/>
      </c>
      <c r="D1183" s="652">
        <f ca="1">SUMIFS(RAB!$F$14:$F$80,RAB!$C$14:$C$80,C1183)</f>
        <v>0</v>
      </c>
      <c r="E1183" s="557">
        <f ca="1" t="shared" si="40"/>
        <v>0</v>
      </c>
      <c r="F1183" s="557">
        <f ca="1">IF(D1183=0,0,SUM($E$713:E1183))</f>
        <v>0</v>
      </c>
    </row>
    <row r="1184" hidden="1" spans="2:6">
      <c r="B1184" s="651">
        <v>471</v>
      </c>
      <c r="C1184" s="652" t="str">
        <f ca="1">IF(ISERROR(OFFSET('HARGA SATUAN'!$C$6,MATCH(B1184,'HARGA SATUAN'!$N$7:$N$1495,0),0)),"",OFFSET('HARGA SATUAN'!$C$6,MATCH(B1184,'HARGA SATUAN'!$N$7:$N$1495,0),0))</f>
        <v/>
      </c>
      <c r="D1184" s="652">
        <f ca="1">SUMIFS(RAB!$F$14:$F$80,RAB!$C$14:$C$80,C1184)</f>
        <v>0</v>
      </c>
      <c r="E1184" s="557">
        <f ca="1" t="shared" si="40"/>
        <v>0</v>
      </c>
      <c r="F1184" s="557">
        <f ca="1">IF(D1184=0,0,SUM($E$713:E1184))</f>
        <v>0</v>
      </c>
    </row>
    <row r="1185" hidden="1" spans="2:6">
      <c r="B1185" s="651">
        <v>472</v>
      </c>
      <c r="C1185" s="652" t="str">
        <f ca="1">IF(ISERROR(OFFSET('HARGA SATUAN'!$C$6,MATCH(B1185,'HARGA SATUAN'!$N$7:$N$1495,0),0)),"",OFFSET('HARGA SATUAN'!$C$6,MATCH(B1185,'HARGA SATUAN'!$N$7:$N$1495,0),0))</f>
        <v/>
      </c>
      <c r="D1185" s="652">
        <f ca="1">SUMIFS(RAB!$F$14:$F$80,RAB!$C$14:$C$80,C1185)</f>
        <v>0</v>
      </c>
      <c r="E1185" s="557">
        <f ca="1" t="shared" si="40"/>
        <v>0</v>
      </c>
      <c r="F1185" s="557">
        <f ca="1">IF(D1185=0,0,SUM($E$713:E1185))</f>
        <v>0</v>
      </c>
    </row>
    <row r="1186" hidden="1" spans="2:6">
      <c r="B1186" s="651">
        <v>473</v>
      </c>
      <c r="C1186" s="652" t="str">
        <f ca="1">IF(ISERROR(OFFSET('HARGA SATUAN'!$C$6,MATCH(B1186,'HARGA SATUAN'!$N$7:$N$1495,0),0)),"",OFFSET('HARGA SATUAN'!$C$6,MATCH(B1186,'HARGA SATUAN'!$N$7:$N$1495,0),0))</f>
        <v/>
      </c>
      <c r="D1186" s="652">
        <f ca="1">SUMIFS(RAB!$F$14:$F$80,RAB!$C$14:$C$80,C1186)</f>
        <v>0</v>
      </c>
      <c r="E1186" s="557">
        <f ca="1" t="shared" si="40"/>
        <v>0</v>
      </c>
      <c r="F1186" s="557">
        <f ca="1">IF(D1186=0,0,SUM($E$713:E1186))</f>
        <v>0</v>
      </c>
    </row>
    <row r="1187" hidden="1" spans="2:6">
      <c r="B1187" s="651">
        <v>474</v>
      </c>
      <c r="C1187" s="652" t="str">
        <f ca="1">IF(ISERROR(OFFSET('HARGA SATUAN'!$C$6,MATCH(B1187,'HARGA SATUAN'!$N$7:$N$1495,0),0)),"",OFFSET('HARGA SATUAN'!$C$6,MATCH(B1187,'HARGA SATUAN'!$N$7:$N$1495,0),0))</f>
        <v/>
      </c>
      <c r="D1187" s="652">
        <f ca="1">SUMIFS(RAB!$F$14:$F$80,RAB!$C$14:$C$80,C1187)</f>
        <v>0</v>
      </c>
      <c r="E1187" s="557">
        <f ca="1" t="shared" si="40"/>
        <v>0</v>
      </c>
      <c r="F1187" s="557">
        <f ca="1">IF(D1187=0,0,SUM($E$713:E1187))</f>
        <v>0</v>
      </c>
    </row>
    <row r="1188" hidden="1" spans="2:6">
      <c r="B1188" s="651">
        <v>475</v>
      </c>
      <c r="C1188" s="652" t="str">
        <f ca="1">IF(ISERROR(OFFSET('HARGA SATUAN'!$C$6,MATCH(B1188,'HARGA SATUAN'!$N$7:$N$1495,0),0)),"",OFFSET('HARGA SATUAN'!$C$6,MATCH(B1188,'HARGA SATUAN'!$N$7:$N$1495,0),0))</f>
        <v/>
      </c>
      <c r="D1188" s="652">
        <f ca="1">SUMIFS(RAB!$F$14:$F$80,RAB!$C$14:$C$80,C1188)</f>
        <v>0</v>
      </c>
      <c r="E1188" s="557">
        <f ca="1" t="shared" si="40"/>
        <v>0</v>
      </c>
      <c r="F1188" s="557">
        <f ca="1">IF(D1188=0,0,SUM($E$713:E1188))</f>
        <v>0</v>
      </c>
    </row>
    <row r="1189" hidden="1" spans="2:6">
      <c r="B1189" s="651">
        <v>476</v>
      </c>
      <c r="C1189" s="652" t="str">
        <f ca="1">IF(ISERROR(OFFSET('HARGA SATUAN'!$C$6,MATCH(B1189,'HARGA SATUAN'!$N$7:$N$1495,0),0)),"",OFFSET('HARGA SATUAN'!$C$6,MATCH(B1189,'HARGA SATUAN'!$N$7:$N$1495,0),0))</f>
        <v/>
      </c>
      <c r="D1189" s="652">
        <f ca="1">SUMIFS(RAB!$F$14:$F$80,RAB!$C$14:$C$80,C1189)</f>
        <v>0</v>
      </c>
      <c r="E1189" s="557">
        <f ca="1" t="shared" si="40"/>
        <v>0</v>
      </c>
      <c r="F1189" s="557">
        <f ca="1">IF(D1189=0,0,SUM($E$713:E1189))</f>
        <v>0</v>
      </c>
    </row>
    <row r="1190" hidden="1" spans="2:6">
      <c r="B1190" s="651">
        <v>477</v>
      </c>
      <c r="C1190" s="652" t="str">
        <f ca="1">IF(ISERROR(OFFSET('HARGA SATUAN'!$C$6,MATCH(B1190,'HARGA SATUAN'!$N$7:$N$1495,0),0)),"",OFFSET('HARGA SATUAN'!$C$6,MATCH(B1190,'HARGA SATUAN'!$N$7:$N$1495,0),0))</f>
        <v/>
      </c>
      <c r="D1190" s="652">
        <f ca="1">SUMIFS(RAB!$F$14:$F$80,RAB!$C$14:$C$80,C1190)</f>
        <v>0</v>
      </c>
      <c r="E1190" s="557">
        <f ca="1" t="shared" si="40"/>
        <v>0</v>
      </c>
      <c r="F1190" s="557">
        <f ca="1">IF(D1190=0,0,SUM($E$713:E1190))</f>
        <v>0</v>
      </c>
    </row>
    <row r="1191" hidden="1" spans="2:6">
      <c r="B1191" s="651">
        <v>478</v>
      </c>
      <c r="C1191" s="652" t="str">
        <f ca="1">IF(ISERROR(OFFSET('HARGA SATUAN'!$C$6,MATCH(B1191,'HARGA SATUAN'!$N$7:$N$1495,0),0)),"",OFFSET('HARGA SATUAN'!$C$6,MATCH(B1191,'HARGA SATUAN'!$N$7:$N$1495,0),0))</f>
        <v/>
      </c>
      <c r="D1191" s="652">
        <f ca="1">SUMIFS(RAB!$F$14:$F$80,RAB!$C$14:$C$80,C1191)</f>
        <v>0</v>
      </c>
      <c r="E1191" s="557">
        <f ca="1" t="shared" si="40"/>
        <v>0</v>
      </c>
      <c r="F1191" s="557">
        <f ca="1">IF(D1191=0,0,SUM($E$713:E1191))</f>
        <v>0</v>
      </c>
    </row>
    <row r="1192" hidden="1" spans="2:6">
      <c r="B1192" s="651">
        <v>479</v>
      </c>
      <c r="C1192" s="652" t="str">
        <f ca="1">IF(ISERROR(OFFSET('HARGA SATUAN'!$C$6,MATCH(B1192,'HARGA SATUAN'!$N$7:$N$1495,0),0)),"",OFFSET('HARGA SATUAN'!$C$6,MATCH(B1192,'HARGA SATUAN'!$N$7:$N$1495,0),0))</f>
        <v/>
      </c>
      <c r="D1192" s="652">
        <f ca="1">SUMIFS(RAB!$F$14:$F$80,RAB!$C$14:$C$80,C1192)</f>
        <v>0</v>
      </c>
      <c r="E1192" s="557">
        <f ca="1" t="shared" si="40"/>
        <v>0</v>
      </c>
      <c r="F1192" s="557">
        <f ca="1">IF(D1192=0,0,SUM($E$713:E1192))</f>
        <v>0</v>
      </c>
    </row>
    <row r="1193" hidden="1" spans="2:6">
      <c r="B1193" s="651">
        <v>480</v>
      </c>
      <c r="C1193" s="652" t="str">
        <f ca="1">IF(ISERROR(OFFSET('HARGA SATUAN'!$C$6,MATCH(B1193,'HARGA SATUAN'!$N$7:$N$1495,0),0)),"",OFFSET('HARGA SATUAN'!$C$6,MATCH(B1193,'HARGA SATUAN'!$N$7:$N$1495,0),0))</f>
        <v/>
      </c>
      <c r="D1193" s="652">
        <f ca="1">SUMIFS(RAB!$F$14:$F$80,RAB!$C$14:$C$80,C1193)</f>
        <v>0</v>
      </c>
      <c r="E1193" s="557">
        <f ca="1" t="shared" si="40"/>
        <v>0</v>
      </c>
      <c r="F1193" s="557">
        <f ca="1">IF(D1193=0,0,SUM($E$713:E1193))</f>
        <v>0</v>
      </c>
    </row>
    <row r="1194" hidden="1" spans="2:6">
      <c r="B1194" s="651">
        <v>481</v>
      </c>
      <c r="C1194" s="652" t="str">
        <f ca="1">IF(ISERROR(OFFSET('HARGA SATUAN'!$C$6,MATCH(B1194,'HARGA SATUAN'!$N$7:$N$1495,0),0)),"",OFFSET('HARGA SATUAN'!$C$6,MATCH(B1194,'HARGA SATUAN'!$N$7:$N$1495,0),0))</f>
        <v/>
      </c>
      <c r="D1194" s="652">
        <f ca="1">SUMIFS(RAB!$F$14:$F$80,RAB!$C$14:$C$80,C1194)</f>
        <v>0</v>
      </c>
      <c r="E1194" s="557">
        <f ca="1" t="shared" si="40"/>
        <v>0</v>
      </c>
      <c r="F1194" s="557">
        <f ca="1">IF(D1194=0,0,SUM($E$713:E1194))</f>
        <v>0</v>
      </c>
    </row>
    <row r="1195" hidden="1" spans="2:6">
      <c r="B1195" s="651">
        <v>482</v>
      </c>
      <c r="C1195" s="652" t="str">
        <f ca="1">IF(ISERROR(OFFSET('HARGA SATUAN'!$C$6,MATCH(B1195,'HARGA SATUAN'!$N$7:$N$1495,0),0)),"",OFFSET('HARGA SATUAN'!$C$6,MATCH(B1195,'HARGA SATUAN'!$N$7:$N$1495,0),0))</f>
        <v/>
      </c>
      <c r="D1195" s="652">
        <f ca="1">SUMIFS(RAB!$F$14:$F$80,RAB!$C$14:$C$80,C1195)</f>
        <v>0</v>
      </c>
      <c r="E1195" s="557">
        <f ca="1" t="shared" si="40"/>
        <v>0</v>
      </c>
      <c r="F1195" s="557">
        <f ca="1">IF(D1195=0,0,SUM($E$713:E1195))</f>
        <v>0</v>
      </c>
    </row>
    <row r="1196" hidden="1" spans="2:6">
      <c r="B1196" s="651">
        <v>483</v>
      </c>
      <c r="C1196" s="652" t="str">
        <f ca="1">IF(ISERROR(OFFSET('HARGA SATUAN'!$C$6,MATCH(B1196,'HARGA SATUAN'!$N$7:$N$1495,0),0)),"",OFFSET('HARGA SATUAN'!$C$6,MATCH(B1196,'HARGA SATUAN'!$N$7:$N$1495,0),0))</f>
        <v/>
      </c>
      <c r="D1196" s="652">
        <f ca="1">SUMIFS(RAB!$F$14:$F$80,RAB!$C$14:$C$80,C1196)</f>
        <v>0</v>
      </c>
      <c r="E1196" s="557">
        <f ca="1" t="shared" si="40"/>
        <v>0</v>
      </c>
      <c r="F1196" s="557">
        <f ca="1">IF(D1196=0,0,SUM($E$713:E1196))</f>
        <v>0</v>
      </c>
    </row>
    <row r="1197" hidden="1" spans="2:6">
      <c r="B1197" s="651">
        <v>484</v>
      </c>
      <c r="C1197" s="652" t="str">
        <f ca="1">IF(ISERROR(OFFSET('HARGA SATUAN'!$C$6,MATCH(B1197,'HARGA SATUAN'!$N$7:$N$1495,0),0)),"",OFFSET('HARGA SATUAN'!$C$6,MATCH(B1197,'HARGA SATUAN'!$N$7:$N$1495,0),0))</f>
        <v/>
      </c>
      <c r="D1197" s="652">
        <f ca="1">SUMIFS(RAB!$F$14:$F$80,RAB!$C$14:$C$80,C1197)</f>
        <v>0</v>
      </c>
      <c r="E1197" s="557">
        <f ca="1" t="shared" si="40"/>
        <v>0</v>
      </c>
      <c r="F1197" s="557">
        <f ca="1">IF(D1197=0,0,SUM($E$713:E1197))</f>
        <v>0</v>
      </c>
    </row>
    <row r="1198" hidden="1" spans="2:6">
      <c r="B1198" s="651">
        <v>485</v>
      </c>
      <c r="C1198" s="652" t="str">
        <f ca="1">IF(ISERROR(OFFSET('HARGA SATUAN'!$C$6,MATCH(B1198,'HARGA SATUAN'!$N$7:$N$1495,0),0)),"",OFFSET('HARGA SATUAN'!$C$6,MATCH(B1198,'HARGA SATUAN'!$N$7:$N$1495,0),0))</f>
        <v/>
      </c>
      <c r="D1198" s="652">
        <f ca="1">SUMIFS(RAB!$F$14:$F$80,RAB!$C$14:$C$80,C1198)</f>
        <v>0</v>
      </c>
      <c r="E1198" s="557">
        <f ca="1" t="shared" si="40"/>
        <v>0</v>
      </c>
      <c r="F1198" s="557">
        <f ca="1">IF(D1198=0,0,SUM($E$713:E1198))</f>
        <v>0</v>
      </c>
    </row>
    <row r="1199" hidden="1" spans="2:6">
      <c r="B1199" s="651">
        <v>486</v>
      </c>
      <c r="C1199" s="652" t="str">
        <f ca="1">IF(ISERROR(OFFSET('HARGA SATUAN'!$C$6,MATCH(B1199,'HARGA SATUAN'!$N$7:$N$1495,0),0)),"",OFFSET('HARGA SATUAN'!$C$6,MATCH(B1199,'HARGA SATUAN'!$N$7:$N$1495,0),0))</f>
        <v/>
      </c>
      <c r="D1199" s="652">
        <f ca="1">SUMIFS(RAB!$F$14:$F$80,RAB!$C$14:$C$80,C1199)</f>
        <v>0</v>
      </c>
      <c r="E1199" s="557">
        <f ca="1" t="shared" si="40"/>
        <v>0</v>
      </c>
      <c r="F1199" s="557">
        <f ca="1">IF(D1199=0,0,SUM($E$713:E1199))</f>
        <v>0</v>
      </c>
    </row>
    <row r="1200" hidden="1" spans="2:6">
      <c r="B1200" s="651">
        <v>487</v>
      </c>
      <c r="C1200" s="652" t="str">
        <f ca="1">IF(ISERROR(OFFSET('HARGA SATUAN'!$C$6,MATCH(B1200,'HARGA SATUAN'!$N$7:$N$1495,0),0)),"",OFFSET('HARGA SATUAN'!$C$6,MATCH(B1200,'HARGA SATUAN'!$N$7:$N$1495,0),0))</f>
        <v/>
      </c>
      <c r="D1200" s="652">
        <f ca="1">SUMIFS(RAB!$F$14:$F$80,RAB!$C$14:$C$80,C1200)</f>
        <v>0</v>
      </c>
      <c r="E1200" s="557">
        <f ca="1" t="shared" si="40"/>
        <v>0</v>
      </c>
      <c r="F1200" s="557">
        <f ca="1">IF(D1200=0,0,SUM($E$713:E1200))</f>
        <v>0</v>
      </c>
    </row>
    <row r="1201" hidden="1" spans="2:6">
      <c r="B1201" s="651">
        <v>488</v>
      </c>
      <c r="C1201" s="652" t="str">
        <f ca="1">IF(ISERROR(OFFSET('HARGA SATUAN'!$C$6,MATCH(B1201,'HARGA SATUAN'!$N$7:$N$1495,0),0)),"",OFFSET('HARGA SATUAN'!$C$6,MATCH(B1201,'HARGA SATUAN'!$N$7:$N$1495,0),0))</f>
        <v/>
      </c>
      <c r="D1201" s="652">
        <f ca="1">SUMIFS(RAB!$F$14:$F$80,RAB!$C$14:$C$80,C1201)</f>
        <v>0</v>
      </c>
      <c r="E1201" s="557">
        <f ca="1" t="shared" si="40"/>
        <v>0</v>
      </c>
      <c r="F1201" s="557">
        <f ca="1">IF(D1201=0,0,SUM($E$713:E1201))</f>
        <v>0</v>
      </c>
    </row>
    <row r="1202" hidden="1" spans="2:6">
      <c r="B1202" s="651">
        <v>489</v>
      </c>
      <c r="C1202" s="652" t="str">
        <f ca="1">IF(ISERROR(OFFSET('HARGA SATUAN'!$C$6,MATCH(B1202,'HARGA SATUAN'!$N$7:$N$1495,0),0)),"",OFFSET('HARGA SATUAN'!$C$6,MATCH(B1202,'HARGA SATUAN'!$N$7:$N$1495,0),0))</f>
        <v/>
      </c>
      <c r="D1202" s="652">
        <f ca="1">SUMIFS(RAB!$F$14:$F$80,RAB!$C$14:$C$80,C1202)</f>
        <v>0</v>
      </c>
      <c r="E1202" s="557">
        <f ca="1" t="shared" si="40"/>
        <v>0</v>
      </c>
      <c r="F1202" s="557">
        <f ca="1">IF(D1202=0,0,SUM($E$713:E1202))</f>
        <v>0</v>
      </c>
    </row>
    <row r="1203" hidden="1" spans="2:6">
      <c r="B1203" s="651">
        <v>490</v>
      </c>
      <c r="C1203" s="652" t="str">
        <f ca="1">IF(ISERROR(OFFSET('HARGA SATUAN'!$C$6,MATCH(B1203,'HARGA SATUAN'!$N$7:$N$1495,0),0)),"",OFFSET('HARGA SATUAN'!$C$6,MATCH(B1203,'HARGA SATUAN'!$N$7:$N$1495,0),0))</f>
        <v/>
      </c>
      <c r="D1203" s="652">
        <f ca="1">SUMIFS(RAB!$F$14:$F$80,RAB!$C$14:$C$80,C1203)</f>
        <v>0</v>
      </c>
      <c r="E1203" s="557">
        <f ca="1" t="shared" si="40"/>
        <v>0</v>
      </c>
      <c r="F1203" s="557">
        <f ca="1">IF(D1203=0,0,SUM($E$713:E1203))</f>
        <v>0</v>
      </c>
    </row>
    <row r="1204" hidden="1" spans="2:6">
      <c r="B1204" s="651">
        <v>491</v>
      </c>
      <c r="C1204" s="652" t="str">
        <f ca="1">IF(ISERROR(OFFSET('HARGA SATUAN'!$C$6,MATCH(B1204,'HARGA SATUAN'!$N$7:$N$1495,0),0)),"",OFFSET('HARGA SATUAN'!$C$6,MATCH(B1204,'HARGA SATUAN'!$N$7:$N$1495,0),0))</f>
        <v/>
      </c>
      <c r="D1204" s="652">
        <f ca="1">SUMIFS(RAB!$F$14:$F$80,RAB!$C$14:$C$80,C1204)</f>
        <v>0</v>
      </c>
      <c r="E1204" s="557">
        <f ca="1" t="shared" si="40"/>
        <v>0</v>
      </c>
      <c r="F1204" s="557">
        <f ca="1">IF(D1204=0,0,SUM($E$713:E1204))</f>
        <v>0</v>
      </c>
    </row>
    <row r="1205" hidden="1" spans="2:6">
      <c r="B1205" s="651">
        <v>492</v>
      </c>
      <c r="C1205" s="652" t="str">
        <f ca="1">IF(ISERROR(OFFSET('HARGA SATUAN'!$C$6,MATCH(B1205,'HARGA SATUAN'!$N$7:$N$1495,0),0)),"",OFFSET('HARGA SATUAN'!$C$6,MATCH(B1205,'HARGA SATUAN'!$N$7:$N$1495,0),0))</f>
        <v/>
      </c>
      <c r="D1205" s="652">
        <f ca="1">SUMIFS(RAB!$F$14:$F$80,RAB!$C$14:$C$80,C1205)</f>
        <v>0</v>
      </c>
      <c r="E1205" s="557">
        <f ca="1" t="shared" si="40"/>
        <v>0</v>
      </c>
      <c r="F1205" s="557">
        <f ca="1">IF(D1205=0,0,SUM($E$713:E1205))</f>
        <v>0</v>
      </c>
    </row>
    <row r="1206" hidden="1" spans="2:6">
      <c r="B1206" s="651">
        <v>493</v>
      </c>
      <c r="C1206" s="652" t="str">
        <f ca="1">IF(ISERROR(OFFSET('HARGA SATUAN'!$C$6,MATCH(B1206,'HARGA SATUAN'!$N$7:$N$1495,0),0)),"",OFFSET('HARGA SATUAN'!$C$6,MATCH(B1206,'HARGA SATUAN'!$N$7:$N$1495,0),0))</f>
        <v/>
      </c>
      <c r="D1206" s="652">
        <f ca="1">SUMIFS(RAB!$F$14:$F$80,RAB!$C$14:$C$80,C1206)</f>
        <v>0</v>
      </c>
      <c r="E1206" s="557">
        <f ca="1" t="shared" si="40"/>
        <v>0</v>
      </c>
      <c r="F1206" s="557">
        <f ca="1">IF(D1206=0,0,SUM($E$713:E1206))</f>
        <v>0</v>
      </c>
    </row>
    <row r="1207" hidden="1" spans="2:6">
      <c r="B1207" s="651">
        <v>494</v>
      </c>
      <c r="C1207" s="652" t="str">
        <f ca="1">IF(ISERROR(OFFSET('HARGA SATUAN'!$C$6,MATCH(B1207,'HARGA SATUAN'!$N$7:$N$1495,0),0)),"",OFFSET('HARGA SATUAN'!$C$6,MATCH(B1207,'HARGA SATUAN'!$N$7:$N$1495,0),0))</f>
        <v/>
      </c>
      <c r="D1207" s="652">
        <f ca="1">SUMIFS(RAB!$F$14:$F$80,RAB!$C$14:$C$80,C1207)</f>
        <v>0</v>
      </c>
      <c r="E1207" s="557">
        <f ca="1" t="shared" si="40"/>
        <v>0</v>
      </c>
      <c r="F1207" s="557">
        <f ca="1">IF(D1207=0,0,SUM($E$713:E1207))</f>
        <v>0</v>
      </c>
    </row>
    <row r="1208" hidden="1" spans="2:6">
      <c r="B1208" s="651">
        <v>495</v>
      </c>
      <c r="C1208" s="652" t="str">
        <f ca="1">IF(ISERROR(OFFSET('HARGA SATUAN'!$C$6,MATCH(B1208,'HARGA SATUAN'!$N$7:$N$1495,0),0)),"",OFFSET('HARGA SATUAN'!$C$6,MATCH(B1208,'HARGA SATUAN'!$N$7:$N$1495,0),0))</f>
        <v/>
      </c>
      <c r="D1208" s="652">
        <f ca="1">SUMIFS(RAB!$F$14:$F$80,RAB!$C$14:$C$80,C1208)</f>
        <v>0</v>
      </c>
      <c r="E1208" s="557">
        <f ca="1" t="shared" si="40"/>
        <v>0</v>
      </c>
      <c r="F1208" s="557">
        <f ca="1">IF(D1208=0,0,SUM($E$713:E1208))</f>
        <v>0</v>
      </c>
    </row>
    <row r="1209" hidden="1" spans="2:6">
      <c r="B1209" s="651">
        <v>496</v>
      </c>
      <c r="C1209" s="652" t="str">
        <f ca="1">IF(ISERROR(OFFSET('HARGA SATUAN'!$C$6,MATCH(B1209,'HARGA SATUAN'!$N$7:$N$1495,0),0)),"",OFFSET('HARGA SATUAN'!$C$6,MATCH(B1209,'HARGA SATUAN'!$N$7:$N$1495,0),0))</f>
        <v/>
      </c>
      <c r="D1209" s="652">
        <f ca="1">SUMIFS(RAB!$F$14:$F$80,RAB!$C$14:$C$80,C1209)</f>
        <v>0</v>
      </c>
      <c r="E1209" s="557">
        <f ca="1" t="shared" si="40"/>
        <v>0</v>
      </c>
      <c r="F1209" s="557">
        <f ca="1">IF(D1209=0,0,SUM($E$713:E1209))</f>
        <v>0</v>
      </c>
    </row>
    <row r="1210" hidden="1" spans="2:6">
      <c r="B1210" s="651">
        <v>497</v>
      </c>
      <c r="C1210" s="652" t="str">
        <f ca="1">IF(ISERROR(OFFSET('HARGA SATUAN'!$C$6,MATCH(B1210,'HARGA SATUAN'!$N$7:$N$1495,0),0)),"",OFFSET('HARGA SATUAN'!$C$6,MATCH(B1210,'HARGA SATUAN'!$N$7:$N$1495,0),0))</f>
        <v/>
      </c>
      <c r="D1210" s="652">
        <f ca="1">SUMIFS(RAB!$F$14:$F$80,RAB!$C$14:$C$80,C1210)</f>
        <v>0</v>
      </c>
      <c r="E1210" s="557">
        <f ca="1" t="shared" si="40"/>
        <v>0</v>
      </c>
      <c r="F1210" s="557">
        <f ca="1">IF(D1210=0,0,SUM($E$713:E1210))</f>
        <v>0</v>
      </c>
    </row>
    <row r="1211" hidden="1" spans="2:6">
      <c r="B1211" s="651">
        <v>498</v>
      </c>
      <c r="C1211" s="652" t="str">
        <f ca="1">IF(ISERROR(OFFSET('HARGA SATUAN'!$C$6,MATCH(B1211,'HARGA SATUAN'!$N$7:$N$1495,0),0)),"",OFFSET('HARGA SATUAN'!$C$6,MATCH(B1211,'HARGA SATUAN'!$N$7:$N$1495,0),0))</f>
        <v/>
      </c>
      <c r="D1211" s="652">
        <f ca="1">SUMIFS(RAB!$F$14:$F$80,RAB!$C$14:$C$80,C1211)</f>
        <v>0</v>
      </c>
      <c r="E1211" s="557">
        <f ca="1" t="shared" si="40"/>
        <v>0</v>
      </c>
      <c r="F1211" s="557">
        <f ca="1">IF(D1211=0,0,SUM($E$713:E1211))</f>
        <v>0</v>
      </c>
    </row>
    <row r="1212" hidden="1" spans="2:6">
      <c r="B1212" s="651">
        <v>499</v>
      </c>
      <c r="C1212" s="652" t="str">
        <f ca="1">IF(ISERROR(OFFSET('HARGA SATUAN'!$C$6,MATCH(B1212,'HARGA SATUAN'!$N$7:$N$1495,0),0)),"",OFFSET('HARGA SATUAN'!$C$6,MATCH(B1212,'HARGA SATUAN'!$N$7:$N$1495,0),0))</f>
        <v/>
      </c>
      <c r="D1212" s="652">
        <f ca="1">SUMIFS(RAB!$F$14:$F$80,RAB!$C$14:$C$80,C1212)</f>
        <v>0</v>
      </c>
      <c r="E1212" s="557">
        <f ca="1" t="shared" si="40"/>
        <v>0</v>
      </c>
      <c r="F1212" s="557">
        <f ca="1">IF(D1212=0,0,SUM($E$713:E1212))</f>
        <v>0</v>
      </c>
    </row>
    <row r="1213" hidden="1" spans="2:6">
      <c r="B1213" s="651">
        <v>500</v>
      </c>
      <c r="C1213" s="652" t="str">
        <f ca="1">IF(ISERROR(OFFSET('HARGA SATUAN'!$C$6,MATCH(B1213,'HARGA SATUAN'!$N$7:$N$1495,0),0)),"",OFFSET('HARGA SATUAN'!$C$6,MATCH(B1213,'HARGA SATUAN'!$N$7:$N$1495,0),0))</f>
        <v/>
      </c>
      <c r="D1213" s="652">
        <f ca="1">SUMIFS(RAB!$F$14:$F$80,RAB!$C$14:$C$80,C1213)</f>
        <v>0</v>
      </c>
      <c r="E1213" s="557">
        <f ca="1" t="shared" si="40"/>
        <v>0</v>
      </c>
      <c r="F1213" s="557">
        <f ca="1">IF(D1213=0,0,SUM($E$713:E1213))</f>
        <v>0</v>
      </c>
    </row>
    <row r="1214" hidden="1" spans="2:6">
      <c r="B1214" s="651">
        <v>501</v>
      </c>
      <c r="C1214" s="652" t="str">
        <f ca="1">IF(ISERROR(OFFSET('HARGA SATUAN'!$C$6,MATCH(B1214,'HARGA SATUAN'!$N$7:$N$1495,0),0)),"",OFFSET('HARGA SATUAN'!$C$6,MATCH(B1214,'HARGA SATUAN'!$N$7:$N$1495,0),0))</f>
        <v/>
      </c>
      <c r="D1214" s="652">
        <f ca="1">SUMIFS(RAB!$F$14:$F$80,RAB!$C$14:$C$80,C1214)</f>
        <v>0</v>
      </c>
      <c r="E1214" s="557">
        <f ca="1" t="shared" si="40"/>
        <v>0</v>
      </c>
      <c r="F1214" s="557">
        <f ca="1">IF(D1214=0,0,SUM($E$713:E1214))</f>
        <v>0</v>
      </c>
    </row>
    <row r="1215" hidden="1" spans="2:6">
      <c r="B1215" s="651">
        <v>502</v>
      </c>
      <c r="C1215" s="652" t="str">
        <f ca="1">IF(ISERROR(OFFSET('HARGA SATUAN'!$C$6,MATCH(B1215,'HARGA SATUAN'!$N$7:$N$1495,0),0)),"",OFFSET('HARGA SATUAN'!$C$6,MATCH(B1215,'HARGA SATUAN'!$N$7:$N$1495,0),0))</f>
        <v/>
      </c>
      <c r="D1215" s="652">
        <f ca="1">SUMIFS(RAB!$F$14:$F$80,RAB!$C$14:$C$80,C1215)</f>
        <v>0</v>
      </c>
      <c r="E1215" s="557">
        <f ca="1" t="shared" si="40"/>
        <v>0</v>
      </c>
      <c r="F1215" s="557">
        <f ca="1">IF(D1215=0,0,SUM($E$713:E1215))</f>
        <v>0</v>
      </c>
    </row>
    <row r="1216" hidden="1" spans="2:6">
      <c r="B1216" s="651">
        <v>503</v>
      </c>
      <c r="C1216" s="652" t="str">
        <f ca="1">IF(ISERROR(OFFSET('HARGA SATUAN'!$C$6,MATCH(B1216,'HARGA SATUAN'!$N$7:$N$1495,0),0)),"",OFFSET('HARGA SATUAN'!$C$6,MATCH(B1216,'HARGA SATUAN'!$N$7:$N$1495,0),0))</f>
        <v/>
      </c>
      <c r="D1216" s="652">
        <f ca="1">SUMIFS(RAB!$F$14:$F$80,RAB!$C$14:$C$80,C1216)</f>
        <v>0</v>
      </c>
      <c r="E1216" s="557">
        <f ca="1" t="shared" si="40"/>
        <v>0</v>
      </c>
      <c r="F1216" s="557">
        <f ca="1">IF(D1216=0,0,SUM($E$713:E1216))</f>
        <v>0</v>
      </c>
    </row>
    <row r="1217" hidden="1" spans="2:6">
      <c r="B1217" s="651">
        <v>504</v>
      </c>
      <c r="C1217" s="652" t="str">
        <f ca="1">IF(ISERROR(OFFSET('HARGA SATUAN'!$C$6,MATCH(B1217,'HARGA SATUAN'!$N$7:$N$1495,0),0)),"",OFFSET('HARGA SATUAN'!$C$6,MATCH(B1217,'HARGA SATUAN'!$N$7:$N$1495,0),0))</f>
        <v/>
      </c>
      <c r="D1217" s="652">
        <f ca="1">SUMIFS(RAB!$F$14:$F$80,RAB!$C$14:$C$80,C1217)</f>
        <v>0</v>
      </c>
      <c r="E1217" s="557">
        <f ca="1" t="shared" si="40"/>
        <v>0</v>
      </c>
      <c r="F1217" s="557">
        <f ca="1">IF(D1217=0,0,SUM($E$713:E1217))</f>
        <v>0</v>
      </c>
    </row>
    <row r="1218" hidden="1" spans="2:6">
      <c r="B1218" s="651">
        <v>505</v>
      </c>
      <c r="C1218" s="652" t="str">
        <f ca="1">IF(ISERROR(OFFSET('HARGA SATUAN'!$C$6,MATCH(B1218,'HARGA SATUAN'!$N$7:$N$1495,0),0)),"",OFFSET('HARGA SATUAN'!$C$6,MATCH(B1218,'HARGA SATUAN'!$N$7:$N$1495,0),0))</f>
        <v/>
      </c>
      <c r="D1218" s="652">
        <f ca="1">SUMIFS(RAB!$F$14:$F$80,RAB!$C$14:$C$80,C1218)</f>
        <v>0</v>
      </c>
      <c r="E1218" s="557">
        <f ca="1" t="shared" si="40"/>
        <v>0</v>
      </c>
      <c r="F1218" s="557">
        <f ca="1">IF(D1218=0,0,SUM($E$713:E1218))</f>
        <v>0</v>
      </c>
    </row>
    <row r="1219" hidden="1" spans="2:6">
      <c r="B1219" s="651">
        <v>506</v>
      </c>
      <c r="C1219" s="652" t="str">
        <f ca="1">IF(ISERROR(OFFSET('HARGA SATUAN'!$C$6,MATCH(B1219,'HARGA SATUAN'!$N$7:$N$1495,0),0)),"",OFFSET('HARGA SATUAN'!$C$6,MATCH(B1219,'HARGA SATUAN'!$N$7:$N$1495,0),0))</f>
        <v/>
      </c>
      <c r="D1219" s="652">
        <f ca="1">SUMIFS(RAB!$F$14:$F$80,RAB!$C$14:$C$80,C1219)</f>
        <v>0</v>
      </c>
      <c r="E1219" s="557">
        <f ca="1" t="shared" si="40"/>
        <v>0</v>
      </c>
      <c r="F1219" s="557">
        <f ca="1">IF(D1219=0,0,SUM($E$713:E1219))</f>
        <v>0</v>
      </c>
    </row>
    <row r="1220" hidden="1" spans="2:6">
      <c r="B1220" s="651">
        <v>507</v>
      </c>
      <c r="C1220" s="652" t="str">
        <f ca="1">IF(ISERROR(OFFSET('HARGA SATUAN'!$C$6,MATCH(B1220,'HARGA SATUAN'!$N$7:$N$1495,0),0)),"",OFFSET('HARGA SATUAN'!$C$6,MATCH(B1220,'HARGA SATUAN'!$N$7:$N$1495,0),0))</f>
        <v/>
      </c>
      <c r="D1220" s="652">
        <f ca="1">SUMIFS(RAB!$F$14:$F$80,RAB!$C$14:$C$80,C1220)</f>
        <v>0</v>
      </c>
      <c r="E1220" s="557">
        <f ca="1" t="shared" si="40"/>
        <v>0</v>
      </c>
      <c r="F1220" s="557">
        <f ca="1">IF(D1220=0,0,SUM($E$713:E1220))</f>
        <v>0</v>
      </c>
    </row>
    <row r="1221" hidden="1" spans="2:6">
      <c r="B1221" s="651">
        <v>508</v>
      </c>
      <c r="C1221" s="652" t="str">
        <f ca="1">IF(ISERROR(OFFSET('HARGA SATUAN'!$C$6,MATCH(B1221,'HARGA SATUAN'!$N$7:$N$1495,0),0)),"",OFFSET('HARGA SATUAN'!$C$6,MATCH(B1221,'HARGA SATUAN'!$N$7:$N$1495,0),0))</f>
        <v/>
      </c>
      <c r="D1221" s="652">
        <f ca="1">SUMIFS(RAB!$F$14:$F$80,RAB!$C$14:$C$80,C1221)</f>
        <v>0</v>
      </c>
      <c r="E1221" s="557">
        <f ca="1" t="shared" si="40"/>
        <v>0</v>
      </c>
      <c r="F1221" s="557">
        <f ca="1">IF(D1221=0,0,SUM($E$713:E1221))</f>
        <v>0</v>
      </c>
    </row>
    <row r="1222" hidden="1" spans="2:6">
      <c r="B1222" s="651">
        <v>509</v>
      </c>
      <c r="C1222" s="652" t="str">
        <f ca="1">IF(ISERROR(OFFSET('HARGA SATUAN'!$C$6,MATCH(B1222,'HARGA SATUAN'!$N$7:$N$1495,0),0)),"",OFFSET('HARGA SATUAN'!$C$6,MATCH(B1222,'HARGA SATUAN'!$N$7:$N$1495,0),0))</f>
        <v/>
      </c>
      <c r="D1222" s="652">
        <f ca="1">SUMIFS(RAB!$F$14:$F$80,RAB!$C$14:$C$80,C1222)</f>
        <v>0</v>
      </c>
      <c r="E1222" s="557">
        <f ca="1" t="shared" si="40"/>
        <v>0</v>
      </c>
      <c r="F1222" s="557">
        <f ca="1">IF(D1222=0,0,SUM($E$713:E1222))</f>
        <v>0</v>
      </c>
    </row>
    <row r="1223" hidden="1" spans="2:6">
      <c r="B1223" s="651">
        <v>510</v>
      </c>
      <c r="C1223" s="652" t="str">
        <f ca="1">IF(ISERROR(OFFSET('HARGA SATUAN'!$C$6,MATCH(B1223,'HARGA SATUAN'!$N$7:$N$1495,0),0)),"",OFFSET('HARGA SATUAN'!$C$6,MATCH(B1223,'HARGA SATUAN'!$N$7:$N$1495,0),0))</f>
        <v/>
      </c>
      <c r="D1223" s="652">
        <f ca="1">SUMIFS(RAB!$F$14:$F$80,RAB!$C$14:$C$80,C1223)</f>
        <v>0</v>
      </c>
      <c r="E1223" s="557">
        <f ca="1" t="shared" si="40"/>
        <v>0</v>
      </c>
      <c r="F1223" s="557">
        <f ca="1">IF(D1223=0,0,SUM($E$713:E1223))</f>
        <v>0</v>
      </c>
    </row>
    <row r="1224" hidden="1" spans="2:6">
      <c r="B1224" s="651">
        <v>511</v>
      </c>
      <c r="C1224" s="652" t="str">
        <f ca="1">IF(ISERROR(OFFSET('HARGA SATUAN'!$C$6,MATCH(B1224,'HARGA SATUAN'!$N$7:$N$1495,0),0)),"",OFFSET('HARGA SATUAN'!$C$6,MATCH(B1224,'HARGA SATUAN'!$N$7:$N$1495,0),0))</f>
        <v/>
      </c>
      <c r="D1224" s="652">
        <f ca="1">SUMIFS(RAB!$F$14:$F$80,RAB!$C$14:$C$80,C1224)</f>
        <v>0</v>
      </c>
      <c r="E1224" s="557">
        <f ca="1" t="shared" si="40"/>
        <v>0</v>
      </c>
      <c r="F1224" s="557">
        <f ca="1">IF(D1224=0,0,SUM($E$713:E1224))</f>
        <v>0</v>
      </c>
    </row>
    <row r="1225" hidden="1" spans="2:6">
      <c r="B1225" s="651">
        <v>512</v>
      </c>
      <c r="C1225" s="652" t="str">
        <f ca="1">IF(ISERROR(OFFSET('HARGA SATUAN'!$C$6,MATCH(B1225,'HARGA SATUAN'!$N$7:$N$1495,0),0)),"",OFFSET('HARGA SATUAN'!$C$6,MATCH(B1225,'HARGA SATUAN'!$N$7:$N$1495,0),0))</f>
        <v/>
      </c>
      <c r="D1225" s="652">
        <f ca="1">SUMIFS(RAB!$F$14:$F$80,RAB!$C$14:$C$80,C1225)</f>
        <v>0</v>
      </c>
      <c r="E1225" s="557">
        <f ca="1" t="shared" si="40"/>
        <v>0</v>
      </c>
      <c r="F1225" s="557">
        <f ca="1">IF(D1225=0,0,SUM($E$713:E1225))</f>
        <v>0</v>
      </c>
    </row>
    <row r="1226" hidden="1" spans="2:6">
      <c r="B1226" s="651">
        <v>513</v>
      </c>
      <c r="C1226" s="652" t="str">
        <f ca="1">IF(ISERROR(OFFSET('HARGA SATUAN'!$C$6,MATCH(B1226,'HARGA SATUAN'!$N$7:$N$1495,0),0)),"",OFFSET('HARGA SATUAN'!$C$6,MATCH(B1226,'HARGA SATUAN'!$N$7:$N$1495,0),0))</f>
        <v/>
      </c>
      <c r="D1226" s="652">
        <f ca="1">SUMIFS(RAB!$F$14:$F$80,RAB!$C$14:$C$80,C1226)</f>
        <v>0</v>
      </c>
      <c r="E1226" s="557">
        <f ca="1" t="shared" si="40"/>
        <v>0</v>
      </c>
      <c r="F1226" s="557">
        <f ca="1">IF(D1226=0,0,SUM($E$713:E1226))</f>
        <v>0</v>
      </c>
    </row>
    <row r="1227" hidden="1" spans="2:6">
      <c r="B1227" s="651">
        <v>514</v>
      </c>
      <c r="C1227" s="652" t="str">
        <f ca="1">IF(ISERROR(OFFSET('HARGA SATUAN'!$C$6,MATCH(B1227,'HARGA SATUAN'!$N$7:$N$1495,0),0)),"",OFFSET('HARGA SATUAN'!$C$6,MATCH(B1227,'HARGA SATUAN'!$N$7:$N$1495,0),0))</f>
        <v/>
      </c>
      <c r="D1227" s="652">
        <f ca="1">SUMIFS(RAB!$F$14:$F$80,RAB!$C$14:$C$80,C1227)</f>
        <v>0</v>
      </c>
      <c r="E1227" s="557">
        <f ca="1" t="shared" ref="E1227:E1290" si="41">IF(D1227=0,0,1)</f>
        <v>0</v>
      </c>
      <c r="F1227" s="557">
        <f ca="1">IF(D1227=0,0,SUM($E$713:E1227))</f>
        <v>0</v>
      </c>
    </row>
    <row r="1228" hidden="1" spans="2:6">
      <c r="B1228" s="651">
        <v>515</v>
      </c>
      <c r="C1228" s="652" t="str">
        <f ca="1">IF(ISERROR(OFFSET('HARGA SATUAN'!$C$6,MATCH(B1228,'HARGA SATUAN'!$N$7:$N$1495,0),0)),"",OFFSET('HARGA SATUAN'!$C$6,MATCH(B1228,'HARGA SATUAN'!$N$7:$N$1495,0),0))</f>
        <v/>
      </c>
      <c r="D1228" s="652">
        <f ca="1">SUMIFS(RAB!$F$14:$F$80,RAB!$C$14:$C$80,C1228)</f>
        <v>0</v>
      </c>
      <c r="E1228" s="557">
        <f ca="1" t="shared" si="41"/>
        <v>0</v>
      </c>
      <c r="F1228" s="557">
        <f ca="1">IF(D1228=0,0,SUM($E$713:E1228))</f>
        <v>0</v>
      </c>
    </row>
    <row r="1229" hidden="1" spans="2:6">
      <c r="B1229" s="651">
        <v>516</v>
      </c>
      <c r="C1229" s="652" t="str">
        <f ca="1">IF(ISERROR(OFFSET('HARGA SATUAN'!$C$6,MATCH(B1229,'HARGA SATUAN'!$N$7:$N$1495,0),0)),"",OFFSET('HARGA SATUAN'!$C$6,MATCH(B1229,'HARGA SATUAN'!$N$7:$N$1495,0),0))</f>
        <v/>
      </c>
      <c r="D1229" s="652">
        <f ca="1">SUMIFS(RAB!$F$14:$F$80,RAB!$C$14:$C$80,C1229)</f>
        <v>0</v>
      </c>
      <c r="E1229" s="557">
        <f ca="1" t="shared" si="41"/>
        <v>0</v>
      </c>
      <c r="F1229" s="557">
        <f ca="1">IF(D1229=0,0,SUM($E$713:E1229))</f>
        <v>0</v>
      </c>
    </row>
    <row r="1230" hidden="1" spans="2:6">
      <c r="B1230" s="651">
        <v>517</v>
      </c>
      <c r="C1230" s="652" t="str">
        <f ca="1">IF(ISERROR(OFFSET('HARGA SATUAN'!$C$6,MATCH(B1230,'HARGA SATUAN'!$N$7:$N$1495,0),0)),"",OFFSET('HARGA SATUAN'!$C$6,MATCH(B1230,'HARGA SATUAN'!$N$7:$N$1495,0),0))</f>
        <v/>
      </c>
      <c r="D1230" s="652">
        <f ca="1">SUMIFS(RAB!$F$14:$F$80,RAB!$C$14:$C$80,C1230)</f>
        <v>0</v>
      </c>
      <c r="E1230" s="557">
        <f ca="1" t="shared" si="41"/>
        <v>0</v>
      </c>
      <c r="F1230" s="557">
        <f ca="1">IF(D1230=0,0,SUM($E$713:E1230))</f>
        <v>0</v>
      </c>
    </row>
    <row r="1231" hidden="1" spans="2:6">
      <c r="B1231" s="651">
        <v>518</v>
      </c>
      <c r="C1231" s="652" t="str">
        <f ca="1">IF(ISERROR(OFFSET('HARGA SATUAN'!$C$6,MATCH(B1231,'HARGA SATUAN'!$N$7:$N$1495,0),0)),"",OFFSET('HARGA SATUAN'!$C$6,MATCH(B1231,'HARGA SATUAN'!$N$7:$N$1495,0),0))</f>
        <v/>
      </c>
      <c r="D1231" s="652">
        <f ca="1">SUMIFS(RAB!$F$14:$F$80,RAB!$C$14:$C$80,C1231)</f>
        <v>0</v>
      </c>
      <c r="E1231" s="557">
        <f ca="1" t="shared" si="41"/>
        <v>0</v>
      </c>
      <c r="F1231" s="557">
        <f ca="1">IF(D1231=0,0,SUM($E$713:E1231))</f>
        <v>0</v>
      </c>
    </row>
    <row r="1232" hidden="1" spans="2:6">
      <c r="B1232" s="651">
        <v>519</v>
      </c>
      <c r="C1232" s="652" t="str">
        <f ca="1">IF(ISERROR(OFFSET('HARGA SATUAN'!$C$6,MATCH(B1232,'HARGA SATUAN'!$N$7:$N$1495,0),0)),"",OFFSET('HARGA SATUAN'!$C$6,MATCH(B1232,'HARGA SATUAN'!$N$7:$N$1495,0),0))</f>
        <v/>
      </c>
      <c r="D1232" s="652">
        <f ca="1">SUMIFS(RAB!$F$14:$F$80,RAB!$C$14:$C$80,C1232)</f>
        <v>0</v>
      </c>
      <c r="E1232" s="557">
        <f ca="1" t="shared" si="41"/>
        <v>0</v>
      </c>
      <c r="F1232" s="557">
        <f ca="1">IF(D1232=0,0,SUM($E$713:E1232))</f>
        <v>0</v>
      </c>
    </row>
    <row r="1233" hidden="1" spans="2:6">
      <c r="B1233" s="651">
        <v>520</v>
      </c>
      <c r="C1233" s="652" t="str">
        <f ca="1">IF(ISERROR(OFFSET('HARGA SATUAN'!$C$6,MATCH(B1233,'HARGA SATUAN'!$N$7:$N$1495,0),0)),"",OFFSET('HARGA SATUAN'!$C$6,MATCH(B1233,'HARGA SATUAN'!$N$7:$N$1495,0),0))</f>
        <v/>
      </c>
      <c r="D1233" s="652">
        <f ca="1">SUMIFS(RAB!$F$14:$F$80,RAB!$C$14:$C$80,C1233)</f>
        <v>0</v>
      </c>
      <c r="E1233" s="557">
        <f ca="1" t="shared" si="41"/>
        <v>0</v>
      </c>
      <c r="F1233" s="557">
        <f ca="1">IF(D1233=0,0,SUM($E$713:E1233))</f>
        <v>0</v>
      </c>
    </row>
    <row r="1234" hidden="1" spans="2:6">
      <c r="B1234" s="651">
        <v>521</v>
      </c>
      <c r="C1234" s="652" t="str">
        <f ca="1">IF(ISERROR(OFFSET('HARGA SATUAN'!$C$6,MATCH(B1234,'HARGA SATUAN'!$N$7:$N$1495,0),0)),"",OFFSET('HARGA SATUAN'!$C$6,MATCH(B1234,'HARGA SATUAN'!$N$7:$N$1495,0),0))</f>
        <v/>
      </c>
      <c r="D1234" s="652">
        <f ca="1">SUMIFS(RAB!$F$14:$F$80,RAB!$C$14:$C$80,C1234)</f>
        <v>0</v>
      </c>
      <c r="E1234" s="557">
        <f ca="1" t="shared" si="41"/>
        <v>0</v>
      </c>
      <c r="F1234" s="557">
        <f ca="1">IF(D1234=0,0,SUM($E$713:E1234))</f>
        <v>0</v>
      </c>
    </row>
    <row r="1235" hidden="1" spans="2:6">
      <c r="B1235" s="651">
        <v>522</v>
      </c>
      <c r="C1235" s="652" t="str">
        <f ca="1">IF(ISERROR(OFFSET('HARGA SATUAN'!$C$6,MATCH(B1235,'HARGA SATUAN'!$N$7:$N$1495,0),0)),"",OFFSET('HARGA SATUAN'!$C$6,MATCH(B1235,'HARGA SATUAN'!$N$7:$N$1495,0),0))</f>
        <v/>
      </c>
      <c r="D1235" s="652">
        <f ca="1">SUMIFS(RAB!$F$14:$F$80,RAB!$C$14:$C$80,C1235)</f>
        <v>0</v>
      </c>
      <c r="E1235" s="557">
        <f ca="1" t="shared" si="41"/>
        <v>0</v>
      </c>
      <c r="F1235" s="557">
        <f ca="1">IF(D1235=0,0,SUM($E$713:E1235))</f>
        <v>0</v>
      </c>
    </row>
    <row r="1236" hidden="1" spans="2:6">
      <c r="B1236" s="651">
        <v>523</v>
      </c>
      <c r="C1236" s="652" t="str">
        <f ca="1">IF(ISERROR(OFFSET('HARGA SATUAN'!$C$6,MATCH(B1236,'HARGA SATUAN'!$N$7:$N$1495,0),0)),"",OFFSET('HARGA SATUAN'!$C$6,MATCH(B1236,'HARGA SATUAN'!$N$7:$N$1495,0),0))</f>
        <v/>
      </c>
      <c r="D1236" s="652">
        <f ca="1">SUMIFS(RAB!$F$14:$F$80,RAB!$C$14:$C$80,C1236)</f>
        <v>0</v>
      </c>
      <c r="E1236" s="557">
        <f ca="1" t="shared" si="41"/>
        <v>0</v>
      </c>
      <c r="F1236" s="557">
        <f ca="1">IF(D1236=0,0,SUM($E$713:E1236))</f>
        <v>0</v>
      </c>
    </row>
    <row r="1237" hidden="1" spans="2:6">
      <c r="B1237" s="651">
        <v>524</v>
      </c>
      <c r="C1237" s="652" t="str">
        <f ca="1">IF(ISERROR(OFFSET('HARGA SATUAN'!$C$6,MATCH(B1237,'HARGA SATUAN'!$N$7:$N$1495,0),0)),"",OFFSET('HARGA SATUAN'!$C$6,MATCH(B1237,'HARGA SATUAN'!$N$7:$N$1495,0),0))</f>
        <v/>
      </c>
      <c r="D1237" s="652">
        <f ca="1">SUMIFS(RAB!$F$14:$F$80,RAB!$C$14:$C$80,C1237)</f>
        <v>0</v>
      </c>
      <c r="E1237" s="557">
        <f ca="1" t="shared" si="41"/>
        <v>0</v>
      </c>
      <c r="F1237" s="557">
        <f ca="1">IF(D1237=0,0,SUM($E$713:E1237))</f>
        <v>0</v>
      </c>
    </row>
    <row r="1238" hidden="1" spans="2:6">
      <c r="B1238" s="651">
        <v>525</v>
      </c>
      <c r="C1238" s="652" t="str">
        <f ca="1">IF(ISERROR(OFFSET('HARGA SATUAN'!$C$6,MATCH(B1238,'HARGA SATUAN'!$N$7:$N$1495,0),0)),"",OFFSET('HARGA SATUAN'!$C$6,MATCH(B1238,'HARGA SATUAN'!$N$7:$N$1495,0),0))</f>
        <v/>
      </c>
      <c r="D1238" s="652">
        <f ca="1">SUMIFS(RAB!$F$14:$F$80,RAB!$C$14:$C$80,C1238)</f>
        <v>0</v>
      </c>
      <c r="E1238" s="557">
        <f ca="1" t="shared" si="41"/>
        <v>0</v>
      </c>
      <c r="F1238" s="557">
        <f ca="1">IF(D1238=0,0,SUM($E$713:E1238))</f>
        <v>0</v>
      </c>
    </row>
    <row r="1239" hidden="1" spans="2:6">
      <c r="B1239" s="651">
        <v>526</v>
      </c>
      <c r="C1239" s="652" t="str">
        <f ca="1">IF(ISERROR(OFFSET('HARGA SATUAN'!$C$6,MATCH(B1239,'HARGA SATUAN'!$N$7:$N$1495,0),0)),"",OFFSET('HARGA SATUAN'!$C$6,MATCH(B1239,'HARGA SATUAN'!$N$7:$N$1495,0),0))</f>
        <v/>
      </c>
      <c r="D1239" s="652">
        <f ca="1">SUMIFS(RAB!$F$14:$F$80,RAB!$C$14:$C$80,C1239)</f>
        <v>0</v>
      </c>
      <c r="E1239" s="557">
        <f ca="1" t="shared" si="41"/>
        <v>0</v>
      </c>
      <c r="F1239" s="557">
        <f ca="1">IF(D1239=0,0,SUM($E$713:E1239))</f>
        <v>0</v>
      </c>
    </row>
    <row r="1240" hidden="1" spans="2:6">
      <c r="B1240" s="651">
        <v>527</v>
      </c>
      <c r="C1240" s="652" t="str">
        <f ca="1">IF(ISERROR(OFFSET('HARGA SATUAN'!$C$6,MATCH(B1240,'HARGA SATUAN'!$N$7:$N$1495,0),0)),"",OFFSET('HARGA SATUAN'!$C$6,MATCH(B1240,'HARGA SATUAN'!$N$7:$N$1495,0),0))</f>
        <v/>
      </c>
      <c r="D1240" s="652">
        <f ca="1">SUMIFS(RAB!$F$14:$F$80,RAB!$C$14:$C$80,C1240)</f>
        <v>0</v>
      </c>
      <c r="E1240" s="557">
        <f ca="1" t="shared" si="41"/>
        <v>0</v>
      </c>
      <c r="F1240" s="557">
        <f ca="1">IF(D1240=0,0,SUM($E$713:E1240))</f>
        <v>0</v>
      </c>
    </row>
    <row r="1241" hidden="1" spans="2:6">
      <c r="B1241" s="651">
        <v>528</v>
      </c>
      <c r="C1241" s="652" t="str">
        <f ca="1">IF(ISERROR(OFFSET('HARGA SATUAN'!$C$6,MATCH(B1241,'HARGA SATUAN'!$N$7:$N$1495,0),0)),"",OFFSET('HARGA SATUAN'!$C$6,MATCH(B1241,'HARGA SATUAN'!$N$7:$N$1495,0),0))</f>
        <v/>
      </c>
      <c r="D1241" s="652">
        <f ca="1">SUMIFS(RAB!$F$14:$F$80,RAB!$C$14:$C$80,C1241)</f>
        <v>0</v>
      </c>
      <c r="E1241" s="557">
        <f ca="1" t="shared" si="41"/>
        <v>0</v>
      </c>
      <c r="F1241" s="557">
        <f ca="1">IF(D1241=0,0,SUM($E$713:E1241))</f>
        <v>0</v>
      </c>
    </row>
    <row r="1242" hidden="1" spans="2:6">
      <c r="B1242" s="651">
        <v>529</v>
      </c>
      <c r="C1242" s="652" t="str">
        <f ca="1">IF(ISERROR(OFFSET('HARGA SATUAN'!$C$6,MATCH(B1242,'HARGA SATUAN'!$N$7:$N$1495,0),0)),"",OFFSET('HARGA SATUAN'!$C$6,MATCH(B1242,'HARGA SATUAN'!$N$7:$N$1495,0),0))</f>
        <v/>
      </c>
      <c r="D1242" s="652">
        <f ca="1">SUMIFS(RAB!$F$14:$F$80,RAB!$C$14:$C$80,C1242)</f>
        <v>0</v>
      </c>
      <c r="E1242" s="557">
        <f ca="1" t="shared" si="41"/>
        <v>0</v>
      </c>
      <c r="F1242" s="557">
        <f ca="1">IF(D1242=0,0,SUM($E$713:E1242))</f>
        <v>0</v>
      </c>
    </row>
    <row r="1243" hidden="1" spans="2:6">
      <c r="B1243" s="651">
        <v>530</v>
      </c>
      <c r="C1243" s="652" t="str">
        <f ca="1">IF(ISERROR(OFFSET('HARGA SATUAN'!$C$6,MATCH(B1243,'HARGA SATUAN'!$N$7:$N$1495,0),0)),"",OFFSET('HARGA SATUAN'!$C$6,MATCH(B1243,'HARGA SATUAN'!$N$7:$N$1495,0),0))</f>
        <v/>
      </c>
      <c r="D1243" s="652">
        <f ca="1">SUMIFS(RAB!$F$14:$F$80,RAB!$C$14:$C$80,C1243)</f>
        <v>0</v>
      </c>
      <c r="E1243" s="557">
        <f ca="1" t="shared" si="41"/>
        <v>0</v>
      </c>
      <c r="F1243" s="557">
        <f ca="1">IF(D1243=0,0,SUM($E$713:E1243))</f>
        <v>0</v>
      </c>
    </row>
    <row r="1244" hidden="1" spans="2:6">
      <c r="B1244" s="651">
        <v>531</v>
      </c>
      <c r="C1244" s="652" t="str">
        <f ca="1">IF(ISERROR(OFFSET('HARGA SATUAN'!$C$6,MATCH(B1244,'HARGA SATUAN'!$N$7:$N$1495,0),0)),"",OFFSET('HARGA SATUAN'!$C$6,MATCH(B1244,'HARGA SATUAN'!$N$7:$N$1495,0),0))</f>
        <v/>
      </c>
      <c r="D1244" s="652">
        <f ca="1">SUMIFS(RAB!$F$14:$F$80,RAB!$C$14:$C$80,C1244)</f>
        <v>0</v>
      </c>
      <c r="E1244" s="557">
        <f ca="1" t="shared" si="41"/>
        <v>0</v>
      </c>
      <c r="F1244" s="557">
        <f ca="1">IF(D1244=0,0,SUM($E$713:E1244))</f>
        <v>0</v>
      </c>
    </row>
    <row r="1245" hidden="1" spans="2:6">
      <c r="B1245" s="651">
        <v>532</v>
      </c>
      <c r="C1245" s="652" t="str">
        <f ca="1">IF(ISERROR(OFFSET('HARGA SATUAN'!$C$6,MATCH(B1245,'HARGA SATUAN'!$N$7:$N$1495,0),0)),"",OFFSET('HARGA SATUAN'!$C$6,MATCH(B1245,'HARGA SATUAN'!$N$7:$N$1495,0),0))</f>
        <v/>
      </c>
      <c r="D1245" s="652">
        <f ca="1">SUMIFS(RAB!$F$14:$F$80,RAB!$C$14:$C$80,C1245)</f>
        <v>0</v>
      </c>
      <c r="E1245" s="557">
        <f ca="1" t="shared" si="41"/>
        <v>0</v>
      </c>
      <c r="F1245" s="557">
        <f ca="1">IF(D1245=0,0,SUM($E$713:E1245))</f>
        <v>0</v>
      </c>
    </row>
    <row r="1246" hidden="1" spans="2:6">
      <c r="B1246" s="651">
        <v>533</v>
      </c>
      <c r="C1246" s="652" t="str">
        <f ca="1">IF(ISERROR(OFFSET('HARGA SATUAN'!$C$6,MATCH(B1246,'HARGA SATUAN'!$N$7:$N$1495,0),0)),"",OFFSET('HARGA SATUAN'!$C$6,MATCH(B1246,'HARGA SATUAN'!$N$7:$N$1495,0),0))</f>
        <v/>
      </c>
      <c r="D1246" s="652">
        <f ca="1">SUMIFS(RAB!$F$14:$F$80,RAB!$C$14:$C$80,C1246)</f>
        <v>0</v>
      </c>
      <c r="E1246" s="557">
        <f ca="1" t="shared" si="41"/>
        <v>0</v>
      </c>
      <c r="F1246" s="557">
        <f ca="1">IF(D1246=0,0,SUM($E$713:E1246))</f>
        <v>0</v>
      </c>
    </row>
    <row r="1247" hidden="1" spans="2:6">
      <c r="B1247" s="651">
        <v>534</v>
      </c>
      <c r="C1247" s="652" t="str">
        <f ca="1">IF(ISERROR(OFFSET('HARGA SATUAN'!$C$6,MATCH(B1247,'HARGA SATUAN'!$N$7:$N$1495,0),0)),"",OFFSET('HARGA SATUAN'!$C$6,MATCH(B1247,'HARGA SATUAN'!$N$7:$N$1495,0),0))</f>
        <v/>
      </c>
      <c r="D1247" s="652">
        <f ca="1">SUMIFS(RAB!$F$14:$F$80,RAB!$C$14:$C$80,C1247)</f>
        <v>0</v>
      </c>
      <c r="E1247" s="557">
        <f ca="1" t="shared" si="41"/>
        <v>0</v>
      </c>
      <c r="F1247" s="557">
        <f ca="1">IF(D1247=0,0,SUM($E$713:E1247))</f>
        <v>0</v>
      </c>
    </row>
    <row r="1248" hidden="1" spans="2:6">
      <c r="B1248" s="651">
        <v>535</v>
      </c>
      <c r="C1248" s="652" t="str">
        <f ca="1">IF(ISERROR(OFFSET('HARGA SATUAN'!$C$6,MATCH(B1248,'HARGA SATUAN'!$N$7:$N$1495,0),0)),"",OFFSET('HARGA SATUAN'!$C$6,MATCH(B1248,'HARGA SATUAN'!$N$7:$N$1495,0),0))</f>
        <v/>
      </c>
      <c r="D1248" s="652">
        <f ca="1">SUMIFS(RAB!$F$14:$F$80,RAB!$C$14:$C$80,C1248)</f>
        <v>0</v>
      </c>
      <c r="E1248" s="557">
        <f ca="1" t="shared" si="41"/>
        <v>0</v>
      </c>
      <c r="F1248" s="557">
        <f ca="1">IF(D1248=0,0,SUM($E$713:E1248))</f>
        <v>0</v>
      </c>
    </row>
    <row r="1249" hidden="1" spans="2:6">
      <c r="B1249" s="651">
        <v>536</v>
      </c>
      <c r="C1249" s="652" t="str">
        <f ca="1">IF(ISERROR(OFFSET('HARGA SATUAN'!$C$6,MATCH(B1249,'HARGA SATUAN'!$N$7:$N$1495,0),0)),"",OFFSET('HARGA SATUAN'!$C$6,MATCH(B1249,'HARGA SATUAN'!$N$7:$N$1495,0),0))</f>
        <v/>
      </c>
      <c r="D1249" s="652">
        <f ca="1">SUMIFS(RAB!$F$14:$F$80,RAB!$C$14:$C$80,C1249)</f>
        <v>0</v>
      </c>
      <c r="E1249" s="557">
        <f ca="1" t="shared" si="41"/>
        <v>0</v>
      </c>
      <c r="F1249" s="557">
        <f ca="1">IF(D1249=0,0,SUM($E$713:E1249))</f>
        <v>0</v>
      </c>
    </row>
    <row r="1250" hidden="1" spans="2:6">
      <c r="B1250" s="651">
        <v>537</v>
      </c>
      <c r="C1250" s="652" t="str">
        <f ca="1">IF(ISERROR(OFFSET('HARGA SATUAN'!$C$6,MATCH(B1250,'HARGA SATUAN'!$N$7:$N$1495,0),0)),"",OFFSET('HARGA SATUAN'!$C$6,MATCH(B1250,'HARGA SATUAN'!$N$7:$N$1495,0),0))</f>
        <v/>
      </c>
      <c r="D1250" s="652">
        <f ca="1">SUMIFS(RAB!$F$14:$F$80,RAB!$C$14:$C$80,C1250)</f>
        <v>0</v>
      </c>
      <c r="E1250" s="557">
        <f ca="1" t="shared" si="41"/>
        <v>0</v>
      </c>
      <c r="F1250" s="557">
        <f ca="1">IF(D1250=0,0,SUM($E$713:E1250))</f>
        <v>0</v>
      </c>
    </row>
    <row r="1251" hidden="1" spans="2:6">
      <c r="B1251" s="651">
        <v>538</v>
      </c>
      <c r="C1251" s="652" t="str">
        <f ca="1">IF(ISERROR(OFFSET('HARGA SATUAN'!$C$6,MATCH(B1251,'HARGA SATUAN'!$N$7:$N$1495,0),0)),"",OFFSET('HARGA SATUAN'!$C$6,MATCH(B1251,'HARGA SATUAN'!$N$7:$N$1495,0),0))</f>
        <v/>
      </c>
      <c r="D1251" s="652">
        <f ca="1">SUMIFS(RAB!$F$14:$F$80,RAB!$C$14:$C$80,C1251)</f>
        <v>0</v>
      </c>
      <c r="E1251" s="557">
        <f ca="1" t="shared" si="41"/>
        <v>0</v>
      </c>
      <c r="F1251" s="557">
        <f ca="1">IF(D1251=0,0,SUM($E$713:E1251))</f>
        <v>0</v>
      </c>
    </row>
    <row r="1252" hidden="1" spans="2:6">
      <c r="B1252" s="651">
        <v>539</v>
      </c>
      <c r="C1252" s="652" t="str">
        <f ca="1">IF(ISERROR(OFFSET('HARGA SATUAN'!$C$6,MATCH(B1252,'HARGA SATUAN'!$N$7:$N$1495,0),0)),"",OFFSET('HARGA SATUAN'!$C$6,MATCH(B1252,'HARGA SATUAN'!$N$7:$N$1495,0),0))</f>
        <v/>
      </c>
      <c r="D1252" s="652">
        <f ca="1">SUMIFS(RAB!$F$14:$F$80,RAB!$C$14:$C$80,C1252)</f>
        <v>0</v>
      </c>
      <c r="E1252" s="557">
        <f ca="1" t="shared" si="41"/>
        <v>0</v>
      </c>
      <c r="F1252" s="557">
        <f ca="1">IF(D1252=0,0,SUM($E$713:E1252))</f>
        <v>0</v>
      </c>
    </row>
    <row r="1253" hidden="1" spans="2:6">
      <c r="B1253" s="651">
        <v>540</v>
      </c>
      <c r="C1253" s="652" t="str">
        <f ca="1">IF(ISERROR(OFFSET('HARGA SATUAN'!$C$6,MATCH(B1253,'HARGA SATUAN'!$N$7:$N$1495,0),0)),"",OFFSET('HARGA SATUAN'!$C$6,MATCH(B1253,'HARGA SATUAN'!$N$7:$N$1495,0),0))</f>
        <v/>
      </c>
      <c r="D1253" s="652">
        <f ca="1">SUMIFS(RAB!$F$14:$F$80,RAB!$C$14:$C$80,C1253)</f>
        <v>0</v>
      </c>
      <c r="E1253" s="557">
        <f ca="1" t="shared" si="41"/>
        <v>0</v>
      </c>
      <c r="F1253" s="557">
        <f ca="1">IF(D1253=0,0,SUM($E$713:E1253))</f>
        <v>0</v>
      </c>
    </row>
    <row r="1254" hidden="1" spans="2:6">
      <c r="B1254" s="651">
        <v>541</v>
      </c>
      <c r="C1254" s="652" t="str">
        <f ca="1">IF(ISERROR(OFFSET('HARGA SATUAN'!$C$6,MATCH(B1254,'HARGA SATUAN'!$N$7:$N$1495,0),0)),"",OFFSET('HARGA SATUAN'!$C$6,MATCH(B1254,'HARGA SATUAN'!$N$7:$N$1495,0),0))</f>
        <v/>
      </c>
      <c r="D1254" s="652">
        <f ca="1">SUMIFS(RAB!$F$14:$F$80,RAB!$C$14:$C$80,C1254)</f>
        <v>0</v>
      </c>
      <c r="E1254" s="557">
        <f ca="1" t="shared" si="41"/>
        <v>0</v>
      </c>
      <c r="F1254" s="557">
        <f ca="1">IF(D1254=0,0,SUM($E$713:E1254))</f>
        <v>0</v>
      </c>
    </row>
    <row r="1255" hidden="1" spans="2:6">
      <c r="B1255" s="651">
        <v>542</v>
      </c>
      <c r="C1255" s="652" t="str">
        <f ca="1">IF(ISERROR(OFFSET('HARGA SATUAN'!$C$6,MATCH(B1255,'HARGA SATUAN'!$N$7:$N$1495,0),0)),"",OFFSET('HARGA SATUAN'!$C$6,MATCH(B1255,'HARGA SATUAN'!$N$7:$N$1495,0),0))</f>
        <v/>
      </c>
      <c r="D1255" s="652">
        <f ca="1">SUMIFS(RAB!$F$14:$F$80,RAB!$C$14:$C$80,C1255)</f>
        <v>0</v>
      </c>
      <c r="E1255" s="557">
        <f ca="1" t="shared" si="41"/>
        <v>0</v>
      </c>
      <c r="F1255" s="557">
        <f ca="1">IF(D1255=0,0,SUM($E$713:E1255))</f>
        <v>0</v>
      </c>
    </row>
    <row r="1256" hidden="1" spans="2:6">
      <c r="B1256" s="651">
        <v>543</v>
      </c>
      <c r="C1256" s="652" t="str">
        <f ca="1">IF(ISERROR(OFFSET('HARGA SATUAN'!$C$6,MATCH(B1256,'HARGA SATUAN'!$N$7:$N$1495,0),0)),"",OFFSET('HARGA SATUAN'!$C$6,MATCH(B1256,'HARGA SATUAN'!$N$7:$N$1495,0),0))</f>
        <v/>
      </c>
      <c r="D1256" s="652">
        <f ca="1">SUMIFS(RAB!$F$14:$F$80,RAB!$C$14:$C$80,C1256)</f>
        <v>0</v>
      </c>
      <c r="E1256" s="557">
        <f ca="1" t="shared" si="41"/>
        <v>0</v>
      </c>
      <c r="F1256" s="557">
        <f ca="1">IF(D1256=0,0,SUM($E$713:E1256))</f>
        <v>0</v>
      </c>
    </row>
    <row r="1257" hidden="1" spans="2:6">
      <c r="B1257" s="651">
        <v>544</v>
      </c>
      <c r="C1257" s="652" t="str">
        <f ca="1">IF(ISERROR(OFFSET('HARGA SATUAN'!$C$6,MATCH(B1257,'HARGA SATUAN'!$N$7:$N$1495,0),0)),"",OFFSET('HARGA SATUAN'!$C$6,MATCH(B1257,'HARGA SATUAN'!$N$7:$N$1495,0),0))</f>
        <v/>
      </c>
      <c r="D1257" s="652">
        <f ca="1">SUMIFS(RAB!$F$14:$F$80,RAB!$C$14:$C$80,C1257)</f>
        <v>0</v>
      </c>
      <c r="E1257" s="557">
        <f ca="1" t="shared" si="41"/>
        <v>0</v>
      </c>
      <c r="F1257" s="557">
        <f ca="1">IF(D1257=0,0,SUM($E$713:E1257))</f>
        <v>0</v>
      </c>
    </row>
    <row r="1258" hidden="1" spans="2:6">
      <c r="B1258" s="651">
        <v>545</v>
      </c>
      <c r="C1258" s="652" t="str">
        <f ca="1">IF(ISERROR(OFFSET('HARGA SATUAN'!$C$6,MATCH(B1258,'HARGA SATUAN'!$N$7:$N$1495,0),0)),"",OFFSET('HARGA SATUAN'!$C$6,MATCH(B1258,'HARGA SATUAN'!$N$7:$N$1495,0),0))</f>
        <v/>
      </c>
      <c r="D1258" s="652">
        <f ca="1">SUMIFS(RAB!$F$14:$F$80,RAB!$C$14:$C$80,C1258)</f>
        <v>0</v>
      </c>
      <c r="E1258" s="557">
        <f ca="1" t="shared" si="41"/>
        <v>0</v>
      </c>
      <c r="F1258" s="557">
        <f ca="1">IF(D1258=0,0,SUM($E$713:E1258))</f>
        <v>0</v>
      </c>
    </row>
    <row r="1259" hidden="1" spans="2:6">
      <c r="B1259" s="651">
        <v>546</v>
      </c>
      <c r="C1259" s="652" t="str">
        <f ca="1">IF(ISERROR(OFFSET('HARGA SATUAN'!$C$6,MATCH(B1259,'HARGA SATUAN'!$N$7:$N$1495,0),0)),"",OFFSET('HARGA SATUAN'!$C$6,MATCH(B1259,'HARGA SATUAN'!$N$7:$N$1495,0),0))</f>
        <v/>
      </c>
      <c r="D1259" s="652">
        <f ca="1">SUMIFS(RAB!$F$14:$F$80,RAB!$C$14:$C$80,C1259)</f>
        <v>0</v>
      </c>
      <c r="E1259" s="557">
        <f ca="1" t="shared" si="41"/>
        <v>0</v>
      </c>
      <c r="F1259" s="557">
        <f ca="1">IF(D1259=0,0,SUM($E$713:E1259))</f>
        <v>0</v>
      </c>
    </row>
    <row r="1260" hidden="1" spans="2:6">
      <c r="B1260" s="651">
        <v>547</v>
      </c>
      <c r="C1260" s="652" t="str">
        <f ca="1">IF(ISERROR(OFFSET('HARGA SATUAN'!$C$6,MATCH(B1260,'HARGA SATUAN'!$N$7:$N$1495,0),0)),"",OFFSET('HARGA SATUAN'!$C$6,MATCH(B1260,'HARGA SATUAN'!$N$7:$N$1495,0),0))</f>
        <v/>
      </c>
      <c r="D1260" s="652">
        <f ca="1">SUMIFS(RAB!$F$14:$F$80,RAB!$C$14:$C$80,C1260)</f>
        <v>0</v>
      </c>
      <c r="E1260" s="557">
        <f ca="1" t="shared" si="41"/>
        <v>0</v>
      </c>
      <c r="F1260" s="557">
        <f ca="1">IF(D1260=0,0,SUM($E$713:E1260))</f>
        <v>0</v>
      </c>
    </row>
    <row r="1261" hidden="1" spans="2:6">
      <c r="B1261" s="651">
        <v>548</v>
      </c>
      <c r="C1261" s="652" t="str">
        <f ca="1">IF(ISERROR(OFFSET('HARGA SATUAN'!$C$6,MATCH(B1261,'HARGA SATUAN'!$N$7:$N$1495,0),0)),"",OFFSET('HARGA SATUAN'!$C$6,MATCH(B1261,'HARGA SATUAN'!$N$7:$N$1495,0),0))</f>
        <v/>
      </c>
      <c r="D1261" s="652">
        <f ca="1">SUMIFS(RAB!$F$14:$F$80,RAB!$C$14:$C$80,C1261)</f>
        <v>0</v>
      </c>
      <c r="E1261" s="557">
        <f ca="1" t="shared" si="41"/>
        <v>0</v>
      </c>
      <c r="F1261" s="557">
        <f ca="1">IF(D1261=0,0,SUM($E$713:E1261))</f>
        <v>0</v>
      </c>
    </row>
    <row r="1262" hidden="1" spans="2:6">
      <c r="B1262" s="651">
        <v>549</v>
      </c>
      <c r="C1262" s="652" t="str">
        <f ca="1">IF(ISERROR(OFFSET('HARGA SATUAN'!$C$6,MATCH(B1262,'HARGA SATUAN'!$N$7:$N$1495,0),0)),"",OFFSET('HARGA SATUAN'!$C$6,MATCH(B1262,'HARGA SATUAN'!$N$7:$N$1495,0),0))</f>
        <v/>
      </c>
      <c r="D1262" s="652">
        <f ca="1">SUMIFS(RAB!$F$14:$F$80,RAB!$C$14:$C$80,C1262)</f>
        <v>0</v>
      </c>
      <c r="E1262" s="557">
        <f ca="1" t="shared" si="41"/>
        <v>0</v>
      </c>
      <c r="F1262" s="557">
        <f ca="1">IF(D1262=0,0,SUM($E$713:E1262))</f>
        <v>0</v>
      </c>
    </row>
    <row r="1263" hidden="1" spans="2:6">
      <c r="B1263" s="651">
        <v>550</v>
      </c>
      <c r="C1263" s="652" t="str">
        <f ca="1">IF(ISERROR(OFFSET('HARGA SATUAN'!$C$6,MATCH(B1263,'HARGA SATUAN'!$N$7:$N$1495,0),0)),"",OFFSET('HARGA SATUAN'!$C$6,MATCH(B1263,'HARGA SATUAN'!$N$7:$N$1495,0),0))</f>
        <v/>
      </c>
      <c r="D1263" s="652">
        <f ca="1">SUMIFS(RAB!$F$14:$F$80,RAB!$C$14:$C$80,C1263)</f>
        <v>0</v>
      </c>
      <c r="E1263" s="557">
        <f ca="1" t="shared" si="41"/>
        <v>0</v>
      </c>
      <c r="F1263" s="557">
        <f ca="1">IF(D1263=0,0,SUM($E$713:E1263))</f>
        <v>0</v>
      </c>
    </row>
    <row r="1264" hidden="1" spans="2:6">
      <c r="B1264" s="651">
        <v>551</v>
      </c>
      <c r="C1264" s="652" t="str">
        <f ca="1">IF(ISERROR(OFFSET('HARGA SATUAN'!$C$6,MATCH(B1264,'HARGA SATUAN'!$N$7:$N$1495,0),0)),"",OFFSET('HARGA SATUAN'!$C$6,MATCH(B1264,'HARGA SATUAN'!$N$7:$N$1495,0),0))</f>
        <v/>
      </c>
      <c r="D1264" s="652">
        <f ca="1">SUMIFS(RAB!$F$14:$F$80,RAB!$C$14:$C$80,C1264)</f>
        <v>0</v>
      </c>
      <c r="E1264" s="557">
        <f ca="1" t="shared" si="41"/>
        <v>0</v>
      </c>
      <c r="F1264" s="557">
        <f ca="1">IF(D1264=0,0,SUM($E$713:E1264))</f>
        <v>0</v>
      </c>
    </row>
    <row r="1265" hidden="1" spans="2:6">
      <c r="B1265" s="651">
        <v>552</v>
      </c>
      <c r="C1265" s="652" t="str">
        <f ca="1">IF(ISERROR(OFFSET('HARGA SATUAN'!$C$6,MATCH(B1265,'HARGA SATUAN'!$N$7:$N$1495,0),0)),"",OFFSET('HARGA SATUAN'!$C$6,MATCH(B1265,'HARGA SATUAN'!$N$7:$N$1495,0),0))</f>
        <v/>
      </c>
      <c r="D1265" s="652">
        <f ca="1">SUMIFS(RAB!$F$14:$F$80,RAB!$C$14:$C$80,C1265)</f>
        <v>0</v>
      </c>
      <c r="E1265" s="557">
        <f ca="1" t="shared" si="41"/>
        <v>0</v>
      </c>
      <c r="F1265" s="557">
        <f ca="1">IF(D1265=0,0,SUM($E$713:E1265))</f>
        <v>0</v>
      </c>
    </row>
    <row r="1266" hidden="1" spans="2:6">
      <c r="B1266" s="651">
        <v>553</v>
      </c>
      <c r="C1266" s="652" t="str">
        <f ca="1">IF(ISERROR(OFFSET('HARGA SATUAN'!$C$6,MATCH(B1266,'HARGA SATUAN'!$N$7:$N$1495,0),0)),"",OFFSET('HARGA SATUAN'!$C$6,MATCH(B1266,'HARGA SATUAN'!$N$7:$N$1495,0),0))</f>
        <v/>
      </c>
      <c r="D1266" s="652">
        <f ca="1">SUMIFS(RAB!$F$14:$F$80,RAB!$C$14:$C$80,C1266)</f>
        <v>0</v>
      </c>
      <c r="E1266" s="557">
        <f ca="1" t="shared" si="41"/>
        <v>0</v>
      </c>
      <c r="F1266" s="557">
        <f ca="1">IF(D1266=0,0,SUM($E$713:E1266))</f>
        <v>0</v>
      </c>
    </row>
    <row r="1267" hidden="1" spans="2:6">
      <c r="B1267" s="651">
        <v>554</v>
      </c>
      <c r="C1267" s="652" t="str">
        <f ca="1">IF(ISERROR(OFFSET('HARGA SATUAN'!$C$6,MATCH(B1267,'HARGA SATUAN'!$N$7:$N$1495,0),0)),"",OFFSET('HARGA SATUAN'!$C$6,MATCH(B1267,'HARGA SATUAN'!$N$7:$N$1495,0),0))</f>
        <v/>
      </c>
      <c r="D1267" s="652">
        <f ca="1">SUMIFS(RAB!$F$14:$F$80,RAB!$C$14:$C$80,C1267)</f>
        <v>0</v>
      </c>
      <c r="E1267" s="557">
        <f ca="1" t="shared" si="41"/>
        <v>0</v>
      </c>
      <c r="F1267" s="557">
        <f ca="1">IF(D1267=0,0,SUM($E$713:E1267))</f>
        <v>0</v>
      </c>
    </row>
    <row r="1268" hidden="1" spans="2:6">
      <c r="B1268" s="651">
        <v>555</v>
      </c>
      <c r="C1268" s="652" t="str">
        <f ca="1">IF(ISERROR(OFFSET('HARGA SATUAN'!$C$6,MATCH(B1268,'HARGA SATUAN'!$N$7:$N$1495,0),0)),"",OFFSET('HARGA SATUAN'!$C$6,MATCH(B1268,'HARGA SATUAN'!$N$7:$N$1495,0),0))</f>
        <v/>
      </c>
      <c r="D1268" s="652">
        <f ca="1">SUMIFS(RAB!$F$14:$F$80,RAB!$C$14:$C$80,C1268)</f>
        <v>0</v>
      </c>
      <c r="E1268" s="557">
        <f ca="1" t="shared" si="41"/>
        <v>0</v>
      </c>
      <c r="F1268" s="557">
        <f ca="1">IF(D1268=0,0,SUM($E$713:E1268))</f>
        <v>0</v>
      </c>
    </row>
    <row r="1269" hidden="1" spans="2:6">
      <c r="B1269" s="651">
        <v>556</v>
      </c>
      <c r="C1269" s="652" t="str">
        <f ca="1">IF(ISERROR(OFFSET('HARGA SATUAN'!$C$6,MATCH(B1269,'HARGA SATUAN'!$N$7:$N$1495,0),0)),"",OFFSET('HARGA SATUAN'!$C$6,MATCH(B1269,'HARGA SATUAN'!$N$7:$N$1495,0),0))</f>
        <v/>
      </c>
      <c r="D1269" s="652">
        <f ca="1">SUMIFS(RAB!$F$14:$F$80,RAB!$C$14:$C$80,C1269)</f>
        <v>0</v>
      </c>
      <c r="E1269" s="557">
        <f ca="1" t="shared" si="41"/>
        <v>0</v>
      </c>
      <c r="F1269" s="557">
        <f ca="1">IF(D1269=0,0,SUM($E$713:E1269))</f>
        <v>0</v>
      </c>
    </row>
    <row r="1270" hidden="1" spans="2:6">
      <c r="B1270" s="651">
        <v>557</v>
      </c>
      <c r="C1270" s="652" t="str">
        <f ca="1">IF(ISERROR(OFFSET('HARGA SATUAN'!$C$6,MATCH(B1270,'HARGA SATUAN'!$N$7:$N$1495,0),0)),"",OFFSET('HARGA SATUAN'!$C$6,MATCH(B1270,'HARGA SATUAN'!$N$7:$N$1495,0),0))</f>
        <v/>
      </c>
      <c r="D1270" s="652">
        <f ca="1">SUMIFS(RAB!$F$14:$F$80,RAB!$C$14:$C$80,C1270)</f>
        <v>0</v>
      </c>
      <c r="E1270" s="557">
        <f ca="1" t="shared" si="41"/>
        <v>0</v>
      </c>
      <c r="F1270" s="557">
        <f ca="1">IF(D1270=0,0,SUM($E$713:E1270))</f>
        <v>0</v>
      </c>
    </row>
    <row r="1271" hidden="1" spans="2:6">
      <c r="B1271" s="651">
        <v>558</v>
      </c>
      <c r="C1271" s="652" t="str">
        <f ca="1">IF(ISERROR(OFFSET('HARGA SATUAN'!$C$6,MATCH(B1271,'HARGA SATUAN'!$N$7:$N$1495,0),0)),"",OFFSET('HARGA SATUAN'!$C$6,MATCH(B1271,'HARGA SATUAN'!$N$7:$N$1495,0),0))</f>
        <v/>
      </c>
      <c r="D1271" s="652">
        <f ca="1">SUMIFS(RAB!$F$14:$F$80,RAB!$C$14:$C$80,C1271)</f>
        <v>0</v>
      </c>
      <c r="E1271" s="557">
        <f ca="1" t="shared" si="41"/>
        <v>0</v>
      </c>
      <c r="F1271" s="557">
        <f ca="1">IF(D1271=0,0,SUM($E$713:E1271))</f>
        <v>0</v>
      </c>
    </row>
    <row r="1272" hidden="1" spans="2:6">
      <c r="B1272" s="651">
        <v>559</v>
      </c>
      <c r="C1272" s="652" t="str">
        <f ca="1">IF(ISERROR(OFFSET('HARGA SATUAN'!$C$6,MATCH(B1272,'HARGA SATUAN'!$N$7:$N$1495,0),0)),"",OFFSET('HARGA SATUAN'!$C$6,MATCH(B1272,'HARGA SATUAN'!$N$7:$N$1495,0),0))</f>
        <v/>
      </c>
      <c r="D1272" s="652">
        <f ca="1">SUMIFS(RAB!$F$14:$F$80,RAB!$C$14:$C$80,C1272)</f>
        <v>0</v>
      </c>
      <c r="E1272" s="557">
        <f ca="1" t="shared" si="41"/>
        <v>0</v>
      </c>
      <c r="F1272" s="557">
        <f ca="1">IF(D1272=0,0,SUM($E$713:E1272))</f>
        <v>0</v>
      </c>
    </row>
    <row r="1273" hidden="1" spans="2:6">
      <c r="B1273" s="651">
        <v>560</v>
      </c>
      <c r="C1273" s="652" t="str">
        <f ca="1">IF(ISERROR(OFFSET('HARGA SATUAN'!$C$6,MATCH(B1273,'HARGA SATUAN'!$N$7:$N$1495,0),0)),"",OFFSET('HARGA SATUAN'!$C$6,MATCH(B1273,'HARGA SATUAN'!$N$7:$N$1495,0),0))</f>
        <v/>
      </c>
      <c r="D1273" s="652">
        <f ca="1">SUMIFS(RAB!$F$14:$F$80,RAB!$C$14:$C$80,C1273)</f>
        <v>0</v>
      </c>
      <c r="E1273" s="557">
        <f ca="1" t="shared" si="41"/>
        <v>0</v>
      </c>
      <c r="F1273" s="557">
        <f ca="1">IF(D1273=0,0,SUM($E$713:E1273))</f>
        <v>0</v>
      </c>
    </row>
    <row r="1274" hidden="1" spans="2:6">
      <c r="B1274" s="651">
        <v>561</v>
      </c>
      <c r="C1274" s="652" t="str">
        <f ca="1">IF(ISERROR(OFFSET('HARGA SATUAN'!$C$6,MATCH(B1274,'HARGA SATUAN'!$N$7:$N$1495,0),0)),"",OFFSET('HARGA SATUAN'!$C$6,MATCH(B1274,'HARGA SATUAN'!$N$7:$N$1495,0),0))</f>
        <v/>
      </c>
      <c r="D1274" s="652">
        <f ca="1">SUMIFS(RAB!$F$14:$F$80,RAB!$C$14:$C$80,C1274)</f>
        <v>0</v>
      </c>
      <c r="E1274" s="557">
        <f ca="1" t="shared" si="41"/>
        <v>0</v>
      </c>
      <c r="F1274" s="557">
        <f ca="1">IF(D1274=0,0,SUM($E$713:E1274))</f>
        <v>0</v>
      </c>
    </row>
    <row r="1275" hidden="1" spans="2:6">
      <c r="B1275" s="651">
        <v>562</v>
      </c>
      <c r="C1275" s="652" t="str">
        <f ca="1">IF(ISERROR(OFFSET('HARGA SATUAN'!$C$6,MATCH(B1275,'HARGA SATUAN'!$N$7:$N$1495,0),0)),"",OFFSET('HARGA SATUAN'!$C$6,MATCH(B1275,'HARGA SATUAN'!$N$7:$N$1495,0),0))</f>
        <v/>
      </c>
      <c r="D1275" s="652">
        <f ca="1">SUMIFS(RAB!$F$14:$F$80,RAB!$C$14:$C$80,C1275)</f>
        <v>0</v>
      </c>
      <c r="E1275" s="557">
        <f ca="1" t="shared" si="41"/>
        <v>0</v>
      </c>
      <c r="F1275" s="557">
        <f ca="1">IF(D1275=0,0,SUM($E$713:E1275))</f>
        <v>0</v>
      </c>
    </row>
    <row r="1276" hidden="1" spans="2:6">
      <c r="B1276" s="651">
        <v>563</v>
      </c>
      <c r="C1276" s="652" t="str">
        <f ca="1">IF(ISERROR(OFFSET('HARGA SATUAN'!$C$6,MATCH(B1276,'HARGA SATUAN'!$N$7:$N$1495,0),0)),"",OFFSET('HARGA SATUAN'!$C$6,MATCH(B1276,'HARGA SATUAN'!$N$7:$N$1495,0),0))</f>
        <v/>
      </c>
      <c r="D1276" s="652">
        <f ca="1">SUMIFS(RAB!$F$14:$F$80,RAB!$C$14:$C$80,C1276)</f>
        <v>0</v>
      </c>
      <c r="E1276" s="557">
        <f ca="1" t="shared" si="41"/>
        <v>0</v>
      </c>
      <c r="F1276" s="557">
        <f ca="1">IF(D1276=0,0,SUM($E$713:E1276))</f>
        <v>0</v>
      </c>
    </row>
    <row r="1277" hidden="1" spans="2:6">
      <c r="B1277" s="651">
        <v>564</v>
      </c>
      <c r="C1277" s="652" t="str">
        <f ca="1">IF(ISERROR(OFFSET('HARGA SATUAN'!$C$6,MATCH(B1277,'HARGA SATUAN'!$N$7:$N$1495,0),0)),"",OFFSET('HARGA SATUAN'!$C$6,MATCH(B1277,'HARGA SATUAN'!$N$7:$N$1495,0),0))</f>
        <v/>
      </c>
      <c r="D1277" s="652">
        <f ca="1">SUMIFS(RAB!$F$14:$F$80,RAB!$C$14:$C$80,C1277)</f>
        <v>0</v>
      </c>
      <c r="E1277" s="557">
        <f ca="1" t="shared" si="41"/>
        <v>0</v>
      </c>
      <c r="F1277" s="557">
        <f ca="1">IF(D1277=0,0,SUM($E$713:E1277))</f>
        <v>0</v>
      </c>
    </row>
    <row r="1278" hidden="1" spans="2:6">
      <c r="B1278" s="651">
        <v>565</v>
      </c>
      <c r="C1278" s="652" t="str">
        <f ca="1">IF(ISERROR(OFFSET('HARGA SATUAN'!$C$6,MATCH(B1278,'HARGA SATUAN'!$N$7:$N$1495,0),0)),"",OFFSET('HARGA SATUAN'!$C$6,MATCH(B1278,'HARGA SATUAN'!$N$7:$N$1495,0),0))</f>
        <v/>
      </c>
      <c r="D1278" s="652">
        <f ca="1">SUMIFS(RAB!$F$14:$F$80,RAB!$C$14:$C$80,C1278)</f>
        <v>0</v>
      </c>
      <c r="E1278" s="557">
        <f ca="1" t="shared" si="41"/>
        <v>0</v>
      </c>
      <c r="F1278" s="557">
        <f ca="1">IF(D1278=0,0,SUM($E$713:E1278))</f>
        <v>0</v>
      </c>
    </row>
    <row r="1279" hidden="1" spans="2:6">
      <c r="B1279" s="651">
        <v>566</v>
      </c>
      <c r="C1279" s="652" t="str">
        <f ca="1">IF(ISERROR(OFFSET('HARGA SATUAN'!$C$6,MATCH(B1279,'HARGA SATUAN'!$N$7:$N$1495,0),0)),"",OFFSET('HARGA SATUAN'!$C$6,MATCH(B1279,'HARGA SATUAN'!$N$7:$N$1495,0),0))</f>
        <v/>
      </c>
      <c r="D1279" s="652">
        <f ca="1">SUMIFS(RAB!$F$14:$F$80,RAB!$C$14:$C$80,C1279)</f>
        <v>0</v>
      </c>
      <c r="E1279" s="557">
        <f ca="1" t="shared" si="41"/>
        <v>0</v>
      </c>
      <c r="F1279" s="557">
        <f ca="1">IF(D1279=0,0,SUM($E$713:E1279))</f>
        <v>0</v>
      </c>
    </row>
    <row r="1280" hidden="1" spans="2:6">
      <c r="B1280" s="651">
        <v>567</v>
      </c>
      <c r="C1280" s="652" t="str">
        <f ca="1">IF(ISERROR(OFFSET('HARGA SATUAN'!$C$6,MATCH(B1280,'HARGA SATUAN'!$N$7:$N$1495,0),0)),"",OFFSET('HARGA SATUAN'!$C$6,MATCH(B1280,'HARGA SATUAN'!$N$7:$N$1495,0),0))</f>
        <v/>
      </c>
      <c r="D1280" s="652">
        <f ca="1">SUMIFS(RAB!$F$14:$F$80,RAB!$C$14:$C$80,C1280)</f>
        <v>0</v>
      </c>
      <c r="E1280" s="557">
        <f ca="1" t="shared" si="41"/>
        <v>0</v>
      </c>
      <c r="F1280" s="557">
        <f ca="1">IF(D1280=0,0,SUM($E$713:E1280))</f>
        <v>0</v>
      </c>
    </row>
    <row r="1281" hidden="1" spans="2:6">
      <c r="B1281" s="651">
        <v>568</v>
      </c>
      <c r="C1281" s="652" t="str">
        <f ca="1">IF(ISERROR(OFFSET('HARGA SATUAN'!$C$6,MATCH(B1281,'HARGA SATUAN'!$N$7:$N$1495,0),0)),"",OFFSET('HARGA SATUAN'!$C$6,MATCH(B1281,'HARGA SATUAN'!$N$7:$N$1495,0),0))</f>
        <v/>
      </c>
      <c r="D1281" s="652">
        <f ca="1">SUMIFS(RAB!$F$14:$F$80,RAB!$C$14:$C$80,C1281)</f>
        <v>0</v>
      </c>
      <c r="E1281" s="557">
        <f ca="1" t="shared" si="41"/>
        <v>0</v>
      </c>
      <c r="F1281" s="557">
        <f ca="1">IF(D1281=0,0,SUM($E$713:E1281))</f>
        <v>0</v>
      </c>
    </row>
    <row r="1282" hidden="1" spans="2:6">
      <c r="B1282" s="651">
        <v>569</v>
      </c>
      <c r="C1282" s="652" t="str">
        <f ca="1">IF(ISERROR(OFFSET('HARGA SATUAN'!$C$6,MATCH(B1282,'HARGA SATUAN'!$N$7:$N$1495,0),0)),"",OFFSET('HARGA SATUAN'!$C$6,MATCH(B1282,'HARGA SATUAN'!$N$7:$N$1495,0),0))</f>
        <v/>
      </c>
      <c r="D1282" s="652">
        <f ca="1">SUMIFS(RAB!$F$14:$F$80,RAB!$C$14:$C$80,C1282)</f>
        <v>0</v>
      </c>
      <c r="E1282" s="557">
        <f ca="1" t="shared" si="41"/>
        <v>0</v>
      </c>
      <c r="F1282" s="557">
        <f ca="1">IF(D1282=0,0,SUM($E$713:E1282))</f>
        <v>0</v>
      </c>
    </row>
    <row r="1283" hidden="1" spans="2:6">
      <c r="B1283" s="651">
        <v>570</v>
      </c>
      <c r="C1283" s="652" t="str">
        <f ca="1">IF(ISERROR(OFFSET('HARGA SATUAN'!$C$6,MATCH(B1283,'HARGA SATUAN'!$N$7:$N$1495,0),0)),"",OFFSET('HARGA SATUAN'!$C$6,MATCH(B1283,'HARGA SATUAN'!$N$7:$N$1495,0),0))</f>
        <v/>
      </c>
      <c r="D1283" s="652">
        <f ca="1">SUMIFS(RAB!$F$14:$F$80,RAB!$C$14:$C$80,C1283)</f>
        <v>0</v>
      </c>
      <c r="E1283" s="557">
        <f ca="1" t="shared" si="41"/>
        <v>0</v>
      </c>
      <c r="F1283" s="557">
        <f ca="1">IF(D1283=0,0,SUM($E$713:E1283))</f>
        <v>0</v>
      </c>
    </row>
    <row r="1284" hidden="1" spans="2:6">
      <c r="B1284" s="651">
        <v>571</v>
      </c>
      <c r="C1284" s="652" t="str">
        <f ca="1">IF(ISERROR(OFFSET('HARGA SATUAN'!$C$6,MATCH(B1284,'HARGA SATUAN'!$N$7:$N$1495,0),0)),"",OFFSET('HARGA SATUAN'!$C$6,MATCH(B1284,'HARGA SATUAN'!$N$7:$N$1495,0),0))</f>
        <v/>
      </c>
      <c r="D1284" s="652">
        <f ca="1">SUMIFS(RAB!$F$14:$F$80,RAB!$C$14:$C$80,C1284)</f>
        <v>0</v>
      </c>
      <c r="E1284" s="557">
        <f ca="1" t="shared" si="41"/>
        <v>0</v>
      </c>
      <c r="F1284" s="557">
        <f ca="1">IF(D1284=0,0,SUM($E$713:E1284))</f>
        <v>0</v>
      </c>
    </row>
    <row r="1285" hidden="1" spans="2:6">
      <c r="B1285" s="651">
        <v>572</v>
      </c>
      <c r="C1285" s="652" t="str">
        <f ca="1">IF(ISERROR(OFFSET('HARGA SATUAN'!$C$6,MATCH(B1285,'HARGA SATUAN'!$N$7:$N$1495,0),0)),"",OFFSET('HARGA SATUAN'!$C$6,MATCH(B1285,'HARGA SATUAN'!$N$7:$N$1495,0),0))</f>
        <v/>
      </c>
      <c r="D1285" s="652">
        <f ca="1">SUMIFS(RAB!$F$14:$F$80,RAB!$C$14:$C$80,C1285)</f>
        <v>0</v>
      </c>
      <c r="E1285" s="557">
        <f ca="1" t="shared" si="41"/>
        <v>0</v>
      </c>
      <c r="F1285" s="557">
        <f ca="1">IF(D1285=0,0,SUM($E$713:E1285))</f>
        <v>0</v>
      </c>
    </row>
    <row r="1286" hidden="1" spans="2:6">
      <c r="B1286" s="651">
        <v>573</v>
      </c>
      <c r="C1286" s="652" t="str">
        <f ca="1">IF(ISERROR(OFFSET('HARGA SATUAN'!$C$6,MATCH(B1286,'HARGA SATUAN'!$N$7:$N$1495,0),0)),"",OFFSET('HARGA SATUAN'!$C$6,MATCH(B1286,'HARGA SATUAN'!$N$7:$N$1495,0),0))</f>
        <v/>
      </c>
      <c r="D1286" s="652">
        <f ca="1">SUMIFS(RAB!$F$14:$F$80,RAB!$C$14:$C$80,C1286)</f>
        <v>0</v>
      </c>
      <c r="E1286" s="557">
        <f ca="1" t="shared" si="41"/>
        <v>0</v>
      </c>
      <c r="F1286" s="557">
        <f ca="1">IF(D1286=0,0,SUM($E$713:E1286))</f>
        <v>0</v>
      </c>
    </row>
    <row r="1287" hidden="1" spans="2:6">
      <c r="B1287" s="651">
        <v>574</v>
      </c>
      <c r="C1287" s="652" t="str">
        <f ca="1">IF(ISERROR(OFFSET('HARGA SATUAN'!$C$6,MATCH(B1287,'HARGA SATUAN'!$N$7:$N$1495,0),0)),"",OFFSET('HARGA SATUAN'!$C$6,MATCH(B1287,'HARGA SATUAN'!$N$7:$N$1495,0),0))</f>
        <v/>
      </c>
      <c r="D1287" s="652">
        <f ca="1">SUMIFS(RAB!$F$14:$F$80,RAB!$C$14:$C$80,C1287)</f>
        <v>0</v>
      </c>
      <c r="E1287" s="557">
        <f ca="1" t="shared" si="41"/>
        <v>0</v>
      </c>
      <c r="F1287" s="557">
        <f ca="1">IF(D1287=0,0,SUM($E$713:E1287))</f>
        <v>0</v>
      </c>
    </row>
    <row r="1288" hidden="1" spans="2:6">
      <c r="B1288" s="651">
        <v>575</v>
      </c>
      <c r="C1288" s="652" t="str">
        <f ca="1">IF(ISERROR(OFFSET('HARGA SATUAN'!$C$6,MATCH(B1288,'HARGA SATUAN'!$N$7:$N$1495,0),0)),"",OFFSET('HARGA SATUAN'!$C$6,MATCH(B1288,'HARGA SATUAN'!$N$7:$N$1495,0),0))</f>
        <v/>
      </c>
      <c r="D1288" s="652">
        <f ca="1">SUMIFS(RAB!$F$14:$F$80,RAB!$C$14:$C$80,C1288)</f>
        <v>0</v>
      </c>
      <c r="E1288" s="557">
        <f ca="1" t="shared" si="41"/>
        <v>0</v>
      </c>
      <c r="F1288" s="557">
        <f ca="1">IF(D1288=0,0,SUM($E$713:E1288))</f>
        <v>0</v>
      </c>
    </row>
    <row r="1289" hidden="1" spans="2:6">
      <c r="B1289" s="651">
        <v>576</v>
      </c>
      <c r="C1289" s="652" t="str">
        <f ca="1">IF(ISERROR(OFFSET('HARGA SATUAN'!$C$6,MATCH(B1289,'HARGA SATUAN'!$N$7:$N$1495,0),0)),"",OFFSET('HARGA SATUAN'!$C$6,MATCH(B1289,'HARGA SATUAN'!$N$7:$N$1495,0),0))</f>
        <v/>
      </c>
      <c r="D1289" s="652">
        <f ca="1">SUMIFS(RAB!$F$14:$F$80,RAB!$C$14:$C$80,C1289)</f>
        <v>0</v>
      </c>
      <c r="E1289" s="557">
        <f ca="1" t="shared" si="41"/>
        <v>0</v>
      </c>
      <c r="F1289" s="557">
        <f ca="1">IF(D1289=0,0,SUM($E$713:E1289))</f>
        <v>0</v>
      </c>
    </row>
    <row r="1290" hidden="1" spans="2:6">
      <c r="B1290" s="651">
        <v>577</v>
      </c>
      <c r="C1290" s="652" t="str">
        <f ca="1">IF(ISERROR(OFFSET('HARGA SATUAN'!$C$6,MATCH(B1290,'HARGA SATUAN'!$N$7:$N$1495,0),0)),"",OFFSET('HARGA SATUAN'!$C$6,MATCH(B1290,'HARGA SATUAN'!$N$7:$N$1495,0),0))</f>
        <v/>
      </c>
      <c r="D1290" s="652">
        <f ca="1">SUMIFS(RAB!$F$14:$F$80,RAB!$C$14:$C$80,C1290)</f>
        <v>0</v>
      </c>
      <c r="E1290" s="557">
        <f ca="1" t="shared" si="41"/>
        <v>0</v>
      </c>
      <c r="F1290" s="557">
        <f ca="1">IF(D1290=0,0,SUM($E$713:E1290))</f>
        <v>0</v>
      </c>
    </row>
    <row r="1291" hidden="1" spans="2:6">
      <c r="B1291" s="651">
        <v>578</v>
      </c>
      <c r="C1291" s="652" t="str">
        <f ca="1">IF(ISERROR(OFFSET('HARGA SATUAN'!$C$6,MATCH(B1291,'HARGA SATUAN'!$N$7:$N$1495,0),0)),"",OFFSET('HARGA SATUAN'!$C$6,MATCH(B1291,'HARGA SATUAN'!$N$7:$N$1495,0),0))</f>
        <v/>
      </c>
      <c r="D1291" s="652">
        <f ca="1">SUMIFS(RAB!$F$14:$F$80,RAB!$C$14:$C$80,C1291)</f>
        <v>0</v>
      </c>
      <c r="E1291" s="557">
        <f ca="1" t="shared" ref="E1291:E1320" si="42">IF(D1291=0,0,1)</f>
        <v>0</v>
      </c>
      <c r="F1291" s="557">
        <f ca="1">IF(D1291=0,0,SUM($E$713:E1291))</f>
        <v>0</v>
      </c>
    </row>
    <row r="1292" hidden="1" spans="2:6">
      <c r="B1292" s="651">
        <v>579</v>
      </c>
      <c r="C1292" s="652" t="str">
        <f ca="1">IF(ISERROR(OFFSET('HARGA SATUAN'!$C$6,MATCH(B1292,'HARGA SATUAN'!$N$7:$N$1495,0),0)),"",OFFSET('HARGA SATUAN'!$C$6,MATCH(B1292,'HARGA SATUAN'!$N$7:$N$1495,0),0))</f>
        <v/>
      </c>
      <c r="D1292" s="652">
        <f ca="1">SUMIFS(RAB!$F$14:$F$80,RAB!$C$14:$C$80,C1292)</f>
        <v>0</v>
      </c>
      <c r="E1292" s="557">
        <f ca="1" t="shared" si="42"/>
        <v>0</v>
      </c>
      <c r="F1292" s="557">
        <f ca="1">IF(D1292=0,0,SUM($E$713:E1292))</f>
        <v>0</v>
      </c>
    </row>
    <row r="1293" hidden="1" spans="2:6">
      <c r="B1293" s="651">
        <v>580</v>
      </c>
      <c r="C1293" s="652" t="str">
        <f ca="1">IF(ISERROR(OFFSET('HARGA SATUAN'!$C$6,MATCH(B1293,'HARGA SATUAN'!$N$7:$N$1495,0),0)),"",OFFSET('HARGA SATUAN'!$C$6,MATCH(B1293,'HARGA SATUAN'!$N$7:$N$1495,0),0))</f>
        <v/>
      </c>
      <c r="D1293" s="652">
        <f ca="1">SUMIFS(RAB!$F$14:$F$80,RAB!$C$14:$C$80,C1293)</f>
        <v>0</v>
      </c>
      <c r="E1293" s="557">
        <f ca="1" t="shared" si="42"/>
        <v>0</v>
      </c>
      <c r="F1293" s="557">
        <f ca="1">IF(D1293=0,0,SUM($E$713:E1293))</f>
        <v>0</v>
      </c>
    </row>
    <row r="1294" hidden="1" spans="2:6">
      <c r="B1294" s="651">
        <v>581</v>
      </c>
      <c r="C1294" s="652" t="str">
        <f ca="1">IF(ISERROR(OFFSET('HARGA SATUAN'!$C$6,MATCH(B1294,'HARGA SATUAN'!$N$7:$N$1495,0),0)),"",OFFSET('HARGA SATUAN'!$C$6,MATCH(B1294,'HARGA SATUAN'!$N$7:$N$1495,0),0))</f>
        <v/>
      </c>
      <c r="D1294" s="652">
        <f ca="1">SUMIFS(RAB!$F$14:$F$80,RAB!$C$14:$C$80,C1294)</f>
        <v>0</v>
      </c>
      <c r="E1294" s="557">
        <f ca="1" t="shared" si="42"/>
        <v>0</v>
      </c>
      <c r="F1294" s="557">
        <f ca="1">IF(D1294=0,0,SUM($E$713:E1294))</f>
        <v>0</v>
      </c>
    </row>
    <row r="1295" hidden="1" spans="2:6">
      <c r="B1295" s="651">
        <v>582</v>
      </c>
      <c r="C1295" s="652" t="str">
        <f ca="1">IF(ISERROR(OFFSET('HARGA SATUAN'!$C$6,MATCH(B1295,'HARGA SATUAN'!$N$7:$N$1495,0),0)),"",OFFSET('HARGA SATUAN'!$C$6,MATCH(B1295,'HARGA SATUAN'!$N$7:$N$1495,0),0))</f>
        <v/>
      </c>
      <c r="D1295" s="652">
        <f ca="1">SUMIFS(RAB!$F$14:$F$80,RAB!$C$14:$C$80,C1295)</f>
        <v>0</v>
      </c>
      <c r="E1295" s="557">
        <f ca="1" t="shared" si="42"/>
        <v>0</v>
      </c>
      <c r="F1295" s="557">
        <f ca="1">IF(D1295=0,0,SUM($E$713:E1295))</f>
        <v>0</v>
      </c>
    </row>
    <row r="1296" hidden="1" spans="2:6">
      <c r="B1296" s="651">
        <v>583</v>
      </c>
      <c r="C1296" s="652" t="str">
        <f ca="1">IF(ISERROR(OFFSET('HARGA SATUAN'!$C$6,MATCH(B1296,'HARGA SATUAN'!$N$7:$N$1495,0),0)),"",OFFSET('HARGA SATUAN'!$C$6,MATCH(B1296,'HARGA SATUAN'!$N$7:$N$1495,0),0))</f>
        <v/>
      </c>
      <c r="D1296" s="652">
        <f ca="1">SUMIFS(RAB!$F$14:$F$80,RAB!$C$14:$C$80,C1296)</f>
        <v>0</v>
      </c>
      <c r="E1296" s="557">
        <f ca="1" t="shared" si="42"/>
        <v>0</v>
      </c>
      <c r="F1296" s="557">
        <f ca="1">IF(D1296=0,0,SUM($E$713:E1296))</f>
        <v>0</v>
      </c>
    </row>
    <row r="1297" hidden="1" spans="2:6">
      <c r="B1297" s="651">
        <v>584</v>
      </c>
      <c r="C1297" s="652" t="str">
        <f ca="1">IF(ISERROR(OFFSET('HARGA SATUAN'!$C$6,MATCH(B1297,'HARGA SATUAN'!$N$7:$N$1495,0),0)),"",OFFSET('HARGA SATUAN'!$C$6,MATCH(B1297,'HARGA SATUAN'!$N$7:$N$1495,0),0))</f>
        <v/>
      </c>
      <c r="D1297" s="652">
        <f ca="1">SUMIFS(RAB!$F$14:$F$80,RAB!$C$14:$C$80,C1297)</f>
        <v>0</v>
      </c>
      <c r="E1297" s="557">
        <f ca="1" t="shared" si="42"/>
        <v>0</v>
      </c>
      <c r="F1297" s="557">
        <f ca="1">IF(D1297=0,0,SUM($E$713:E1297))</f>
        <v>0</v>
      </c>
    </row>
    <row r="1298" hidden="1" spans="2:6">
      <c r="B1298" s="651">
        <v>585</v>
      </c>
      <c r="C1298" s="652" t="str">
        <f ca="1">IF(ISERROR(OFFSET('HARGA SATUAN'!$C$6,MATCH(B1298,'HARGA SATUAN'!$N$7:$N$1495,0),0)),"",OFFSET('HARGA SATUAN'!$C$6,MATCH(B1298,'HARGA SATUAN'!$N$7:$N$1495,0),0))</f>
        <v/>
      </c>
      <c r="D1298" s="652">
        <f ca="1">SUMIFS(RAB!$F$14:$F$80,RAB!$C$14:$C$80,C1298)</f>
        <v>0</v>
      </c>
      <c r="E1298" s="557">
        <f ca="1" t="shared" si="42"/>
        <v>0</v>
      </c>
      <c r="F1298" s="557">
        <f ca="1">IF(D1298=0,0,SUM($E$713:E1298))</f>
        <v>0</v>
      </c>
    </row>
    <row r="1299" hidden="1" spans="2:6">
      <c r="B1299" s="651">
        <v>586</v>
      </c>
      <c r="C1299" s="652" t="str">
        <f ca="1">IF(ISERROR(OFFSET('HARGA SATUAN'!$C$6,MATCH(B1299,'HARGA SATUAN'!$N$7:$N$1495,0),0)),"",OFFSET('HARGA SATUAN'!$C$6,MATCH(B1299,'HARGA SATUAN'!$N$7:$N$1495,0),0))</f>
        <v/>
      </c>
      <c r="D1299" s="652">
        <f ca="1">SUMIFS(RAB!$F$14:$F$80,RAB!$C$14:$C$80,C1299)</f>
        <v>0</v>
      </c>
      <c r="E1299" s="557">
        <f ca="1" t="shared" si="42"/>
        <v>0</v>
      </c>
      <c r="F1299" s="557">
        <f ca="1">IF(D1299=0,0,SUM($E$713:E1299))</f>
        <v>0</v>
      </c>
    </row>
    <row r="1300" hidden="1" spans="2:6">
      <c r="B1300" s="651">
        <v>587</v>
      </c>
      <c r="C1300" s="652" t="str">
        <f ca="1">IF(ISERROR(OFFSET('HARGA SATUAN'!$C$6,MATCH(B1300,'HARGA SATUAN'!$N$7:$N$1495,0),0)),"",OFFSET('HARGA SATUAN'!$C$6,MATCH(B1300,'HARGA SATUAN'!$N$7:$N$1495,0),0))</f>
        <v/>
      </c>
      <c r="D1300" s="652">
        <f ca="1">SUMIFS(RAB!$F$14:$F$80,RAB!$C$14:$C$80,C1300)</f>
        <v>0</v>
      </c>
      <c r="E1300" s="557">
        <f ca="1" t="shared" si="42"/>
        <v>0</v>
      </c>
      <c r="F1300" s="557">
        <f ca="1">IF(D1300=0,0,SUM($E$713:E1300))</f>
        <v>0</v>
      </c>
    </row>
    <row r="1301" hidden="1" spans="2:6">
      <c r="B1301" s="651">
        <v>588</v>
      </c>
      <c r="C1301" s="652" t="str">
        <f ca="1">IF(ISERROR(OFFSET('HARGA SATUAN'!$C$6,MATCH(B1301,'HARGA SATUAN'!$N$7:$N$1495,0),0)),"",OFFSET('HARGA SATUAN'!$C$6,MATCH(B1301,'HARGA SATUAN'!$N$7:$N$1495,0),0))</f>
        <v/>
      </c>
      <c r="D1301" s="652">
        <f ca="1">SUMIFS(RAB!$F$14:$F$80,RAB!$C$14:$C$80,C1301)</f>
        <v>0</v>
      </c>
      <c r="E1301" s="557">
        <f ca="1" t="shared" si="42"/>
        <v>0</v>
      </c>
      <c r="F1301" s="557">
        <f ca="1">IF(D1301=0,0,SUM($E$713:E1301))</f>
        <v>0</v>
      </c>
    </row>
    <row r="1302" hidden="1" spans="2:6">
      <c r="B1302" s="651">
        <v>589</v>
      </c>
      <c r="C1302" s="652" t="str">
        <f ca="1">IF(ISERROR(OFFSET('HARGA SATUAN'!$C$6,MATCH(B1302,'HARGA SATUAN'!$N$7:$N$1495,0),0)),"",OFFSET('HARGA SATUAN'!$C$6,MATCH(B1302,'HARGA SATUAN'!$N$7:$N$1495,0),0))</f>
        <v/>
      </c>
      <c r="D1302" s="652">
        <f ca="1">SUMIFS(RAB!$F$14:$F$80,RAB!$C$14:$C$80,C1302)</f>
        <v>0</v>
      </c>
      <c r="E1302" s="557">
        <f ca="1" t="shared" si="42"/>
        <v>0</v>
      </c>
      <c r="F1302" s="557">
        <f ca="1">IF(D1302=0,0,SUM($E$713:E1302))</f>
        <v>0</v>
      </c>
    </row>
    <row r="1303" hidden="1" spans="2:6">
      <c r="B1303" s="651">
        <v>590</v>
      </c>
      <c r="C1303" s="652" t="str">
        <f ca="1">IF(ISERROR(OFFSET('HARGA SATUAN'!$C$6,MATCH(B1303,'HARGA SATUAN'!$N$7:$N$1495,0),0)),"",OFFSET('HARGA SATUAN'!$C$6,MATCH(B1303,'HARGA SATUAN'!$N$7:$N$1495,0),0))</f>
        <v/>
      </c>
      <c r="D1303" s="652">
        <f ca="1">SUMIFS(RAB!$F$14:$F$80,RAB!$C$14:$C$80,C1303)</f>
        <v>0</v>
      </c>
      <c r="E1303" s="557">
        <f ca="1" t="shared" si="42"/>
        <v>0</v>
      </c>
      <c r="F1303" s="557">
        <f ca="1">IF(D1303=0,0,SUM($E$713:E1303))</f>
        <v>0</v>
      </c>
    </row>
    <row r="1304" hidden="1" spans="2:6">
      <c r="B1304" s="651">
        <v>591</v>
      </c>
      <c r="C1304" s="652" t="str">
        <f ca="1">IF(ISERROR(OFFSET('HARGA SATUAN'!$C$6,MATCH(B1304,'HARGA SATUAN'!$N$7:$N$1495,0),0)),"",OFFSET('HARGA SATUAN'!$C$6,MATCH(B1304,'HARGA SATUAN'!$N$7:$N$1495,0),0))</f>
        <v/>
      </c>
      <c r="D1304" s="652">
        <f ca="1">SUMIFS(RAB!$F$14:$F$80,RAB!$C$14:$C$80,C1304)</f>
        <v>0</v>
      </c>
      <c r="E1304" s="557">
        <f ca="1" t="shared" si="42"/>
        <v>0</v>
      </c>
      <c r="F1304" s="557">
        <f ca="1">IF(D1304=0,0,SUM($E$713:E1304))</f>
        <v>0</v>
      </c>
    </row>
    <row r="1305" hidden="1" spans="2:6">
      <c r="B1305" s="651">
        <v>592</v>
      </c>
      <c r="C1305" s="652" t="str">
        <f ca="1">IF(ISERROR(OFFSET('HARGA SATUAN'!$C$6,MATCH(B1305,'HARGA SATUAN'!$N$7:$N$1495,0),0)),"",OFFSET('HARGA SATUAN'!$C$6,MATCH(B1305,'HARGA SATUAN'!$N$7:$N$1495,0),0))</f>
        <v/>
      </c>
      <c r="D1305" s="652">
        <f ca="1">SUMIFS(RAB!$F$14:$F$80,RAB!$C$14:$C$80,C1305)</f>
        <v>0</v>
      </c>
      <c r="E1305" s="557">
        <f ca="1" t="shared" si="42"/>
        <v>0</v>
      </c>
      <c r="F1305" s="557">
        <f ca="1">IF(D1305=0,0,SUM($E$713:E1305))</f>
        <v>0</v>
      </c>
    </row>
    <row r="1306" hidden="1" spans="2:6">
      <c r="B1306" s="651">
        <v>593</v>
      </c>
      <c r="C1306" s="652" t="str">
        <f ca="1">IF(ISERROR(OFFSET('HARGA SATUAN'!$C$6,MATCH(B1306,'HARGA SATUAN'!$N$7:$N$1495,0),0)),"",OFFSET('HARGA SATUAN'!$C$6,MATCH(B1306,'HARGA SATUAN'!$N$7:$N$1495,0),0))</f>
        <v/>
      </c>
      <c r="D1306" s="652">
        <f ca="1">SUMIFS(RAB!$F$14:$F$80,RAB!$C$14:$C$80,C1306)</f>
        <v>0</v>
      </c>
      <c r="E1306" s="557">
        <f ca="1" t="shared" si="42"/>
        <v>0</v>
      </c>
      <c r="F1306" s="557">
        <f ca="1">IF(D1306=0,0,SUM($E$713:E1306))</f>
        <v>0</v>
      </c>
    </row>
    <row r="1307" hidden="1" spans="2:6">
      <c r="B1307" s="651">
        <v>594</v>
      </c>
      <c r="C1307" s="652" t="str">
        <f ca="1">IF(ISERROR(OFFSET('HARGA SATUAN'!$C$6,MATCH(B1307,'HARGA SATUAN'!$N$7:$N$1495,0),0)),"",OFFSET('HARGA SATUAN'!$C$6,MATCH(B1307,'HARGA SATUAN'!$N$7:$N$1495,0),0))</f>
        <v/>
      </c>
      <c r="D1307" s="652">
        <f ca="1">SUMIFS(RAB!$F$14:$F$80,RAB!$C$14:$C$80,C1307)</f>
        <v>0</v>
      </c>
      <c r="E1307" s="557">
        <f ca="1" t="shared" si="42"/>
        <v>0</v>
      </c>
      <c r="F1307" s="557">
        <f ca="1">IF(D1307=0,0,SUM($E$713:E1307))</f>
        <v>0</v>
      </c>
    </row>
    <row r="1308" hidden="1" spans="2:6">
      <c r="B1308" s="651">
        <v>595</v>
      </c>
      <c r="C1308" s="652" t="str">
        <f ca="1">IF(ISERROR(OFFSET('HARGA SATUAN'!$C$6,MATCH(B1308,'HARGA SATUAN'!$N$7:$N$1495,0),0)),"",OFFSET('HARGA SATUAN'!$C$6,MATCH(B1308,'HARGA SATUAN'!$N$7:$N$1495,0),0))</f>
        <v/>
      </c>
      <c r="D1308" s="652">
        <f ca="1">SUMIFS(RAB!$F$14:$F$80,RAB!$C$14:$C$80,C1308)</f>
        <v>0</v>
      </c>
      <c r="E1308" s="557">
        <f ca="1" t="shared" si="42"/>
        <v>0</v>
      </c>
      <c r="F1308" s="557">
        <f ca="1">IF(D1308=0,0,SUM($E$713:E1308))</f>
        <v>0</v>
      </c>
    </row>
    <row r="1309" hidden="1" spans="2:6">
      <c r="B1309" s="651">
        <v>596</v>
      </c>
      <c r="C1309" s="652" t="str">
        <f ca="1">IF(ISERROR(OFFSET('HARGA SATUAN'!$C$6,MATCH(B1309,'HARGA SATUAN'!$N$7:$N$1495,0),0)),"",OFFSET('HARGA SATUAN'!$C$6,MATCH(B1309,'HARGA SATUAN'!$N$7:$N$1495,0),0))</f>
        <v/>
      </c>
      <c r="D1309" s="652">
        <f ca="1">SUMIFS(RAB!$F$14:$F$80,RAB!$C$14:$C$80,C1309)</f>
        <v>0</v>
      </c>
      <c r="E1309" s="557">
        <f ca="1" t="shared" si="42"/>
        <v>0</v>
      </c>
      <c r="F1309" s="557">
        <f ca="1">IF(D1309=0,0,SUM($E$713:E1309))</f>
        <v>0</v>
      </c>
    </row>
    <row r="1310" hidden="1" spans="2:6">
      <c r="B1310" s="651">
        <v>597</v>
      </c>
      <c r="C1310" s="652" t="str">
        <f ca="1">IF(ISERROR(OFFSET('HARGA SATUAN'!$C$6,MATCH(B1310,'HARGA SATUAN'!$N$7:$N$1495,0),0)),"",OFFSET('HARGA SATUAN'!$C$6,MATCH(B1310,'HARGA SATUAN'!$N$7:$N$1495,0),0))</f>
        <v/>
      </c>
      <c r="D1310" s="652">
        <f ca="1">SUMIFS(RAB!$F$14:$F$80,RAB!$C$14:$C$80,C1310)</f>
        <v>0</v>
      </c>
      <c r="E1310" s="557">
        <f ca="1" t="shared" si="42"/>
        <v>0</v>
      </c>
      <c r="F1310" s="557">
        <f ca="1">IF(D1310=0,0,SUM($E$713:E1310))</f>
        <v>0</v>
      </c>
    </row>
    <row r="1311" hidden="1" spans="2:6">
      <c r="B1311" s="651">
        <v>598</v>
      </c>
      <c r="C1311" s="652" t="str">
        <f ca="1">IF(ISERROR(OFFSET('HARGA SATUAN'!$C$6,MATCH(B1311,'HARGA SATUAN'!$N$7:$N$1495,0),0)),"",OFFSET('HARGA SATUAN'!$C$6,MATCH(B1311,'HARGA SATUAN'!$N$7:$N$1495,0),0))</f>
        <v/>
      </c>
      <c r="D1311" s="652">
        <f ca="1">SUMIFS(RAB!$F$14:$F$80,RAB!$C$14:$C$80,C1311)</f>
        <v>0</v>
      </c>
      <c r="E1311" s="557">
        <f ca="1" t="shared" si="42"/>
        <v>0</v>
      </c>
      <c r="F1311" s="557">
        <f ca="1">IF(D1311=0,0,SUM($E$713:E1311))</f>
        <v>0</v>
      </c>
    </row>
    <row r="1312" hidden="1" spans="2:6">
      <c r="B1312" s="651">
        <v>599</v>
      </c>
      <c r="C1312" s="652" t="str">
        <f ca="1">IF(ISERROR(OFFSET('HARGA SATUAN'!$C$6,MATCH(B1312,'HARGA SATUAN'!$N$7:$N$1495,0),0)),"",OFFSET('HARGA SATUAN'!$C$6,MATCH(B1312,'HARGA SATUAN'!$N$7:$N$1495,0),0))</f>
        <v/>
      </c>
      <c r="D1312" s="652">
        <f ca="1">SUMIFS(RAB!$F$14:$F$80,RAB!$C$14:$C$80,C1312)</f>
        <v>0</v>
      </c>
      <c r="E1312" s="557">
        <f ca="1" t="shared" si="42"/>
        <v>0</v>
      </c>
      <c r="F1312" s="557">
        <f ca="1">IF(D1312=0,0,SUM($E$713:E1312))</f>
        <v>0</v>
      </c>
    </row>
    <row r="1313" hidden="1" spans="2:6">
      <c r="B1313" s="651">
        <v>600</v>
      </c>
      <c r="C1313" s="652" t="str">
        <f ca="1">IF(ISERROR(OFFSET('HARGA SATUAN'!$C$6,MATCH(B1313,'HARGA SATUAN'!$N$7:$N$1495,0),0)),"",OFFSET('HARGA SATUAN'!$C$6,MATCH(B1313,'HARGA SATUAN'!$N$7:$N$1495,0),0))</f>
        <v/>
      </c>
      <c r="D1313" s="652">
        <f ca="1">SUMIFS(RAB!$F$14:$F$80,RAB!$C$14:$C$80,C1313)</f>
        <v>0</v>
      </c>
      <c r="E1313" s="557">
        <f ca="1" t="shared" si="42"/>
        <v>0</v>
      </c>
      <c r="F1313" s="557">
        <f ca="1">IF(D1313=0,0,SUM($E$713:E1313))</f>
        <v>0</v>
      </c>
    </row>
    <row r="1314" hidden="1" spans="2:6">
      <c r="B1314" s="651">
        <v>601</v>
      </c>
      <c r="C1314" s="652" t="str">
        <f ca="1">IF(ISERROR(OFFSET('HARGA SATUAN'!$C$6,MATCH(B1314,'HARGA SATUAN'!$N$7:$N$1495,0),0)),"",OFFSET('HARGA SATUAN'!$C$6,MATCH(B1314,'HARGA SATUAN'!$N$7:$N$1495,0),0))</f>
        <v/>
      </c>
      <c r="D1314" s="652">
        <f ca="1">SUMIFS(RAB!$F$14:$F$80,RAB!$C$14:$C$80,C1314)</f>
        <v>0</v>
      </c>
      <c r="E1314" s="557">
        <f ca="1" t="shared" si="42"/>
        <v>0</v>
      </c>
      <c r="F1314" s="557">
        <f ca="1">IF(D1314=0,0,SUM($E$713:E1314))</f>
        <v>0</v>
      </c>
    </row>
    <row r="1315" hidden="1" spans="2:6">
      <c r="B1315" s="651">
        <v>602</v>
      </c>
      <c r="C1315" s="652" t="str">
        <f ca="1">IF(ISERROR(OFFSET('HARGA SATUAN'!$C$6,MATCH(B1315,'HARGA SATUAN'!$N$7:$N$1495,0),0)),"",OFFSET('HARGA SATUAN'!$C$6,MATCH(B1315,'HARGA SATUAN'!$N$7:$N$1495,0),0))</f>
        <v/>
      </c>
      <c r="D1315" s="652">
        <f ca="1">SUMIFS(RAB!$F$14:$F$80,RAB!$C$14:$C$80,C1315)</f>
        <v>0</v>
      </c>
      <c r="E1315" s="557">
        <f ca="1" t="shared" si="42"/>
        <v>0</v>
      </c>
      <c r="F1315" s="557">
        <f ca="1">IF(D1315=0,0,SUM($E$713:E1315))</f>
        <v>0</v>
      </c>
    </row>
    <row r="1316" hidden="1" spans="2:6">
      <c r="B1316" s="651">
        <v>603</v>
      </c>
      <c r="C1316" s="652" t="str">
        <f ca="1">IF(ISERROR(OFFSET('HARGA SATUAN'!$C$6,MATCH(B1316,'HARGA SATUAN'!$N$7:$N$1495,0),0)),"",OFFSET('HARGA SATUAN'!$C$6,MATCH(B1316,'HARGA SATUAN'!$N$7:$N$1495,0),0))</f>
        <v/>
      </c>
      <c r="D1316" s="652">
        <f ca="1">SUMIFS(RAB!$F$14:$F$80,RAB!$C$14:$C$80,C1316)</f>
        <v>0</v>
      </c>
      <c r="E1316" s="557">
        <f ca="1" t="shared" si="42"/>
        <v>0</v>
      </c>
      <c r="F1316" s="557">
        <f ca="1">IF(D1316=0,0,SUM($E$713:E1316))</f>
        <v>0</v>
      </c>
    </row>
    <row r="1317" hidden="1" spans="2:6">
      <c r="B1317" s="651">
        <v>604</v>
      </c>
      <c r="C1317" s="652" t="str">
        <f ca="1">IF(ISERROR(OFFSET('HARGA SATUAN'!$C$6,MATCH(B1317,'HARGA SATUAN'!$N$7:$N$1495,0),0)),"",OFFSET('HARGA SATUAN'!$C$6,MATCH(B1317,'HARGA SATUAN'!$N$7:$N$1495,0),0))</f>
        <v/>
      </c>
      <c r="D1317" s="652">
        <f ca="1">SUMIFS(RAB!$F$14:$F$80,RAB!$C$14:$C$80,C1317)</f>
        <v>0</v>
      </c>
      <c r="E1317" s="557">
        <f ca="1" t="shared" si="42"/>
        <v>0</v>
      </c>
      <c r="F1317" s="557">
        <f ca="1">IF(D1317=0,0,SUM($E$713:E1317))</f>
        <v>0</v>
      </c>
    </row>
    <row r="1318" hidden="1" spans="2:6">
      <c r="B1318" s="651">
        <v>605</v>
      </c>
      <c r="C1318" s="652" t="str">
        <f ca="1">IF(ISERROR(OFFSET('HARGA SATUAN'!$C$6,MATCH(B1318,'HARGA SATUAN'!$N$7:$N$1495,0),0)),"",OFFSET('HARGA SATUAN'!$C$6,MATCH(B1318,'HARGA SATUAN'!$N$7:$N$1495,0),0))</f>
        <v/>
      </c>
      <c r="D1318" s="652">
        <f ca="1">SUMIFS(RAB!$F$14:$F$80,RAB!$C$14:$C$80,C1318)</f>
        <v>0</v>
      </c>
      <c r="E1318" s="557">
        <f ca="1" t="shared" si="42"/>
        <v>0</v>
      </c>
      <c r="F1318" s="557">
        <f ca="1">IF(D1318=0,0,SUM($E$713:E1318))</f>
        <v>0</v>
      </c>
    </row>
    <row r="1319" hidden="1" spans="2:6">
      <c r="B1319" s="651">
        <v>606</v>
      </c>
      <c r="C1319" s="652" t="str">
        <f ca="1">IF(ISERROR(OFFSET('HARGA SATUAN'!$C$6,MATCH(B1319,'HARGA SATUAN'!$N$7:$N$1495,0),0)),"",OFFSET('HARGA SATUAN'!$C$6,MATCH(B1319,'HARGA SATUAN'!$N$7:$N$1495,0),0))</f>
        <v/>
      </c>
      <c r="D1319" s="652">
        <f ca="1">SUMIFS(RAB!$F$14:$F$80,RAB!$C$14:$C$80,C1319)</f>
        <v>0</v>
      </c>
      <c r="E1319" s="557">
        <f ca="1" t="shared" si="42"/>
        <v>0</v>
      </c>
      <c r="F1319" s="557">
        <f ca="1">IF(D1319=0,0,SUM($E$713:E1319))</f>
        <v>0</v>
      </c>
    </row>
    <row r="1320" hidden="1" spans="2:6">
      <c r="B1320" s="651">
        <v>607</v>
      </c>
      <c r="C1320" s="652" t="str">
        <f ca="1">IF(ISERROR(OFFSET('HARGA SATUAN'!$C$6,MATCH(B1320,'HARGA SATUAN'!$N$7:$N$1495,0),0)),"",OFFSET('HARGA SATUAN'!$C$6,MATCH(B1320,'HARGA SATUAN'!$N$7:$N$1495,0),0))</f>
        <v/>
      </c>
      <c r="D1320" s="652">
        <f ca="1">SUMIFS(RAB!$F$14:$F$80,RAB!$C$14:$C$80,C1320)</f>
        <v>0</v>
      </c>
      <c r="E1320" s="557">
        <f ca="1" t="shared" si="42"/>
        <v>0</v>
      </c>
      <c r="F1320" s="557">
        <f ca="1">IF(D1320=0,0,SUM($E$713:E1320))</f>
        <v>0</v>
      </c>
    </row>
    <row r="1321" hidden="1"/>
  </sheetData>
  <sheetProtection sort="0" autoFilter="0"/>
  <protectedRanges>
    <protectedRange sqref="C12:C711" name="Range1"/>
  </protectedRanges>
  <mergeCells count="11">
    <mergeCell ref="B4:H4"/>
    <mergeCell ref="B7:B9"/>
    <mergeCell ref="C7:C9"/>
    <mergeCell ref="D7:D9"/>
    <mergeCell ref="E7:E9"/>
    <mergeCell ref="F7:F9"/>
    <mergeCell ref="G7:G9"/>
    <mergeCell ref="H7:H9"/>
    <mergeCell ref="I7:I9"/>
    <mergeCell ref="J7:J9"/>
    <mergeCell ref="K7:L9"/>
  </mergeCells>
  <conditionalFormatting sqref="I7:K7">
    <cfRule type="cellIs" dxfId="0" priority="4" stopIfTrue="1" operator="equal">
      <formula>0</formula>
    </cfRule>
  </conditionalFormatting>
  <conditionalFormatting sqref="C12:C711">
    <cfRule type="cellIs" dxfId="0" priority="66" stopIfTrue="1" operator="equal">
      <formula>0</formula>
    </cfRule>
  </conditionalFormatting>
  <conditionalFormatting sqref="E712:E65536">
    <cfRule type="cellIs" dxfId="0" priority="16" stopIfTrue="1" operator="equal">
      <formula>0</formula>
    </cfRule>
  </conditionalFormatting>
  <conditionalFormatting sqref="L1:L6">
    <cfRule type="cellIs" dxfId="0" priority="10" operator="equal">
      <formula>0</formula>
    </cfRule>
  </conditionalFormatting>
  <conditionalFormatting sqref="A1:K7">
    <cfRule type="cellIs" dxfId="0" priority="5" operator="equal">
      <formula>0</formula>
    </cfRule>
  </conditionalFormatting>
  <conditionalFormatting sqref="M$1:IV$1048576 A8:G9">
    <cfRule type="cellIs" dxfId="0" priority="68" operator="equal">
      <formula>0</formula>
    </cfRule>
  </conditionalFormatting>
  <conditionalFormatting sqref="G1:G11 E6:E11 E1:E3 H7 H10:H11 F10:F711 G712:G65536">
    <cfRule type="cellIs" dxfId="0" priority="69" stopIfTrue="1" operator="equal">
      <formula>0</formula>
    </cfRule>
  </conditionalFormatting>
  <conditionalFormatting sqref="A10:L65536">
    <cfRule type="cellIs" dxfId="0" priority="1" operator="equal">
      <formula>0</formula>
    </cfRule>
  </conditionalFormatting>
  <conditionalFormatting sqref="I10:L711">
    <cfRule type="cellIs" dxfId="0" priority="2" stopIfTrue="1" operator="equal">
      <formula>0</formula>
    </cfRule>
  </conditionalFormatting>
  <conditionalFormatting sqref="G12:H711">
    <cfRule type="cellIs" dxfId="0" priority="12" stopIfTrue="1" operator="equal">
      <formula>0</formula>
    </cfRule>
  </conditionalFormatting>
  <dataValidations count="1">
    <dataValidation allowBlank="1" showInputMessage="1" showErrorMessage="1" errorTitle="PERINGATAN !!!" error="MDU / UPAH SALAH BOZ...." sqref="H7:K7 H10:L711"/>
  </dataValidations>
  <printOptions horizontalCentered="1"/>
  <pageMargins left="0.275590551181102" right="0.3" top="0.31496062992126" bottom="0.590551181102362" header="0.31496062992126" footer="0.31496062992126"/>
  <pageSetup paperSize="9" scale="91" fitToHeight="12" orientation="portrait" horizontalDpi="1200" verticalDpi="1200"/>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C1:AD55"/>
  <sheetViews>
    <sheetView showGridLines="0" topLeftCell="A31" workbookViewId="0">
      <selection activeCell="P36" sqref="P36"/>
    </sheetView>
  </sheetViews>
  <sheetFormatPr defaultColWidth="9.14285714285714" defaultRowHeight="12"/>
  <cols>
    <col min="1" max="2" width="1.42857142857143" style="65" customWidth="1"/>
    <col min="3" max="3" width="7.42857142857143" style="65" customWidth="1"/>
    <col min="4" max="23" width="5.71428571428571" style="65" customWidth="1"/>
    <col min="24" max="24" width="6.28571428571429" style="65" customWidth="1"/>
    <col min="25" max="26" width="5.71428571428571" style="65" customWidth="1"/>
    <col min="27" max="27" width="6.57142857142857" style="65" customWidth="1"/>
    <col min="28" max="118" width="5.71428571428571" style="65" customWidth="1"/>
    <col min="119" max="16384" width="9.14285714285714" style="65"/>
  </cols>
  <sheetData>
    <row r="1" ht="12.75"/>
    <row r="2" ht="12.75" customHeight="1" spans="3:30">
      <c r="C2" s="66"/>
      <c r="D2" s="67"/>
      <c r="E2" s="67"/>
      <c r="F2" s="67"/>
      <c r="G2" s="67"/>
      <c r="H2" s="67"/>
      <c r="I2" s="67"/>
      <c r="J2" s="67"/>
      <c r="K2" s="67"/>
      <c r="L2" s="67"/>
      <c r="M2" s="67"/>
      <c r="N2" s="67"/>
      <c r="O2" s="67"/>
      <c r="P2" s="67"/>
      <c r="Q2" s="67"/>
      <c r="R2" s="67"/>
      <c r="S2" s="67"/>
      <c r="T2" s="67"/>
      <c r="U2" s="67"/>
      <c r="V2" s="67"/>
      <c r="W2" s="81" t="s">
        <v>1576</v>
      </c>
      <c r="X2" s="82"/>
      <c r="Y2" s="82"/>
      <c r="Z2" s="82"/>
      <c r="AA2" s="82"/>
      <c r="AB2" s="82"/>
      <c r="AC2" s="82"/>
      <c r="AD2" s="123"/>
    </row>
    <row r="3" spans="3:30">
      <c r="C3" s="68"/>
      <c r="W3" s="83"/>
      <c r="X3" s="84"/>
      <c r="Y3" s="84"/>
      <c r="Z3" s="84"/>
      <c r="AA3" s="84"/>
      <c r="AB3" s="84"/>
      <c r="AC3" s="84"/>
      <c r="AD3" s="124"/>
    </row>
    <row r="4" spans="3:30">
      <c r="C4" s="68"/>
      <c r="G4" s="690" t="s">
        <v>1595</v>
      </c>
      <c r="W4" s="85" t="s">
        <v>1596</v>
      </c>
      <c r="AD4" s="125"/>
    </row>
    <row r="5" spans="3:30">
      <c r="C5" s="68"/>
      <c r="W5" s="86" t="s">
        <v>1597</v>
      </c>
      <c r="X5" s="86" t="s">
        <v>1598</v>
      </c>
      <c r="Y5" s="86"/>
      <c r="Z5" s="86"/>
      <c r="AA5" s="86" t="s">
        <v>1599</v>
      </c>
      <c r="AB5" s="86"/>
      <c r="AC5" s="86" t="s">
        <v>1600</v>
      </c>
      <c r="AD5" s="126"/>
    </row>
    <row r="6" spans="3:30">
      <c r="C6" s="68"/>
      <c r="W6" s="86">
        <v>1</v>
      </c>
      <c r="X6" s="86" t="s">
        <v>1601</v>
      </c>
      <c r="Y6" s="86"/>
      <c r="Z6" s="86"/>
      <c r="AA6" s="86"/>
      <c r="AB6" s="86"/>
      <c r="AC6" s="86"/>
      <c r="AD6" s="126"/>
    </row>
    <row r="7" spans="3:30">
      <c r="C7" s="68"/>
      <c r="W7" s="86">
        <v>2</v>
      </c>
      <c r="X7" s="86" t="s">
        <v>1602</v>
      </c>
      <c r="Y7" s="86"/>
      <c r="Z7" s="86"/>
      <c r="AA7" s="86"/>
      <c r="AB7" s="86"/>
      <c r="AC7" s="86"/>
      <c r="AD7" s="126"/>
    </row>
    <row r="8" spans="3:30">
      <c r="C8" s="68"/>
      <c r="W8" s="86">
        <v>3</v>
      </c>
      <c r="X8" s="86" t="s">
        <v>1603</v>
      </c>
      <c r="Y8" s="86"/>
      <c r="Z8" s="86"/>
      <c r="AA8" s="86"/>
      <c r="AB8" s="86"/>
      <c r="AC8" s="86"/>
      <c r="AD8" s="126"/>
    </row>
    <row r="9" spans="3:30">
      <c r="C9" s="68"/>
      <c r="W9" s="86">
        <v>4</v>
      </c>
      <c r="X9" s="86" t="s">
        <v>1604</v>
      </c>
      <c r="Y9" s="86"/>
      <c r="Z9" s="86"/>
      <c r="AA9" s="86"/>
      <c r="AB9" s="86"/>
      <c r="AC9" s="86"/>
      <c r="AD9" s="126"/>
    </row>
    <row r="10" spans="3:30">
      <c r="C10" s="68"/>
      <c r="W10" s="86">
        <v>5</v>
      </c>
      <c r="X10" s="86" t="s">
        <v>1605</v>
      </c>
      <c r="Y10" s="86"/>
      <c r="Z10" s="86"/>
      <c r="AA10" s="86"/>
      <c r="AB10" s="86"/>
      <c r="AC10" s="86"/>
      <c r="AD10" s="126"/>
    </row>
    <row r="11" spans="3:30">
      <c r="C11" s="68"/>
      <c r="W11" s="86">
        <v>6</v>
      </c>
      <c r="X11" s="86" t="s">
        <v>1606</v>
      </c>
      <c r="Y11" s="86"/>
      <c r="Z11" s="86"/>
      <c r="AA11" s="86"/>
      <c r="AB11" s="86"/>
      <c r="AC11" s="86"/>
      <c r="AD11" s="126"/>
    </row>
    <row r="12" spans="3:30">
      <c r="C12" s="68"/>
      <c r="W12" s="86">
        <v>7</v>
      </c>
      <c r="X12" s="86" t="s">
        <v>1607</v>
      </c>
      <c r="Y12" s="86"/>
      <c r="Z12" s="86"/>
      <c r="AA12" s="86"/>
      <c r="AB12" s="86"/>
      <c r="AC12" s="86"/>
      <c r="AD12" s="126"/>
    </row>
    <row r="13" ht="12.75" customHeight="1" spans="3:30">
      <c r="C13" s="68"/>
      <c r="W13" s="86">
        <v>8</v>
      </c>
      <c r="X13" s="86" t="s">
        <v>1608</v>
      </c>
      <c r="Y13" s="86"/>
      <c r="Z13" s="86"/>
      <c r="AA13" s="86"/>
      <c r="AB13" s="86"/>
      <c r="AC13" s="86"/>
      <c r="AD13" s="126"/>
    </row>
    <row r="14" spans="3:30">
      <c r="C14" s="68"/>
      <c r="W14" s="86">
        <v>9</v>
      </c>
      <c r="X14" s="86" t="s">
        <v>1609</v>
      </c>
      <c r="Y14" s="86"/>
      <c r="Z14" s="86"/>
      <c r="AA14" s="86"/>
      <c r="AB14" s="86"/>
      <c r="AC14" s="86"/>
      <c r="AD14" s="126"/>
    </row>
    <row r="15" spans="3:30">
      <c r="C15" s="68"/>
      <c r="W15" s="86">
        <v>10</v>
      </c>
      <c r="X15" s="86" t="s">
        <v>1610</v>
      </c>
      <c r="Y15" s="86"/>
      <c r="Z15" s="86"/>
      <c r="AA15" s="86"/>
      <c r="AB15" s="86"/>
      <c r="AC15" s="86"/>
      <c r="AD15" s="126"/>
    </row>
    <row r="16" spans="3:30">
      <c r="C16" s="68"/>
      <c r="W16" s="86">
        <v>11</v>
      </c>
      <c r="X16" s="86" t="s">
        <v>1611</v>
      </c>
      <c r="Y16" s="86"/>
      <c r="Z16" s="86"/>
      <c r="AA16" s="86"/>
      <c r="AB16" s="86"/>
      <c r="AC16" s="86"/>
      <c r="AD16" s="126"/>
    </row>
    <row r="17" spans="3:30">
      <c r="C17" s="68"/>
      <c r="S17" s="87"/>
      <c r="W17" s="86">
        <v>12</v>
      </c>
      <c r="X17" s="86" t="s">
        <v>1612</v>
      </c>
      <c r="Y17" s="86"/>
      <c r="Z17" s="86"/>
      <c r="AA17" s="86"/>
      <c r="AB17" s="86"/>
      <c r="AC17" s="86"/>
      <c r="AD17" s="126"/>
    </row>
    <row r="18" spans="3:30">
      <c r="C18" s="69"/>
      <c r="D18" s="70"/>
      <c r="E18" s="70"/>
      <c r="W18" s="86">
        <v>13</v>
      </c>
      <c r="X18" s="86"/>
      <c r="Y18" s="86"/>
      <c r="Z18" s="86"/>
      <c r="AA18" s="86"/>
      <c r="AB18" s="86"/>
      <c r="AC18" s="86"/>
      <c r="AD18" s="126"/>
    </row>
    <row r="19" spans="3:30">
      <c r="C19" s="68"/>
      <c r="W19" s="88"/>
      <c r="X19" s="89"/>
      <c r="Y19" s="89"/>
      <c r="Z19" s="89"/>
      <c r="AA19" s="89"/>
      <c r="AB19" s="89"/>
      <c r="AC19" s="89"/>
      <c r="AD19" s="127"/>
    </row>
    <row r="20" spans="3:30">
      <c r="C20" s="68"/>
      <c r="Q20" s="90"/>
      <c r="W20" s="85" t="s">
        <v>1613</v>
      </c>
      <c r="X20" s="90"/>
      <c r="Y20" s="90"/>
      <c r="Z20" s="90"/>
      <c r="AA20" s="90"/>
      <c r="AB20" s="90"/>
      <c r="AC20" s="90"/>
      <c r="AD20" s="128"/>
    </row>
    <row r="21" spans="3:30">
      <c r="C21" s="68"/>
      <c r="W21" s="91" t="s">
        <v>1614</v>
      </c>
      <c r="X21" s="92"/>
      <c r="Y21" s="92"/>
      <c r="Z21" s="129"/>
      <c r="AA21" s="130" t="s">
        <v>1615</v>
      </c>
      <c r="AB21" s="131"/>
      <c r="AC21" s="131"/>
      <c r="AD21" s="132"/>
    </row>
    <row r="22" spans="3:30">
      <c r="C22" s="68"/>
      <c r="S22" s="79"/>
      <c r="W22" s="93" t="s">
        <v>1583</v>
      </c>
      <c r="X22" s="94"/>
      <c r="Y22" s="133" t="s">
        <v>1616</v>
      </c>
      <c r="Z22" s="134">
        <v>2</v>
      </c>
      <c r="AA22" s="135"/>
      <c r="AB22" s="136"/>
      <c r="AC22" s="137"/>
      <c r="AD22" s="138"/>
    </row>
    <row r="23" spans="3:30">
      <c r="C23" s="68"/>
      <c r="W23" s="93" t="s">
        <v>1617</v>
      </c>
      <c r="X23" s="94"/>
      <c r="Y23" s="133" t="s">
        <v>1616</v>
      </c>
      <c r="Z23" s="134">
        <v>1</v>
      </c>
      <c r="AA23" s="139"/>
      <c r="AB23" s="140"/>
      <c r="AC23" s="137"/>
      <c r="AD23" s="138"/>
    </row>
    <row r="24" spans="3:30">
      <c r="C24" s="68"/>
      <c r="N24" s="79"/>
      <c r="W24" s="93" t="s">
        <v>1618</v>
      </c>
      <c r="X24" s="94"/>
      <c r="Y24" s="133" t="s">
        <v>1616</v>
      </c>
      <c r="Z24" s="134">
        <v>1</v>
      </c>
      <c r="AA24" s="141"/>
      <c r="AB24" s="142"/>
      <c r="AC24" s="137"/>
      <c r="AD24" s="138"/>
    </row>
    <row r="25" spans="3:30">
      <c r="C25" s="68"/>
      <c r="W25" s="93"/>
      <c r="X25" s="94"/>
      <c r="Y25" s="133"/>
      <c r="Z25" s="134"/>
      <c r="AA25" s="139"/>
      <c r="AB25" s="140"/>
      <c r="AC25" s="137"/>
      <c r="AD25" s="138"/>
    </row>
    <row r="26" spans="3:30">
      <c r="C26" s="68"/>
      <c r="W26" s="95"/>
      <c r="X26" s="96"/>
      <c r="Y26" s="133"/>
      <c r="Z26" s="134"/>
      <c r="AA26" s="139"/>
      <c r="AB26" s="140"/>
      <c r="AC26" s="137"/>
      <c r="AD26" s="138"/>
    </row>
    <row r="27" spans="3:30">
      <c r="C27" s="68"/>
      <c r="W27" s="95"/>
      <c r="X27" s="96"/>
      <c r="Y27" s="133"/>
      <c r="Z27" s="134"/>
      <c r="AA27" s="139"/>
      <c r="AB27" s="140"/>
      <c r="AC27" s="137"/>
      <c r="AD27" s="138"/>
    </row>
    <row r="28" spans="3:30">
      <c r="C28" s="68"/>
      <c r="W28" s="97"/>
      <c r="X28" s="98"/>
      <c r="Y28" s="133"/>
      <c r="Z28" s="134"/>
      <c r="AA28" s="139"/>
      <c r="AB28" s="140"/>
      <c r="AC28" s="137"/>
      <c r="AD28" s="138"/>
    </row>
    <row r="29" spans="3:30">
      <c r="C29" s="68"/>
      <c r="W29" s="95"/>
      <c r="X29" s="96"/>
      <c r="Y29" s="133"/>
      <c r="Z29" s="134"/>
      <c r="AA29" s="139"/>
      <c r="AB29" s="140"/>
      <c r="AC29" s="137"/>
      <c r="AD29" s="138"/>
    </row>
    <row r="30" ht="11.25" customHeight="1" spans="3:30">
      <c r="C30" s="68"/>
      <c r="W30" s="97"/>
      <c r="X30" s="98"/>
      <c r="Y30" s="133"/>
      <c r="Z30" s="134"/>
      <c r="AA30" s="139"/>
      <c r="AB30" s="140"/>
      <c r="AC30" s="137"/>
      <c r="AD30" s="138"/>
    </row>
    <row r="31" spans="3:30">
      <c r="C31" s="68"/>
      <c r="U31" s="99"/>
      <c r="W31" s="97"/>
      <c r="X31" s="98"/>
      <c r="Y31" s="133"/>
      <c r="Z31" s="134"/>
      <c r="AA31" s="139"/>
      <c r="AB31" s="140"/>
      <c r="AC31" s="137"/>
      <c r="AD31" s="138"/>
    </row>
    <row r="32" spans="3:30">
      <c r="C32" s="68"/>
      <c r="U32" s="99"/>
      <c r="W32" s="95"/>
      <c r="X32" s="96"/>
      <c r="Y32" s="133"/>
      <c r="Z32" s="134"/>
      <c r="AA32" s="139"/>
      <c r="AB32" s="140"/>
      <c r="AC32" s="137"/>
      <c r="AD32" s="138"/>
    </row>
    <row r="33" spans="3:30">
      <c r="C33" s="68"/>
      <c r="W33" s="97"/>
      <c r="X33" s="98"/>
      <c r="Y33" s="133"/>
      <c r="Z33" s="134"/>
      <c r="AA33" s="139"/>
      <c r="AB33" s="140"/>
      <c r="AC33" s="137"/>
      <c r="AD33" s="138"/>
    </row>
    <row r="34" spans="3:30">
      <c r="C34" s="68"/>
      <c r="Q34" s="65" t="s">
        <v>1619</v>
      </c>
      <c r="W34" s="97"/>
      <c r="X34" s="98"/>
      <c r="Y34" s="133"/>
      <c r="Z34" s="134"/>
      <c r="AA34" s="139"/>
      <c r="AB34" s="140"/>
      <c r="AC34" s="137"/>
      <c r="AD34" s="138"/>
    </row>
    <row r="35" spans="3:30">
      <c r="C35" s="68"/>
      <c r="W35" s="97"/>
      <c r="X35" s="98"/>
      <c r="Y35" s="133"/>
      <c r="Z35" s="134"/>
      <c r="AA35" s="139"/>
      <c r="AB35" s="140"/>
      <c r="AC35" s="137"/>
      <c r="AD35" s="138"/>
    </row>
    <row r="36" spans="3:30">
      <c r="C36" s="68"/>
      <c r="W36" s="97"/>
      <c r="X36" s="98"/>
      <c r="Y36" s="133"/>
      <c r="Z36" s="134"/>
      <c r="AA36" s="139"/>
      <c r="AB36" s="140"/>
      <c r="AC36" s="137"/>
      <c r="AD36" s="138"/>
    </row>
    <row r="37" ht="12.75" customHeight="1" spans="3:30">
      <c r="C37" s="68"/>
      <c r="W37" s="97"/>
      <c r="X37" s="100"/>
      <c r="Y37" s="133"/>
      <c r="Z37" s="134"/>
      <c r="AA37" s="143"/>
      <c r="AB37" s="144"/>
      <c r="AC37" s="137"/>
      <c r="AD37" s="145"/>
    </row>
    <row r="38" ht="12.75" customHeight="1" spans="3:30">
      <c r="C38" s="68"/>
      <c r="W38" s="101"/>
      <c r="X38" s="102"/>
      <c r="Y38" s="133"/>
      <c r="Z38" s="146"/>
      <c r="AA38" s="147"/>
      <c r="AB38" s="148"/>
      <c r="AC38" s="137"/>
      <c r="AD38" s="145"/>
    </row>
    <row r="39" customHeight="1" spans="3:30">
      <c r="C39" s="68"/>
      <c r="W39" s="101"/>
      <c r="X39" s="102"/>
      <c r="Y39" s="133"/>
      <c r="Z39" s="146"/>
      <c r="AA39" s="149"/>
      <c r="AB39" s="150"/>
      <c r="AC39" s="137"/>
      <c r="AD39" s="145"/>
    </row>
    <row r="40" customHeight="1" spans="3:30">
      <c r="C40" s="68"/>
      <c r="W40" s="103"/>
      <c r="X40" s="104"/>
      <c r="Y40" s="151"/>
      <c r="Z40" s="146"/>
      <c r="AA40" s="152"/>
      <c r="AB40" s="153"/>
      <c r="AC40" s="154"/>
      <c r="AD40" s="155"/>
    </row>
    <row r="41" customHeight="1" spans="3:30">
      <c r="C41" s="68"/>
      <c r="W41" s="105"/>
      <c r="X41" s="106"/>
      <c r="Y41" s="156"/>
      <c r="Z41" s="157"/>
      <c r="AA41" s="152"/>
      <c r="AB41" s="153"/>
      <c r="AC41" s="154"/>
      <c r="AD41" s="155"/>
    </row>
    <row r="42" customHeight="1" spans="3:30">
      <c r="C42" s="68"/>
      <c r="W42" s="107" t="s">
        <v>1620</v>
      </c>
      <c r="X42" s="108"/>
      <c r="Y42" s="108"/>
      <c r="Z42" s="108"/>
      <c r="AA42" s="108"/>
      <c r="AB42" s="108"/>
      <c r="AC42" s="108"/>
      <c r="AD42" s="158"/>
    </row>
    <row r="43" customHeight="1" spans="3:30">
      <c r="C43" s="68"/>
      <c r="V43" s="109"/>
      <c r="W43" s="110"/>
      <c r="X43" s="111"/>
      <c r="Y43" s="111"/>
      <c r="Z43" s="111"/>
      <c r="AA43" s="111"/>
      <c r="AB43" s="111"/>
      <c r="AC43" s="111"/>
      <c r="AD43" s="159"/>
    </row>
    <row r="44" spans="3:30">
      <c r="C44" s="71"/>
      <c r="D44" s="72"/>
      <c r="E44" s="72"/>
      <c r="F44" s="72"/>
      <c r="G44" s="72"/>
      <c r="H44" s="72"/>
      <c r="I44" s="72"/>
      <c r="N44" s="72"/>
      <c r="O44" s="72"/>
      <c r="P44" s="72"/>
      <c r="Q44" s="72"/>
      <c r="R44" s="72"/>
      <c r="S44" s="72"/>
      <c r="T44" s="72"/>
      <c r="U44" s="72"/>
      <c r="V44" s="109"/>
      <c r="W44" s="112" t="s">
        <v>1621</v>
      </c>
      <c r="X44" s="113"/>
      <c r="Y44" s="86"/>
      <c r="Z44" s="86"/>
      <c r="AA44" s="86"/>
      <c r="AB44" s="86"/>
      <c r="AC44" s="86"/>
      <c r="AD44" s="126"/>
    </row>
    <row r="45" spans="3:30">
      <c r="C45" s="71"/>
      <c r="D45" s="72"/>
      <c r="E45" s="72"/>
      <c r="F45" s="72"/>
      <c r="G45" s="72"/>
      <c r="H45" s="72"/>
      <c r="I45" s="72"/>
      <c r="N45" s="72"/>
      <c r="O45" s="72"/>
      <c r="P45" s="72"/>
      <c r="Q45" s="72"/>
      <c r="R45" s="72"/>
      <c r="S45" s="72"/>
      <c r="T45" s="72"/>
      <c r="U45" s="72"/>
      <c r="V45" s="109"/>
      <c r="W45" s="112" t="s">
        <v>1622</v>
      </c>
      <c r="X45" s="113"/>
      <c r="Y45" s="86">
        <v>1</v>
      </c>
      <c r="Z45" s="86"/>
      <c r="AA45" s="86"/>
      <c r="AB45" s="86" t="s">
        <v>1623</v>
      </c>
      <c r="AC45" s="86"/>
      <c r="AD45" s="126" t="s">
        <v>1624</v>
      </c>
    </row>
    <row r="46" spans="3:30">
      <c r="C46" s="71"/>
      <c r="D46" s="72"/>
      <c r="E46" s="72"/>
      <c r="F46" s="72"/>
      <c r="G46" s="72"/>
      <c r="H46" s="72"/>
      <c r="I46" s="72"/>
      <c r="J46" s="72"/>
      <c r="K46" s="72"/>
      <c r="L46" s="72"/>
      <c r="M46" s="72"/>
      <c r="N46" s="72"/>
      <c r="O46" s="72"/>
      <c r="P46" s="72"/>
      <c r="Q46" s="72"/>
      <c r="R46" s="72"/>
      <c r="S46" s="72"/>
      <c r="T46" s="72"/>
      <c r="U46" s="72"/>
      <c r="V46" s="109"/>
      <c r="W46" s="112" t="s">
        <v>1625</v>
      </c>
      <c r="X46" s="113"/>
      <c r="Y46" s="160"/>
      <c r="Z46" s="160"/>
      <c r="AA46" s="160"/>
      <c r="AB46" s="86" t="s">
        <v>1626</v>
      </c>
      <c r="AC46" s="86"/>
      <c r="AD46" s="161"/>
    </row>
    <row r="47" spans="3:30">
      <c r="C47" s="71"/>
      <c r="D47" s="72"/>
      <c r="E47" s="72"/>
      <c r="F47" s="72"/>
      <c r="G47" s="72"/>
      <c r="H47" s="72"/>
      <c r="I47" s="72"/>
      <c r="J47" s="72"/>
      <c r="K47" s="72"/>
      <c r="L47" s="72"/>
      <c r="M47" s="72"/>
      <c r="N47" s="72"/>
      <c r="O47" s="72"/>
      <c r="P47" s="72"/>
      <c r="Q47" s="72"/>
      <c r="R47" s="72"/>
      <c r="S47" s="72"/>
      <c r="T47" s="72"/>
      <c r="U47" s="72"/>
      <c r="V47" s="109"/>
      <c r="W47" s="114" t="s">
        <v>1627</v>
      </c>
      <c r="X47" s="114"/>
      <c r="Y47" s="114"/>
      <c r="Z47" s="114"/>
      <c r="AA47" s="114"/>
      <c r="AB47" s="114"/>
      <c r="AC47" s="114"/>
      <c r="AD47" s="162"/>
    </row>
    <row r="48" ht="12.75" customHeight="1" spans="3:30">
      <c r="C48" s="71"/>
      <c r="D48" s="72"/>
      <c r="E48" s="72"/>
      <c r="F48" s="72"/>
      <c r="G48" s="72"/>
      <c r="H48" s="72"/>
      <c r="I48" s="72"/>
      <c r="J48" s="72"/>
      <c r="K48" s="72"/>
      <c r="L48" s="72"/>
      <c r="M48" s="72"/>
      <c r="R48" s="72"/>
      <c r="S48" s="72"/>
      <c r="T48" s="72"/>
      <c r="U48" s="72"/>
      <c r="V48" s="109"/>
      <c r="W48" s="115" t="s">
        <v>1574</v>
      </c>
      <c r="X48" s="115"/>
      <c r="Y48" s="115"/>
      <c r="Z48" s="115"/>
      <c r="AA48" s="115"/>
      <c r="AB48" s="115"/>
      <c r="AC48" s="115"/>
      <c r="AD48" s="163"/>
    </row>
    <row r="49" spans="3:30">
      <c r="C49" s="71"/>
      <c r="D49" s="73"/>
      <c r="E49" s="72"/>
      <c r="F49" s="72"/>
      <c r="G49" s="72"/>
      <c r="I49" s="72"/>
      <c r="J49" s="72"/>
      <c r="K49" s="72"/>
      <c r="L49" s="72"/>
      <c r="M49" s="72"/>
      <c r="R49" s="72"/>
      <c r="S49" s="72"/>
      <c r="T49" s="72"/>
      <c r="U49" s="72"/>
      <c r="V49" s="116"/>
      <c r="W49" s="115"/>
      <c r="X49" s="115"/>
      <c r="Y49" s="115"/>
      <c r="Z49" s="115"/>
      <c r="AA49" s="115"/>
      <c r="AB49" s="115"/>
      <c r="AC49" s="115"/>
      <c r="AD49" s="163"/>
    </row>
    <row r="50" spans="3:30">
      <c r="C50" s="71"/>
      <c r="D50" s="74"/>
      <c r="E50" s="74"/>
      <c r="F50" s="74"/>
      <c r="G50" s="74"/>
      <c r="I50" s="72"/>
      <c r="J50" s="72"/>
      <c r="K50" s="72"/>
      <c r="L50" s="72"/>
      <c r="M50" s="72"/>
      <c r="N50" s="72"/>
      <c r="O50" s="72"/>
      <c r="P50" s="72"/>
      <c r="Q50" s="72"/>
      <c r="R50" s="72"/>
      <c r="S50" s="72"/>
      <c r="T50" s="72"/>
      <c r="U50" s="72"/>
      <c r="V50" s="116"/>
      <c r="W50" s="115"/>
      <c r="X50" s="115"/>
      <c r="Y50" s="115"/>
      <c r="Z50" s="115"/>
      <c r="AA50" s="115"/>
      <c r="AB50" s="115"/>
      <c r="AC50" s="115"/>
      <c r="AD50" s="163"/>
    </row>
    <row r="51" ht="19.5" customHeight="1" spans="3:30">
      <c r="C51" s="71"/>
      <c r="D51" s="74"/>
      <c r="E51" s="74"/>
      <c r="F51" s="74"/>
      <c r="G51" s="74"/>
      <c r="I51" s="72"/>
      <c r="J51" s="72"/>
      <c r="K51" s="72"/>
      <c r="L51" s="72"/>
      <c r="M51" s="72"/>
      <c r="N51" s="72"/>
      <c r="O51" s="72"/>
      <c r="P51" s="72"/>
      <c r="Q51" s="72"/>
      <c r="R51" s="72"/>
      <c r="S51" s="72"/>
      <c r="T51" s="72"/>
      <c r="U51" s="72"/>
      <c r="V51" s="116"/>
      <c r="W51" s="117"/>
      <c r="X51" s="117"/>
      <c r="Y51" s="117"/>
      <c r="Z51" s="117"/>
      <c r="AA51" s="117"/>
      <c r="AB51" s="117"/>
      <c r="AC51" s="117"/>
      <c r="AD51" s="164"/>
    </row>
    <row r="52" spans="3:30">
      <c r="C52" s="71"/>
      <c r="D52" s="75"/>
      <c r="E52" s="75"/>
      <c r="F52" s="75"/>
      <c r="G52" s="75"/>
      <c r="I52" s="72"/>
      <c r="J52" s="72"/>
      <c r="K52" s="72"/>
      <c r="L52" s="80"/>
      <c r="M52" s="72"/>
      <c r="N52" s="72"/>
      <c r="O52" s="72"/>
      <c r="P52" s="72"/>
      <c r="Q52" s="72"/>
      <c r="R52" s="72"/>
      <c r="S52" s="72"/>
      <c r="T52" s="72"/>
      <c r="U52" s="72"/>
      <c r="V52" s="109"/>
      <c r="W52" s="118" t="s">
        <v>1628</v>
      </c>
      <c r="X52" s="113"/>
      <c r="Y52" s="86" t="s">
        <v>1629</v>
      </c>
      <c r="Z52" s="86"/>
      <c r="AA52" s="86"/>
      <c r="AB52" s="86"/>
      <c r="AC52" s="86"/>
      <c r="AD52" s="126"/>
    </row>
    <row r="53" spans="3:30">
      <c r="C53" s="71"/>
      <c r="D53" s="74"/>
      <c r="E53" s="74"/>
      <c r="F53" s="74"/>
      <c r="G53" s="74"/>
      <c r="I53" s="72"/>
      <c r="J53" s="72"/>
      <c r="K53" s="72"/>
      <c r="L53" s="72"/>
      <c r="M53" s="72"/>
      <c r="N53" s="72"/>
      <c r="O53" s="72"/>
      <c r="P53" s="72"/>
      <c r="Q53" s="72"/>
      <c r="R53" s="72"/>
      <c r="S53" s="72"/>
      <c r="T53" s="72"/>
      <c r="V53" s="109"/>
      <c r="W53" s="118" t="s">
        <v>1630</v>
      </c>
      <c r="X53" s="113"/>
      <c r="Y53" s="86" t="s">
        <v>1631</v>
      </c>
      <c r="Z53" s="86"/>
      <c r="AA53" s="86"/>
      <c r="AB53" s="86"/>
      <c r="AC53" s="86"/>
      <c r="AD53" s="126"/>
    </row>
    <row r="54" spans="3:30">
      <c r="C54" s="71"/>
      <c r="D54" s="76"/>
      <c r="E54" s="76"/>
      <c r="F54" s="76"/>
      <c r="G54" s="76"/>
      <c r="I54" s="72"/>
      <c r="J54" s="72"/>
      <c r="K54" s="72"/>
      <c r="L54" s="72"/>
      <c r="M54" s="72"/>
      <c r="N54" s="72"/>
      <c r="O54" s="72"/>
      <c r="P54" s="72"/>
      <c r="Q54" s="72"/>
      <c r="R54" s="72"/>
      <c r="S54" s="72"/>
      <c r="T54" s="72"/>
      <c r="V54" s="109"/>
      <c r="W54" s="118" t="s">
        <v>1632</v>
      </c>
      <c r="X54" s="113"/>
      <c r="Y54" s="86" t="s">
        <v>1631</v>
      </c>
      <c r="Z54" s="86"/>
      <c r="AA54" s="86"/>
      <c r="AB54" s="86"/>
      <c r="AC54" s="86"/>
      <c r="AD54" s="126"/>
    </row>
    <row r="55" ht="12.75" spans="3:30">
      <c r="C55" s="77"/>
      <c r="D55" s="78"/>
      <c r="E55" s="78"/>
      <c r="F55" s="78"/>
      <c r="G55" s="78"/>
      <c r="H55" s="78"/>
      <c r="I55" s="78"/>
      <c r="J55" s="78"/>
      <c r="K55" s="78"/>
      <c r="L55" s="78"/>
      <c r="M55" s="78"/>
      <c r="N55" s="78"/>
      <c r="O55" s="78"/>
      <c r="P55" s="78"/>
      <c r="Q55" s="78"/>
      <c r="R55" s="78"/>
      <c r="S55" s="78"/>
      <c r="T55" s="78"/>
      <c r="U55" s="119"/>
      <c r="V55" s="120"/>
      <c r="W55" s="121" t="s">
        <v>1633</v>
      </c>
      <c r="X55" s="122"/>
      <c r="Y55" s="165" t="s">
        <v>1634</v>
      </c>
      <c r="Z55" s="165"/>
      <c r="AA55" s="165"/>
      <c r="AB55" s="165"/>
      <c r="AC55" s="165"/>
      <c r="AD55" s="166"/>
    </row>
  </sheetData>
  <mergeCells count="105">
    <mergeCell ref="X5:Z5"/>
    <mergeCell ref="AA5:AB5"/>
    <mergeCell ref="AC5:AD5"/>
    <mergeCell ref="X6:Z6"/>
    <mergeCell ref="AA6:AB6"/>
    <mergeCell ref="AC6:AD6"/>
    <mergeCell ref="X7:Z7"/>
    <mergeCell ref="AA7:AB7"/>
    <mergeCell ref="AC7:AD7"/>
    <mergeCell ref="X8:Z8"/>
    <mergeCell ref="AA8:AB8"/>
    <mergeCell ref="AC8:AD8"/>
    <mergeCell ref="X9:Z9"/>
    <mergeCell ref="AA9:AB9"/>
    <mergeCell ref="AC9:AD9"/>
    <mergeCell ref="X10:Z10"/>
    <mergeCell ref="AA10:AB10"/>
    <mergeCell ref="AC10:AD10"/>
    <mergeCell ref="X11:Z11"/>
    <mergeCell ref="AA11:AB11"/>
    <mergeCell ref="AC11:AD11"/>
    <mergeCell ref="X12:Z12"/>
    <mergeCell ref="AA12:AB12"/>
    <mergeCell ref="AC12:AD12"/>
    <mergeCell ref="X13:Z13"/>
    <mergeCell ref="AA13:AB13"/>
    <mergeCell ref="AC13:AD13"/>
    <mergeCell ref="X14:Z14"/>
    <mergeCell ref="AA14:AB14"/>
    <mergeCell ref="AC14:AD14"/>
    <mergeCell ref="X15:Z15"/>
    <mergeCell ref="AA15:AB15"/>
    <mergeCell ref="AC15:AD15"/>
    <mergeCell ref="X16:Z16"/>
    <mergeCell ref="AA16:AB16"/>
    <mergeCell ref="AC16:AD16"/>
    <mergeCell ref="X17:Z17"/>
    <mergeCell ref="AA17:AB17"/>
    <mergeCell ref="AC17:AD17"/>
    <mergeCell ref="X18:Z18"/>
    <mergeCell ref="AA18:AB18"/>
    <mergeCell ref="AC18:AD18"/>
    <mergeCell ref="X19:Z19"/>
    <mergeCell ref="AA19:AB19"/>
    <mergeCell ref="AC19:AD19"/>
    <mergeCell ref="W20:AD20"/>
    <mergeCell ref="W21:Z21"/>
    <mergeCell ref="AA21:AD21"/>
    <mergeCell ref="W22:X22"/>
    <mergeCell ref="AA22:AB22"/>
    <mergeCell ref="W23:X23"/>
    <mergeCell ref="AA23:AB23"/>
    <mergeCell ref="W24:X24"/>
    <mergeCell ref="AA24:AB24"/>
    <mergeCell ref="W25:X25"/>
    <mergeCell ref="AA25:AB25"/>
    <mergeCell ref="W26:X26"/>
    <mergeCell ref="AA26:AB26"/>
    <mergeCell ref="W27:X27"/>
    <mergeCell ref="AA27:AB27"/>
    <mergeCell ref="W28:X28"/>
    <mergeCell ref="AA28:AB28"/>
    <mergeCell ref="W29:X29"/>
    <mergeCell ref="AA29:AB29"/>
    <mergeCell ref="W30:X30"/>
    <mergeCell ref="AA30:AB30"/>
    <mergeCell ref="AA31:AB31"/>
    <mergeCell ref="AA32:AB32"/>
    <mergeCell ref="W33:X33"/>
    <mergeCell ref="AA33:AB33"/>
    <mergeCell ref="W34:X34"/>
    <mergeCell ref="AA34:AB34"/>
    <mergeCell ref="W35:X35"/>
    <mergeCell ref="AA35:AB35"/>
    <mergeCell ref="W36:X36"/>
    <mergeCell ref="AA36:AB36"/>
    <mergeCell ref="AA37:AB37"/>
    <mergeCell ref="AA38:AB38"/>
    <mergeCell ref="AA39:AB39"/>
    <mergeCell ref="W41:X41"/>
    <mergeCell ref="AA41:AB41"/>
    <mergeCell ref="W44:X44"/>
    <mergeCell ref="Y44:AD44"/>
    <mergeCell ref="W45:X45"/>
    <mergeCell ref="Y45:AA45"/>
    <mergeCell ref="AB45:AC45"/>
    <mergeCell ref="W46:X46"/>
    <mergeCell ref="Y46:AA46"/>
    <mergeCell ref="AB46:AC46"/>
    <mergeCell ref="W47:AD47"/>
    <mergeCell ref="W52:X52"/>
    <mergeCell ref="Y52:AA52"/>
    <mergeCell ref="AB52:AD52"/>
    <mergeCell ref="W53:X53"/>
    <mergeCell ref="Y53:AA53"/>
    <mergeCell ref="AB53:AD53"/>
    <mergeCell ref="W54:X54"/>
    <mergeCell ref="Y54:AA54"/>
    <mergeCell ref="AB54:AD54"/>
    <mergeCell ref="W55:X55"/>
    <mergeCell ref="Y55:AA55"/>
    <mergeCell ref="AB55:AD55"/>
    <mergeCell ref="W48:AD51"/>
    <mergeCell ref="W42:AD43"/>
    <mergeCell ref="W2:AD3"/>
  </mergeCells>
  <printOptions verticalCentered="1"/>
  <pageMargins left="0.5" right="0.25" top="0.25" bottom="0.25" header="0" footer="0"/>
  <pageSetup paperSize="9" scale="82" orientation="landscape" horizontalDpi="300" verticalDpi="300"/>
  <headerFooter alignWithMargins="0"/>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66FF"/>
  </sheetPr>
  <dimension ref="B1:AE122"/>
  <sheetViews>
    <sheetView view="pageBreakPreview" zoomScale="47" zoomScaleNormal="40" workbookViewId="0">
      <selection activeCell="AD44" sqref="AD44"/>
    </sheetView>
  </sheetViews>
  <sheetFormatPr defaultColWidth="9.14285714285714" defaultRowHeight="12.75"/>
  <cols>
    <col min="1" max="1" width="1.71428571428571" style="34" customWidth="1"/>
    <col min="2" max="2" width="10.7142857142857" style="34" customWidth="1"/>
    <col min="3" max="3" width="2.57142857142857" style="34" customWidth="1"/>
    <col min="4" max="20" width="9.14285714285714" style="34"/>
    <col min="21" max="21" width="14.5714285714286" style="34" customWidth="1"/>
    <col min="22" max="22" width="3.14285714285714" style="34" customWidth="1"/>
    <col min="23" max="26" width="9.14285714285714" style="34"/>
    <col min="27" max="27" width="2.85714285714286" style="34" customWidth="1"/>
    <col min="28" max="30" width="4.71428571428571" style="34" customWidth="1"/>
    <col min="31" max="31" width="1.71428571428571" style="34" customWidth="1"/>
    <col min="32" max="16384" width="9.14285714285714" style="34"/>
  </cols>
  <sheetData>
    <row r="1" ht="13.5"/>
    <row r="2" ht="13.5" spans="2:31">
      <c r="B2" s="35"/>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48"/>
      <c r="AE2" s="49"/>
    </row>
    <row r="3" customHeight="1" spans="2:31">
      <c r="B3" s="37"/>
      <c r="C3" s="38" t="s">
        <v>1635</v>
      </c>
      <c r="D3" s="39"/>
      <c r="E3" s="39"/>
      <c r="F3" s="39"/>
      <c r="G3" s="39"/>
      <c r="H3" s="39"/>
      <c r="I3" s="39"/>
      <c r="J3" s="39"/>
      <c r="K3" s="39"/>
      <c r="L3" s="39"/>
      <c r="M3" s="39"/>
      <c r="N3" s="39"/>
      <c r="O3" s="39"/>
      <c r="P3" s="39"/>
      <c r="Q3" s="39"/>
      <c r="R3" s="39"/>
      <c r="S3" s="39"/>
      <c r="T3" s="39"/>
      <c r="U3" s="39"/>
      <c r="V3" s="39"/>
      <c r="W3" s="39"/>
      <c r="X3" s="39"/>
      <c r="Y3" s="39"/>
      <c r="Z3" s="39"/>
      <c r="AA3" s="39"/>
      <c r="AB3" s="50"/>
      <c r="AC3" s="51"/>
      <c r="AD3" s="49"/>
      <c r="AE3" s="49"/>
    </row>
    <row r="4" ht="13.5" customHeight="1" spans="2:31">
      <c r="B4" s="37"/>
      <c r="C4" s="40"/>
      <c r="D4" s="41"/>
      <c r="E4" s="41"/>
      <c r="F4" s="41"/>
      <c r="G4" s="41"/>
      <c r="H4" s="41"/>
      <c r="I4" s="41"/>
      <c r="J4" s="41"/>
      <c r="K4" s="41"/>
      <c r="L4" s="41"/>
      <c r="M4" s="41"/>
      <c r="N4" s="41"/>
      <c r="O4" s="41"/>
      <c r="P4" s="41"/>
      <c r="Q4" s="41"/>
      <c r="R4" s="41"/>
      <c r="S4" s="41"/>
      <c r="T4" s="41"/>
      <c r="U4" s="41"/>
      <c r="V4" s="41"/>
      <c r="W4" s="41"/>
      <c r="X4" s="41"/>
      <c r="Y4" s="41"/>
      <c r="Z4" s="41"/>
      <c r="AA4" s="41"/>
      <c r="AB4" s="52"/>
      <c r="AC4" s="51"/>
      <c r="AD4" s="49"/>
      <c r="AE4" s="49"/>
    </row>
    <row r="5" customHeight="1" spans="2:31">
      <c r="B5" s="37"/>
      <c r="C5" s="42"/>
      <c r="AD5" s="49"/>
      <c r="AE5" s="49"/>
    </row>
    <row r="6" customHeight="1" spans="2:31">
      <c r="B6" s="37"/>
      <c r="Y6" s="53"/>
      <c r="Z6" s="53"/>
      <c r="AA6" s="53"/>
      <c r="AB6" s="54"/>
      <c r="AC6" s="54"/>
      <c r="AD6" s="49"/>
      <c r="AE6" s="49"/>
    </row>
    <row r="7" customHeight="1" spans="2:31">
      <c r="B7" s="37"/>
      <c r="Y7" s="53"/>
      <c r="Z7" s="53"/>
      <c r="AA7" s="53"/>
      <c r="AB7" s="54"/>
      <c r="AC7" s="54"/>
      <c r="AD7" s="49"/>
      <c r="AE7" s="49"/>
    </row>
    <row r="8" customHeight="1" spans="2:31">
      <c r="B8" s="37"/>
      <c r="AD8" s="49"/>
      <c r="AE8" s="49"/>
    </row>
    <row r="9" customHeight="1" spans="2:31">
      <c r="B9" s="37"/>
      <c r="AD9" s="49"/>
      <c r="AE9" s="49"/>
    </row>
    <row r="10" spans="2:31">
      <c r="B10" s="37"/>
      <c r="AD10" s="49"/>
      <c r="AE10" s="49"/>
    </row>
    <row r="11" spans="2:31">
      <c r="B11" s="37"/>
      <c r="AD11" s="49"/>
      <c r="AE11" s="49"/>
    </row>
    <row r="12" spans="2:31">
      <c r="B12" s="37"/>
      <c r="AD12" s="49"/>
      <c r="AE12" s="49"/>
    </row>
    <row r="13" spans="2:31">
      <c r="B13" s="37"/>
      <c r="AD13" s="49"/>
      <c r="AE13" s="49"/>
    </row>
    <row r="14" spans="2:31">
      <c r="B14" s="37"/>
      <c r="D14" s="43"/>
      <c r="AD14" s="49"/>
      <c r="AE14" s="49"/>
    </row>
    <row r="15" spans="2:31">
      <c r="B15" s="37"/>
      <c r="AD15" s="49"/>
      <c r="AE15" s="49"/>
    </row>
    <row r="16" spans="2:31">
      <c r="B16" s="37"/>
      <c r="AD16" s="49"/>
      <c r="AE16" s="49"/>
    </row>
    <row r="17" spans="2:31">
      <c r="B17" s="37"/>
      <c r="AD17" s="49"/>
      <c r="AE17" s="49"/>
    </row>
    <row r="18" spans="2:31">
      <c r="B18" s="37"/>
      <c r="AD18" s="49"/>
      <c r="AE18" s="49"/>
    </row>
    <row r="19" spans="2:31">
      <c r="B19" s="37"/>
      <c r="AD19" s="49"/>
      <c r="AE19" s="49"/>
    </row>
    <row r="20" spans="2:31">
      <c r="B20" s="37"/>
      <c r="AD20" s="49"/>
      <c r="AE20" s="49"/>
    </row>
    <row r="21" spans="2:31">
      <c r="B21" s="37"/>
      <c r="AD21" s="49"/>
      <c r="AE21" s="49"/>
    </row>
    <row r="22" spans="2:31">
      <c r="B22" s="37"/>
      <c r="AD22" s="49"/>
      <c r="AE22" s="49"/>
    </row>
    <row r="23" spans="2:31">
      <c r="B23" s="37"/>
      <c r="AD23" s="49"/>
      <c r="AE23" s="49"/>
    </row>
    <row r="24" spans="2:31">
      <c r="B24" s="37"/>
      <c r="AD24" s="49"/>
      <c r="AE24" s="49"/>
    </row>
    <row r="25" spans="2:31">
      <c r="B25" s="37"/>
      <c r="AD25" s="49"/>
      <c r="AE25" s="49"/>
    </row>
    <row r="26" spans="2:31">
      <c r="B26" s="37"/>
      <c r="AD26" s="49"/>
      <c r="AE26" s="49"/>
    </row>
    <row r="27" spans="2:31">
      <c r="B27" s="37"/>
      <c r="AD27" s="49"/>
      <c r="AE27" s="49"/>
    </row>
    <row r="28" spans="2:31">
      <c r="B28" s="37"/>
      <c r="AD28" s="49"/>
      <c r="AE28" s="49"/>
    </row>
    <row r="29" spans="2:31">
      <c r="B29" s="37"/>
      <c r="AD29" s="49"/>
      <c r="AE29" s="49"/>
    </row>
    <row r="30" spans="2:31">
      <c r="B30" s="37"/>
      <c r="AD30" s="49"/>
      <c r="AE30" s="49"/>
    </row>
    <row r="31" spans="2:31">
      <c r="B31" s="37"/>
      <c r="AD31" s="49"/>
      <c r="AE31" s="49"/>
    </row>
    <row r="32" spans="2:31">
      <c r="B32" s="37"/>
      <c r="AD32" s="49"/>
      <c r="AE32" s="49"/>
    </row>
    <row r="33" spans="2:31">
      <c r="B33" s="37"/>
      <c r="AD33" s="49"/>
      <c r="AE33" s="49"/>
    </row>
    <row r="34" spans="2:31">
      <c r="B34" s="37"/>
      <c r="AD34" s="49"/>
      <c r="AE34" s="49"/>
    </row>
    <row r="35" spans="2:31">
      <c r="B35" s="37"/>
      <c r="AD35" s="49"/>
      <c r="AE35" s="49"/>
    </row>
    <row r="36" spans="2:31">
      <c r="B36" s="37"/>
      <c r="AD36" s="49"/>
      <c r="AE36" s="49"/>
    </row>
    <row r="37" spans="2:31">
      <c r="B37" s="37"/>
      <c r="AD37" s="49"/>
      <c r="AE37" s="49"/>
    </row>
    <row r="38" spans="2:31">
      <c r="B38" s="37"/>
      <c r="AD38" s="49"/>
      <c r="AE38" s="49"/>
    </row>
    <row r="39" spans="2:31">
      <c r="B39" s="37"/>
      <c r="AD39" s="49"/>
      <c r="AE39" s="49"/>
    </row>
    <row r="40" spans="2:31">
      <c r="B40" s="37"/>
      <c r="AD40" s="49"/>
      <c r="AE40" s="49"/>
    </row>
    <row r="41" spans="2:31">
      <c r="B41" s="37"/>
      <c r="AD41" s="49"/>
      <c r="AE41" s="49"/>
    </row>
    <row r="42" spans="2:31">
      <c r="B42" s="37"/>
      <c r="AD42" s="49"/>
      <c r="AE42" s="49"/>
    </row>
    <row r="43" spans="2:31">
      <c r="B43" s="37"/>
      <c r="AD43" s="49"/>
      <c r="AE43" s="49"/>
    </row>
    <row r="44" spans="2:31">
      <c r="B44" s="37"/>
      <c r="AD44" s="49"/>
      <c r="AE44" s="49"/>
    </row>
    <row r="45" spans="2:31">
      <c r="B45" s="37"/>
      <c r="AD45" s="49"/>
      <c r="AE45" s="49"/>
    </row>
    <row r="46" spans="2:31">
      <c r="B46" s="37"/>
      <c r="AD46" s="49"/>
      <c r="AE46" s="49"/>
    </row>
    <row r="47" spans="2:31">
      <c r="B47" s="37"/>
      <c r="AD47" s="49"/>
      <c r="AE47" s="49"/>
    </row>
    <row r="48" spans="2:31">
      <c r="B48" s="37"/>
      <c r="AD48" s="49"/>
      <c r="AE48" s="49"/>
    </row>
    <row r="49" spans="2:31">
      <c r="B49" s="37"/>
      <c r="AD49" s="49"/>
      <c r="AE49" s="49"/>
    </row>
    <row r="50" spans="2:31">
      <c r="B50" s="37"/>
      <c r="AD50" s="49"/>
      <c r="AE50" s="49"/>
    </row>
    <row r="51" spans="2:31">
      <c r="B51" s="37"/>
      <c r="AD51" s="49"/>
      <c r="AE51" s="49"/>
    </row>
    <row r="52" spans="2:31">
      <c r="B52" s="37"/>
      <c r="AD52" s="49"/>
      <c r="AE52" s="49"/>
    </row>
    <row r="53" spans="2:31">
      <c r="B53" s="37"/>
      <c r="AD53" s="49"/>
      <c r="AE53" s="49"/>
    </row>
    <row r="54" spans="2:31">
      <c r="B54" s="37"/>
      <c r="AD54" s="49"/>
      <c r="AE54" s="49"/>
    </row>
    <row r="55" spans="2:31">
      <c r="B55" s="37"/>
      <c r="AD55" s="49"/>
      <c r="AE55" s="49"/>
    </row>
    <row r="56" spans="2:31">
      <c r="B56" s="37"/>
      <c r="R56" s="44"/>
      <c r="S56" s="44"/>
      <c r="T56" s="44"/>
      <c r="U56" s="45"/>
      <c r="V56" s="45"/>
      <c r="W56" s="45"/>
      <c r="X56" s="45"/>
      <c r="Y56" s="45"/>
      <c r="Z56" s="45"/>
      <c r="AA56" s="45"/>
      <c r="AB56" s="45"/>
      <c r="AC56" s="45"/>
      <c r="AD56" s="55"/>
      <c r="AE56" s="49"/>
    </row>
    <row r="57" spans="2:31">
      <c r="B57" s="37"/>
      <c r="R57" s="46"/>
      <c r="S57" s="44"/>
      <c r="T57" s="44"/>
      <c r="U57" s="45"/>
      <c r="V57" s="47"/>
      <c r="W57" s="45"/>
      <c r="X57" s="45"/>
      <c r="Y57" s="45"/>
      <c r="Z57" s="45"/>
      <c r="AA57" s="47"/>
      <c r="AB57" s="47"/>
      <c r="AC57" s="47"/>
      <c r="AD57" s="56"/>
      <c r="AE57" s="49"/>
    </row>
    <row r="58" spans="2:31">
      <c r="B58" s="37"/>
      <c r="U58" s="45"/>
      <c r="V58" s="47"/>
      <c r="W58" s="45"/>
      <c r="X58" s="45"/>
      <c r="Y58" s="45"/>
      <c r="Z58" s="45"/>
      <c r="AA58" s="47"/>
      <c r="AB58" s="45"/>
      <c r="AC58" s="45"/>
      <c r="AD58" s="55"/>
      <c r="AE58" s="49"/>
    </row>
    <row r="59" spans="2:31">
      <c r="B59" s="37"/>
      <c r="U59" s="45"/>
      <c r="V59" s="47"/>
      <c r="W59" s="45"/>
      <c r="X59" s="45"/>
      <c r="Y59" s="45"/>
      <c r="Z59" s="45"/>
      <c r="AA59" s="45"/>
      <c r="AB59" s="45"/>
      <c r="AC59" s="45"/>
      <c r="AD59" s="55"/>
      <c r="AE59" s="49"/>
    </row>
    <row r="60" spans="2:31">
      <c r="B60" s="37"/>
      <c r="U60" s="45"/>
      <c r="V60" s="47"/>
      <c r="W60" s="45"/>
      <c r="X60" s="45"/>
      <c r="Y60" s="45"/>
      <c r="Z60" s="45"/>
      <c r="AA60" s="45"/>
      <c r="AB60" s="45"/>
      <c r="AC60" s="45"/>
      <c r="AD60" s="55"/>
      <c r="AE60" s="49"/>
    </row>
    <row r="61" spans="2:31">
      <c r="B61" s="37"/>
      <c r="U61" s="45"/>
      <c r="V61" s="47"/>
      <c r="W61" s="45"/>
      <c r="X61" s="45"/>
      <c r="Y61" s="45"/>
      <c r="Z61" s="45"/>
      <c r="AA61" s="45"/>
      <c r="AB61" s="45"/>
      <c r="AC61" s="45"/>
      <c r="AD61" s="55"/>
      <c r="AE61" s="49"/>
    </row>
    <row r="62" spans="2:31">
      <c r="B62" s="37"/>
      <c r="U62" s="45"/>
      <c r="V62" s="47"/>
      <c r="W62" s="45"/>
      <c r="X62" s="45"/>
      <c r="Y62" s="45"/>
      <c r="Z62" s="45"/>
      <c r="AA62" s="47"/>
      <c r="AB62" s="45"/>
      <c r="AC62" s="45"/>
      <c r="AD62" s="55"/>
      <c r="AE62" s="49"/>
    </row>
    <row r="63" spans="2:31">
      <c r="B63" s="37"/>
      <c r="U63" s="45"/>
      <c r="V63" s="47"/>
      <c r="W63" s="45"/>
      <c r="X63" s="45"/>
      <c r="Y63" s="45"/>
      <c r="Z63" s="45"/>
      <c r="AA63" s="45"/>
      <c r="AB63" s="45"/>
      <c r="AC63" s="45"/>
      <c r="AD63" s="55"/>
      <c r="AE63" s="49"/>
    </row>
    <row r="64" spans="2:31">
      <c r="B64" s="37"/>
      <c r="U64" s="45"/>
      <c r="V64" s="47"/>
      <c r="W64" s="45"/>
      <c r="X64" s="45"/>
      <c r="Y64" s="45"/>
      <c r="Z64" s="45"/>
      <c r="AA64" s="45"/>
      <c r="AB64" s="45"/>
      <c r="AC64" s="45"/>
      <c r="AD64" s="55"/>
      <c r="AE64" s="49"/>
    </row>
    <row r="65" spans="2:31">
      <c r="B65" s="37"/>
      <c r="U65" s="45"/>
      <c r="V65" s="47"/>
      <c r="W65" s="45"/>
      <c r="X65" s="45"/>
      <c r="Y65" s="45"/>
      <c r="Z65" s="45"/>
      <c r="AA65" s="45"/>
      <c r="AB65" s="45"/>
      <c r="AC65" s="45"/>
      <c r="AD65" s="55"/>
      <c r="AE65" s="49"/>
    </row>
    <row r="66" spans="2:31">
      <c r="B66" s="37"/>
      <c r="U66" s="45"/>
      <c r="V66" s="47"/>
      <c r="W66" s="45"/>
      <c r="X66" s="45"/>
      <c r="Y66" s="45"/>
      <c r="Z66" s="45"/>
      <c r="AA66" s="45"/>
      <c r="AB66" s="45"/>
      <c r="AC66" s="45"/>
      <c r="AD66" s="55"/>
      <c r="AE66" s="49"/>
    </row>
    <row r="67" ht="13.5" spans="2:31">
      <c r="B67" s="57"/>
      <c r="C67" s="58"/>
      <c r="D67" s="58"/>
      <c r="E67" s="58"/>
      <c r="F67" s="58"/>
      <c r="G67" s="58"/>
      <c r="H67" s="58"/>
      <c r="I67" s="58"/>
      <c r="J67" s="58"/>
      <c r="K67" s="58"/>
      <c r="L67" s="58"/>
      <c r="M67" s="58"/>
      <c r="N67" s="58"/>
      <c r="O67" s="58"/>
      <c r="P67" s="58"/>
      <c r="Q67" s="58"/>
      <c r="R67" s="58"/>
      <c r="S67" s="58"/>
      <c r="T67" s="58"/>
      <c r="U67" s="61"/>
      <c r="V67" s="62"/>
      <c r="W67" s="61"/>
      <c r="X67" s="61"/>
      <c r="Y67" s="61"/>
      <c r="Z67" s="61"/>
      <c r="AA67" s="61"/>
      <c r="AB67" s="61"/>
      <c r="AC67" s="61"/>
      <c r="AD67" s="63"/>
      <c r="AE67" s="49"/>
    </row>
    <row r="68" ht="6" customHeight="1" spans="2:31">
      <c r="B68" s="58"/>
      <c r="C68" s="58"/>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64"/>
    </row>
    <row r="75" spans="13:13">
      <c r="M75" s="60"/>
    </row>
    <row r="76" ht="15" customHeight="1" spans="5:13">
      <c r="E76" s="59"/>
      <c r="M76" s="60"/>
    </row>
    <row r="77" ht="15" customHeight="1" spans="5:13">
      <c r="E77" s="59"/>
      <c r="M77" s="60"/>
    </row>
    <row r="78" ht="15" customHeight="1" spans="5:13">
      <c r="E78" s="59"/>
      <c r="M78" s="60"/>
    </row>
    <row r="79" ht="15" customHeight="1" spans="5:13">
      <c r="E79" s="59"/>
      <c r="M79" s="60"/>
    </row>
    <row r="80" ht="15" customHeight="1" spans="5:13">
      <c r="E80" s="59"/>
      <c r="M80" s="60"/>
    </row>
    <row r="81" ht="15" customHeight="1" spans="5:13">
      <c r="E81" s="59"/>
      <c r="M81" s="60"/>
    </row>
    <row r="82" ht="15" customHeight="1" spans="5:13">
      <c r="E82" s="59"/>
      <c r="M82" s="60"/>
    </row>
    <row r="83" ht="15" customHeight="1" spans="5:13">
      <c r="E83" s="59"/>
      <c r="M83" s="60"/>
    </row>
    <row r="84" ht="15" customHeight="1" spans="5:13">
      <c r="E84" s="59"/>
      <c r="M84" s="60"/>
    </row>
    <row r="85" ht="15" customHeight="1" spans="5:13">
      <c r="E85" s="59"/>
      <c r="M85" s="60"/>
    </row>
    <row r="86" ht="15" customHeight="1" spans="5:13">
      <c r="E86" s="59"/>
      <c r="M86" s="60"/>
    </row>
    <row r="87" ht="15" customHeight="1" spans="5:13">
      <c r="E87" s="59"/>
      <c r="M87" s="60"/>
    </row>
    <row r="88" ht="15" customHeight="1" spans="5:13">
      <c r="E88" s="59"/>
      <c r="M88" s="60"/>
    </row>
    <row r="89" ht="15" customHeight="1" spans="5:13">
      <c r="E89" s="59"/>
      <c r="M89" s="60"/>
    </row>
    <row r="90" ht="15" customHeight="1" spans="5:13">
      <c r="E90" s="59"/>
      <c r="M90" s="60"/>
    </row>
    <row r="91" ht="15" customHeight="1" spans="5:13">
      <c r="E91" s="59"/>
      <c r="M91" s="60"/>
    </row>
    <row r="92" ht="15" customHeight="1" spans="5:13">
      <c r="E92" s="59"/>
      <c r="M92" s="60"/>
    </row>
    <row r="93" ht="15" customHeight="1" spans="5:13">
      <c r="E93" s="59"/>
      <c r="M93" s="60"/>
    </row>
    <row r="94" ht="15" customHeight="1" spans="5:13">
      <c r="E94" s="59"/>
      <c r="M94" s="60"/>
    </row>
    <row r="95" ht="15" customHeight="1" spans="5:13">
      <c r="E95" s="59"/>
      <c r="M95" s="60"/>
    </row>
    <row r="96" ht="15" customHeight="1" spans="5:13">
      <c r="E96" s="59"/>
      <c r="M96" s="60"/>
    </row>
    <row r="97" ht="15" customHeight="1" spans="5:13">
      <c r="E97" s="59"/>
      <c r="M97" s="60"/>
    </row>
    <row r="98" ht="15" customHeight="1" spans="5:5">
      <c r="E98" s="59"/>
    </row>
    <row r="99" ht="15" customHeight="1" spans="5:5">
      <c r="E99" s="59"/>
    </row>
    <row r="100" ht="15" customHeight="1" spans="5:5">
      <c r="E100" s="59"/>
    </row>
    <row r="101" ht="15" customHeight="1" spans="5:5">
      <c r="E101" s="59"/>
    </row>
    <row r="102" ht="15" customHeight="1" spans="5:5">
      <c r="E102" s="59"/>
    </row>
    <row r="103" ht="15" customHeight="1" spans="5:5">
      <c r="E103" s="59"/>
    </row>
    <row r="104" ht="15" customHeight="1" spans="5:5">
      <c r="E104" s="59"/>
    </row>
    <row r="105" ht="15" customHeight="1" spans="5:5">
      <c r="E105" s="59"/>
    </row>
    <row r="106" ht="15" customHeight="1" spans="5:5">
      <c r="E106" s="59"/>
    </row>
    <row r="107" ht="15" customHeight="1" spans="5:5">
      <c r="E107" s="59"/>
    </row>
    <row r="108" ht="15" customHeight="1" spans="5:5">
      <c r="E108" s="59"/>
    </row>
    <row r="109" ht="15" customHeight="1" spans="5:5">
      <c r="E109" s="59"/>
    </row>
    <row r="110" ht="15" customHeight="1" spans="5:5">
      <c r="E110" s="59"/>
    </row>
    <row r="111" ht="15" customHeight="1" spans="5:5">
      <c r="E111" s="59"/>
    </row>
    <row r="112" ht="15" customHeight="1" spans="5:5">
      <c r="E112" s="59"/>
    </row>
    <row r="113" ht="15" customHeight="1" spans="5:5">
      <c r="E113" s="59"/>
    </row>
    <row r="114" ht="15" customHeight="1" spans="5:5">
      <c r="E114" s="59"/>
    </row>
    <row r="115" ht="15" customHeight="1" spans="5:5">
      <c r="E115" s="59"/>
    </row>
    <row r="116" ht="15" customHeight="1" spans="5:5">
      <c r="E116" s="59"/>
    </row>
    <row r="117" ht="15" customHeight="1" spans="5:5">
      <c r="E117" s="59"/>
    </row>
    <row r="118" ht="15" customHeight="1" spans="5:5">
      <c r="E118" s="59"/>
    </row>
    <row r="119" ht="15" customHeight="1" spans="5:5">
      <c r="E119" s="59"/>
    </row>
    <row r="120" ht="15" customHeight="1" spans="5:5">
      <c r="E120" s="59"/>
    </row>
    <row r="121" ht="15" customHeight="1" spans="5:5">
      <c r="E121" s="59"/>
    </row>
    <row r="122" spans="5:5">
      <c r="E122" s="59"/>
    </row>
  </sheetData>
  <mergeCells count="1">
    <mergeCell ref="C3:AB4"/>
  </mergeCells>
  <pageMargins left="0.7" right="0.7" top="0.75" bottom="0.75" header="0.3" footer="0.3"/>
  <pageSetup paperSize="9" scale="54"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B1:AF122"/>
  <sheetViews>
    <sheetView zoomScale="43" zoomScaleNormal="43" zoomScaleSheetLayoutView="40" topLeftCell="A4" workbookViewId="0">
      <selection activeCell="T57" sqref="T57"/>
    </sheetView>
  </sheetViews>
  <sheetFormatPr defaultColWidth="9.14285714285714" defaultRowHeight="12.75"/>
  <cols>
    <col min="1" max="1" width="1.71428571428571" style="2" customWidth="1"/>
    <col min="2" max="2" width="1.57142857142857" style="2" customWidth="1"/>
    <col min="3" max="3" width="10.7142857142857" style="2" customWidth="1"/>
    <col min="4" max="4" width="2.57142857142857" style="2" customWidth="1"/>
    <col min="5" max="21" width="9.14285714285714" style="2"/>
    <col min="22" max="22" width="14.5714285714286" style="2" customWidth="1"/>
    <col min="23" max="23" width="3.14285714285714" style="2" customWidth="1"/>
    <col min="24" max="27" width="9.14285714285714" style="2"/>
    <col min="28" max="28" width="2.85714285714286" style="2" customWidth="1"/>
    <col min="29" max="31" width="4.71428571428571" style="2" customWidth="1"/>
    <col min="32" max="32" width="1.71428571428571" style="2" customWidth="1"/>
    <col min="33" max="16384" width="9.14285714285714" style="2"/>
  </cols>
  <sheetData>
    <row r="1" ht="13.5"/>
    <row r="2" ht="6" customHeight="1" spans="2:32">
      <c r="B2" s="3"/>
      <c r="C2" s="4"/>
      <c r="D2" s="4"/>
      <c r="E2" s="4"/>
      <c r="F2" s="4"/>
      <c r="G2" s="4"/>
      <c r="H2" s="4"/>
      <c r="I2" s="4"/>
      <c r="J2" s="4"/>
      <c r="K2" s="4"/>
      <c r="L2" s="4"/>
      <c r="M2" s="4"/>
      <c r="N2" s="4"/>
      <c r="O2" s="4"/>
      <c r="P2" s="4"/>
      <c r="Q2" s="4"/>
      <c r="R2" s="4"/>
      <c r="S2" s="4"/>
      <c r="T2" s="4"/>
      <c r="U2" s="4"/>
      <c r="V2" s="4"/>
      <c r="W2" s="4"/>
      <c r="X2" s="4"/>
      <c r="Y2" s="4"/>
      <c r="Z2" s="4"/>
      <c r="AA2" s="4"/>
      <c r="AB2" s="4"/>
      <c r="AC2" s="4"/>
      <c r="AD2" s="4"/>
      <c r="AE2" s="4"/>
      <c r="AF2" s="16"/>
    </row>
    <row r="3" ht="13.5" spans="2:32">
      <c r="B3" s="5"/>
      <c r="C3" s="3"/>
      <c r="D3" s="4"/>
      <c r="E3" s="4"/>
      <c r="F3" s="4"/>
      <c r="G3" s="4"/>
      <c r="H3" s="4"/>
      <c r="I3" s="4"/>
      <c r="J3" s="4"/>
      <c r="K3" s="4"/>
      <c r="L3" s="4"/>
      <c r="M3" s="4"/>
      <c r="N3" s="4"/>
      <c r="O3" s="4"/>
      <c r="P3" s="4"/>
      <c r="Q3" s="4"/>
      <c r="R3" s="4"/>
      <c r="S3" s="4"/>
      <c r="T3" s="4"/>
      <c r="U3" s="4"/>
      <c r="V3" s="4"/>
      <c r="W3" s="4"/>
      <c r="X3" s="4"/>
      <c r="Y3" s="4"/>
      <c r="Z3" s="4"/>
      <c r="AA3" s="4"/>
      <c r="AB3" s="4"/>
      <c r="AC3" s="4"/>
      <c r="AD3" s="4"/>
      <c r="AE3" s="16"/>
      <c r="AF3" s="17"/>
    </row>
    <row r="4" customHeight="1" spans="2:32">
      <c r="B4" s="5"/>
      <c r="C4" s="5"/>
      <c r="D4" s="6" t="s">
        <v>1636</v>
      </c>
      <c r="E4" s="7"/>
      <c r="F4" s="7"/>
      <c r="G4" s="7"/>
      <c r="H4" s="7"/>
      <c r="I4" s="7"/>
      <c r="J4" s="7"/>
      <c r="K4" s="7"/>
      <c r="L4" s="7"/>
      <c r="M4" s="7"/>
      <c r="N4" s="7"/>
      <c r="O4" s="7"/>
      <c r="P4" s="7"/>
      <c r="Q4" s="7"/>
      <c r="R4" s="7"/>
      <c r="S4" s="7"/>
      <c r="T4" s="7"/>
      <c r="U4" s="7"/>
      <c r="V4" s="7"/>
      <c r="W4" s="7"/>
      <c r="X4" s="7"/>
      <c r="Y4" s="7"/>
      <c r="Z4" s="7"/>
      <c r="AA4" s="7"/>
      <c r="AB4" s="7"/>
      <c r="AC4" s="18"/>
      <c r="AD4" s="19"/>
      <c r="AE4" s="17"/>
      <c r="AF4" s="17"/>
    </row>
    <row r="5" ht="13.5" customHeight="1" spans="2:32">
      <c r="B5" s="5"/>
      <c r="C5" s="5"/>
      <c r="D5" s="8"/>
      <c r="E5" s="9"/>
      <c r="F5" s="9"/>
      <c r="G5" s="9"/>
      <c r="H5" s="9"/>
      <c r="I5" s="9"/>
      <c r="J5" s="9"/>
      <c r="K5" s="9"/>
      <c r="L5" s="9"/>
      <c r="M5" s="9"/>
      <c r="N5" s="9"/>
      <c r="O5" s="9"/>
      <c r="P5" s="9"/>
      <c r="Q5" s="9"/>
      <c r="R5" s="9"/>
      <c r="S5" s="9"/>
      <c r="T5" s="9"/>
      <c r="U5" s="9"/>
      <c r="V5" s="9"/>
      <c r="W5" s="9"/>
      <c r="X5" s="9"/>
      <c r="Y5" s="9"/>
      <c r="Z5" s="9"/>
      <c r="AA5" s="9"/>
      <c r="AB5" s="9"/>
      <c r="AC5" s="20"/>
      <c r="AD5" s="19"/>
      <c r="AE5" s="17"/>
      <c r="AF5" s="17"/>
    </row>
    <row r="6" customHeight="1" spans="2:32">
      <c r="B6" s="5"/>
      <c r="C6" s="5"/>
      <c r="AE6" s="17"/>
      <c r="AF6" s="17"/>
    </row>
    <row r="7" customHeight="1" spans="2:32">
      <c r="B7" s="5"/>
      <c r="C7" s="5"/>
      <c r="Z7" s="21"/>
      <c r="AA7" s="21"/>
      <c r="AB7" s="21"/>
      <c r="AC7" s="22"/>
      <c r="AD7" s="22"/>
      <c r="AE7" s="17"/>
      <c r="AF7" s="17"/>
    </row>
    <row r="8" customHeight="1" spans="2:32">
      <c r="B8" s="5"/>
      <c r="C8" s="5"/>
      <c r="Z8" s="21"/>
      <c r="AA8" s="21"/>
      <c r="AB8" s="21"/>
      <c r="AC8" s="22"/>
      <c r="AD8" s="22"/>
      <c r="AE8" s="17"/>
      <c r="AF8" s="17"/>
    </row>
    <row r="9" customHeight="1" spans="2:32">
      <c r="B9" s="5"/>
      <c r="C9" s="5"/>
      <c r="AE9" s="17"/>
      <c r="AF9" s="17"/>
    </row>
    <row r="10" customHeight="1" spans="2:32">
      <c r="B10" s="5"/>
      <c r="C10" s="5"/>
      <c r="AE10" s="17"/>
      <c r="AF10" s="17"/>
    </row>
    <row r="11" spans="2:32">
      <c r="B11" s="5"/>
      <c r="C11" s="5"/>
      <c r="AE11" s="17"/>
      <c r="AF11" s="17"/>
    </row>
    <row r="12" spans="2:32">
      <c r="B12" s="5"/>
      <c r="C12" s="5"/>
      <c r="AE12" s="17"/>
      <c r="AF12" s="17"/>
    </row>
    <row r="13" spans="2:32">
      <c r="B13" s="5"/>
      <c r="C13" s="5"/>
      <c r="AE13" s="17"/>
      <c r="AF13" s="17"/>
    </row>
    <row r="14" spans="2:32">
      <c r="B14" s="5"/>
      <c r="C14" s="5"/>
      <c r="AE14" s="17"/>
      <c r="AF14" s="17"/>
    </row>
    <row r="15" spans="2:32">
      <c r="B15" s="5"/>
      <c r="C15" s="5"/>
      <c r="E15" s="10"/>
      <c r="AE15" s="17"/>
      <c r="AF15" s="17"/>
    </row>
    <row r="16" spans="2:32">
      <c r="B16" s="5"/>
      <c r="C16" s="5"/>
      <c r="AE16" s="17"/>
      <c r="AF16" s="17"/>
    </row>
    <row r="17" spans="2:32">
      <c r="B17" s="5"/>
      <c r="C17" s="5"/>
      <c r="AE17" s="17"/>
      <c r="AF17" s="17"/>
    </row>
    <row r="18" spans="2:32">
      <c r="B18" s="5"/>
      <c r="C18" s="5"/>
      <c r="AE18" s="17"/>
      <c r="AF18" s="17"/>
    </row>
    <row r="19" spans="2:32">
      <c r="B19" s="5"/>
      <c r="C19" s="5"/>
      <c r="AE19" s="17"/>
      <c r="AF19" s="17"/>
    </row>
    <row r="20" spans="2:32">
      <c r="B20" s="5"/>
      <c r="C20" s="5"/>
      <c r="AE20" s="17"/>
      <c r="AF20" s="17"/>
    </row>
    <row r="21" spans="2:32">
      <c r="B21" s="5"/>
      <c r="C21" s="5"/>
      <c r="AE21" s="17"/>
      <c r="AF21" s="17"/>
    </row>
    <row r="22" spans="2:32">
      <c r="B22" s="5"/>
      <c r="C22" s="5"/>
      <c r="AE22" s="17"/>
      <c r="AF22" s="17"/>
    </row>
    <row r="23" spans="2:32">
      <c r="B23" s="5"/>
      <c r="C23" s="5"/>
      <c r="AE23" s="17"/>
      <c r="AF23" s="17"/>
    </row>
    <row r="24" spans="2:32">
      <c r="B24" s="5"/>
      <c r="C24" s="5"/>
      <c r="AE24" s="17"/>
      <c r="AF24" s="17"/>
    </row>
    <row r="25" spans="2:32">
      <c r="B25" s="5"/>
      <c r="C25" s="5"/>
      <c r="AE25" s="17"/>
      <c r="AF25" s="17"/>
    </row>
    <row r="26" spans="2:32">
      <c r="B26" s="5"/>
      <c r="C26" s="5"/>
      <c r="AE26" s="17"/>
      <c r="AF26" s="17"/>
    </row>
    <row r="27" spans="2:32">
      <c r="B27" s="5"/>
      <c r="C27" s="5"/>
      <c r="AE27" s="17"/>
      <c r="AF27" s="17"/>
    </row>
    <row r="28" spans="2:32">
      <c r="B28" s="5"/>
      <c r="C28" s="5"/>
      <c r="AE28" s="17"/>
      <c r="AF28" s="17"/>
    </row>
    <row r="29" spans="2:32">
      <c r="B29" s="5"/>
      <c r="C29" s="5"/>
      <c r="AE29" s="17"/>
      <c r="AF29" s="17"/>
    </row>
    <row r="30" spans="2:32">
      <c r="B30" s="5"/>
      <c r="C30" s="5"/>
      <c r="AE30" s="17"/>
      <c r="AF30" s="17"/>
    </row>
    <row r="31" spans="2:32">
      <c r="B31" s="5"/>
      <c r="C31" s="5"/>
      <c r="AE31" s="17"/>
      <c r="AF31" s="17"/>
    </row>
    <row r="32" spans="2:32">
      <c r="B32" s="5"/>
      <c r="C32" s="5"/>
      <c r="AE32" s="17"/>
      <c r="AF32" s="17"/>
    </row>
    <row r="33" spans="2:32">
      <c r="B33" s="5"/>
      <c r="C33" s="5"/>
      <c r="AE33" s="17"/>
      <c r="AF33" s="17"/>
    </row>
    <row r="34" spans="2:32">
      <c r="B34" s="5"/>
      <c r="C34" s="5"/>
      <c r="AE34" s="17"/>
      <c r="AF34" s="17"/>
    </row>
    <row r="35" spans="2:32">
      <c r="B35" s="5"/>
      <c r="C35" s="5"/>
      <c r="AE35" s="17"/>
      <c r="AF35" s="17"/>
    </row>
    <row r="36" spans="2:32">
      <c r="B36" s="5"/>
      <c r="C36" s="5"/>
      <c r="AE36" s="17"/>
      <c r="AF36" s="17"/>
    </row>
    <row r="37" spans="2:32">
      <c r="B37" s="5"/>
      <c r="C37" s="5"/>
      <c r="AE37" s="17"/>
      <c r="AF37" s="17"/>
    </row>
    <row r="38" spans="2:32">
      <c r="B38" s="5"/>
      <c r="C38" s="5"/>
      <c r="AE38" s="17"/>
      <c r="AF38" s="17"/>
    </row>
    <row r="39" spans="2:32">
      <c r="B39" s="5"/>
      <c r="C39" s="5"/>
      <c r="AE39" s="17"/>
      <c r="AF39" s="17"/>
    </row>
    <row r="40" spans="2:32">
      <c r="B40" s="5"/>
      <c r="C40" s="5"/>
      <c r="AE40" s="17"/>
      <c r="AF40" s="17"/>
    </row>
    <row r="41" spans="2:32">
      <c r="B41" s="5"/>
      <c r="C41" s="5"/>
      <c r="AE41" s="17"/>
      <c r="AF41" s="17"/>
    </row>
    <row r="42" spans="2:32">
      <c r="B42" s="5"/>
      <c r="C42" s="5"/>
      <c r="AE42" s="17"/>
      <c r="AF42" s="17"/>
    </row>
    <row r="43" spans="2:32">
      <c r="B43" s="5"/>
      <c r="C43" s="5"/>
      <c r="AE43" s="17"/>
      <c r="AF43" s="17"/>
    </row>
    <row r="44" spans="2:32">
      <c r="B44" s="5"/>
      <c r="C44" s="5"/>
      <c r="AE44" s="17"/>
      <c r="AF44" s="17"/>
    </row>
    <row r="45" spans="2:32">
      <c r="B45" s="5"/>
      <c r="C45" s="5"/>
      <c r="AE45" s="17"/>
      <c r="AF45" s="17"/>
    </row>
    <row r="46" spans="2:32">
      <c r="B46" s="5"/>
      <c r="C46" s="5"/>
      <c r="AE46" s="17"/>
      <c r="AF46" s="17"/>
    </row>
    <row r="47" spans="2:32">
      <c r="B47" s="5"/>
      <c r="C47" s="5"/>
      <c r="AE47" s="17"/>
      <c r="AF47" s="17"/>
    </row>
    <row r="48" spans="2:32">
      <c r="B48" s="5"/>
      <c r="C48" s="5"/>
      <c r="AE48" s="17"/>
      <c r="AF48" s="17"/>
    </row>
    <row r="49" spans="2:32">
      <c r="B49" s="5"/>
      <c r="C49" s="5"/>
      <c r="AE49" s="17"/>
      <c r="AF49" s="17"/>
    </row>
    <row r="50" spans="2:32">
      <c r="B50" s="5"/>
      <c r="C50" s="5"/>
      <c r="AE50" s="17"/>
      <c r="AF50" s="17"/>
    </row>
    <row r="51" spans="2:32">
      <c r="B51" s="5"/>
      <c r="C51" s="5"/>
      <c r="AE51" s="17"/>
      <c r="AF51" s="17"/>
    </row>
    <row r="52" spans="2:32">
      <c r="B52" s="5"/>
      <c r="C52" s="5"/>
      <c r="AE52" s="17"/>
      <c r="AF52" s="17"/>
    </row>
    <row r="53" spans="2:32">
      <c r="B53" s="5"/>
      <c r="C53" s="5"/>
      <c r="AE53" s="17"/>
      <c r="AF53" s="17"/>
    </row>
    <row r="54" spans="2:32">
      <c r="B54" s="5"/>
      <c r="C54" s="5"/>
      <c r="AE54" s="17"/>
      <c r="AF54" s="17"/>
    </row>
    <row r="55" spans="2:32">
      <c r="B55" s="5"/>
      <c r="C55" s="5"/>
      <c r="AE55" s="17"/>
      <c r="AF55" s="17"/>
    </row>
    <row r="56" spans="2:32">
      <c r="B56" s="5"/>
      <c r="C56" s="5"/>
      <c r="AE56" s="17"/>
      <c r="AF56" s="17"/>
    </row>
    <row r="57" spans="2:32">
      <c r="B57" s="5"/>
      <c r="C57" s="5"/>
      <c r="S57" s="11"/>
      <c r="T57" s="11"/>
      <c r="U57" s="11"/>
      <c r="V57" s="12"/>
      <c r="W57" s="12"/>
      <c r="X57" s="12"/>
      <c r="Y57" s="12"/>
      <c r="Z57" s="12"/>
      <c r="AA57" s="12"/>
      <c r="AB57" s="12"/>
      <c r="AC57" s="12"/>
      <c r="AD57" s="12"/>
      <c r="AE57" s="23"/>
      <c r="AF57" s="17"/>
    </row>
    <row r="58" spans="2:32">
      <c r="B58" s="5"/>
      <c r="C58" s="5"/>
      <c r="S58" s="13"/>
      <c r="T58" s="11"/>
      <c r="U58" s="11"/>
      <c r="V58" s="12"/>
      <c r="W58" s="14"/>
      <c r="X58" s="12"/>
      <c r="Y58" s="12"/>
      <c r="Z58" s="12"/>
      <c r="AA58" s="12"/>
      <c r="AB58" s="14"/>
      <c r="AC58" s="14"/>
      <c r="AD58" s="14"/>
      <c r="AE58" s="24"/>
      <c r="AF58" s="17"/>
    </row>
    <row r="59" spans="2:32">
      <c r="B59" s="5"/>
      <c r="C59" s="5"/>
      <c r="V59" s="12"/>
      <c r="W59" s="14"/>
      <c r="X59" s="12"/>
      <c r="Y59" s="12"/>
      <c r="Z59" s="12"/>
      <c r="AA59" s="12"/>
      <c r="AB59" s="14"/>
      <c r="AC59" s="12"/>
      <c r="AD59" s="12"/>
      <c r="AE59" s="23"/>
      <c r="AF59" s="17"/>
    </row>
    <row r="60" spans="2:32">
      <c r="B60" s="5"/>
      <c r="C60" s="5"/>
      <c r="V60" s="12"/>
      <c r="W60" s="14"/>
      <c r="X60" s="12"/>
      <c r="Y60" s="12"/>
      <c r="Z60" s="12"/>
      <c r="AA60" s="12"/>
      <c r="AB60" s="12"/>
      <c r="AC60" s="12"/>
      <c r="AD60" s="12"/>
      <c r="AE60" s="23"/>
      <c r="AF60" s="17"/>
    </row>
    <row r="61" spans="2:32">
      <c r="B61" s="5"/>
      <c r="C61" s="5"/>
      <c r="V61" s="15"/>
      <c r="W61" s="15"/>
      <c r="X61" s="15"/>
      <c r="Y61" s="15"/>
      <c r="Z61" s="15"/>
      <c r="AA61" s="15"/>
      <c r="AB61" s="15"/>
      <c r="AC61" s="15"/>
      <c r="AD61" s="15"/>
      <c r="AE61" s="25"/>
      <c r="AF61" s="17"/>
    </row>
    <row r="62" spans="2:32">
      <c r="B62" s="5"/>
      <c r="C62" s="5"/>
      <c r="V62" s="12"/>
      <c r="W62" s="12"/>
      <c r="X62" s="12"/>
      <c r="Y62" s="12"/>
      <c r="Z62" s="12"/>
      <c r="AA62" s="12"/>
      <c r="AB62" s="12"/>
      <c r="AC62" s="12"/>
      <c r="AD62" s="12"/>
      <c r="AE62" s="23"/>
      <c r="AF62" s="17"/>
    </row>
    <row r="63" spans="2:32">
      <c r="B63" s="5"/>
      <c r="C63" s="5"/>
      <c r="V63" s="12"/>
      <c r="W63" s="14"/>
      <c r="X63" s="12"/>
      <c r="Y63" s="12"/>
      <c r="Z63" s="12"/>
      <c r="AA63" s="12"/>
      <c r="AB63" s="12"/>
      <c r="AC63" s="12"/>
      <c r="AD63" s="12"/>
      <c r="AE63" s="23"/>
      <c r="AF63" s="17"/>
    </row>
    <row r="64" spans="2:32">
      <c r="B64" s="5"/>
      <c r="C64" s="5"/>
      <c r="V64" s="12"/>
      <c r="W64" s="14"/>
      <c r="X64" s="12"/>
      <c r="Y64" s="12"/>
      <c r="Z64" s="12"/>
      <c r="AA64" s="12"/>
      <c r="AB64" s="12"/>
      <c r="AC64" s="12"/>
      <c r="AD64" s="12"/>
      <c r="AE64" s="23"/>
      <c r="AF64" s="17"/>
    </row>
    <row r="65" spans="2:32">
      <c r="B65" s="5"/>
      <c r="C65" s="5"/>
      <c r="V65" s="12"/>
      <c r="W65" s="14"/>
      <c r="X65" s="12"/>
      <c r="Y65" s="12"/>
      <c r="Z65" s="12"/>
      <c r="AA65" s="12"/>
      <c r="AB65" s="12"/>
      <c r="AC65" s="12"/>
      <c r="AD65" s="12"/>
      <c r="AE65" s="23"/>
      <c r="AF65" s="17"/>
    </row>
    <row r="66" spans="2:32">
      <c r="B66" s="5"/>
      <c r="C66" s="5"/>
      <c r="V66" s="12"/>
      <c r="W66" s="14"/>
      <c r="X66" s="12"/>
      <c r="Y66" s="12"/>
      <c r="Z66" s="12"/>
      <c r="AA66" s="12"/>
      <c r="AB66" s="12"/>
      <c r="AC66" s="12"/>
      <c r="AD66" s="12"/>
      <c r="AE66" s="23"/>
      <c r="AF66" s="17"/>
    </row>
    <row r="67" ht="13.5" spans="2:32">
      <c r="B67" s="5"/>
      <c r="C67" s="26"/>
      <c r="D67" s="27"/>
      <c r="E67" s="27"/>
      <c r="F67" s="27"/>
      <c r="G67" s="27"/>
      <c r="H67" s="27"/>
      <c r="I67" s="27"/>
      <c r="J67" s="27"/>
      <c r="K67" s="27"/>
      <c r="L67" s="27"/>
      <c r="M67" s="27"/>
      <c r="N67" s="27"/>
      <c r="O67" s="27"/>
      <c r="P67" s="27"/>
      <c r="Q67" s="27"/>
      <c r="R67" s="27"/>
      <c r="S67" s="27"/>
      <c r="T67" s="27"/>
      <c r="U67" s="27"/>
      <c r="V67" s="30"/>
      <c r="W67" s="31"/>
      <c r="X67" s="30"/>
      <c r="Y67" s="30"/>
      <c r="Z67" s="30"/>
      <c r="AA67" s="30"/>
      <c r="AB67" s="30"/>
      <c r="AC67" s="30"/>
      <c r="AD67" s="30"/>
      <c r="AE67" s="32"/>
      <c r="AF67" s="17"/>
    </row>
    <row r="68" ht="6" customHeight="1" spans="2:32">
      <c r="B68" s="26"/>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33"/>
    </row>
    <row r="75" spans="14:14">
      <c r="N75" s="29"/>
    </row>
    <row r="76" ht="15" customHeight="1" spans="6:14">
      <c r="F76" s="28"/>
      <c r="N76" s="29"/>
    </row>
    <row r="77" ht="15" customHeight="1" spans="6:14">
      <c r="F77" s="28"/>
      <c r="N77" s="29"/>
    </row>
    <row r="78" ht="15" customHeight="1" spans="6:14">
      <c r="F78" s="28"/>
      <c r="N78" s="29"/>
    </row>
    <row r="79" ht="15" customHeight="1" spans="6:14">
      <c r="F79" s="28"/>
      <c r="N79" s="29"/>
    </row>
    <row r="80" ht="15" customHeight="1" spans="6:14">
      <c r="F80" s="28"/>
      <c r="N80" s="29"/>
    </row>
    <row r="81" ht="15" customHeight="1" spans="6:14">
      <c r="F81" s="28"/>
      <c r="N81" s="29"/>
    </row>
    <row r="82" ht="15" customHeight="1" spans="6:14">
      <c r="F82" s="28"/>
      <c r="N82" s="29"/>
    </row>
    <row r="83" ht="15" customHeight="1" spans="6:14">
      <c r="F83" s="28"/>
      <c r="N83" s="29"/>
    </row>
    <row r="84" ht="15" customHeight="1" spans="6:14">
      <c r="F84" s="28"/>
      <c r="N84" s="29"/>
    </row>
    <row r="85" ht="15" customHeight="1" spans="6:14">
      <c r="F85" s="28"/>
      <c r="N85" s="29"/>
    </row>
    <row r="86" ht="15" customHeight="1" spans="6:14">
      <c r="F86" s="28"/>
      <c r="N86" s="29"/>
    </row>
    <row r="87" ht="15" customHeight="1" spans="6:14">
      <c r="F87" s="28"/>
      <c r="N87" s="29"/>
    </row>
    <row r="88" ht="15" customHeight="1" spans="6:14">
      <c r="F88" s="28"/>
      <c r="N88" s="29"/>
    </row>
    <row r="89" ht="15" customHeight="1" spans="6:14">
      <c r="F89" s="28"/>
      <c r="N89" s="29"/>
    </row>
    <row r="90" ht="15" customHeight="1" spans="6:14">
      <c r="F90" s="28"/>
      <c r="N90" s="29"/>
    </row>
    <row r="91" ht="15" customHeight="1" spans="6:14">
      <c r="F91" s="28"/>
      <c r="N91" s="29"/>
    </row>
    <row r="92" ht="15" customHeight="1" spans="6:14">
      <c r="F92" s="28"/>
      <c r="N92" s="29"/>
    </row>
    <row r="93" ht="15" customHeight="1" spans="6:14">
      <c r="F93" s="28"/>
      <c r="N93" s="29"/>
    </row>
    <row r="94" ht="15" customHeight="1" spans="6:14">
      <c r="F94" s="28"/>
      <c r="N94" s="29"/>
    </row>
    <row r="95" ht="15" customHeight="1" spans="6:14">
      <c r="F95" s="28"/>
      <c r="N95" s="29"/>
    </row>
    <row r="96" ht="15" customHeight="1" spans="6:14">
      <c r="F96" s="28"/>
      <c r="N96" s="29"/>
    </row>
    <row r="97" ht="15" customHeight="1" spans="6:14">
      <c r="F97" s="28"/>
      <c r="N97" s="29"/>
    </row>
    <row r="98" ht="15" customHeight="1" spans="6:6">
      <c r="F98" s="28"/>
    </row>
    <row r="99" ht="15" customHeight="1" spans="6:6">
      <c r="F99" s="28"/>
    </row>
    <row r="100" ht="15" customHeight="1" spans="6:6">
      <c r="F100" s="28"/>
    </row>
    <row r="101" ht="15" customHeight="1" spans="6:6">
      <c r="F101" s="28"/>
    </row>
    <row r="102" ht="15" customHeight="1" spans="6:6">
      <c r="F102" s="28"/>
    </row>
    <row r="103" ht="15" customHeight="1" spans="6:6">
      <c r="F103" s="28"/>
    </row>
    <row r="104" ht="15" customHeight="1" spans="6:6">
      <c r="F104" s="28"/>
    </row>
    <row r="105" ht="15" customHeight="1" spans="6:6">
      <c r="F105" s="28"/>
    </row>
    <row r="106" ht="15" customHeight="1" spans="6:6">
      <c r="F106" s="28"/>
    </row>
    <row r="107" ht="15" customHeight="1" spans="6:6">
      <c r="F107" s="28"/>
    </row>
    <row r="108" ht="15" customHeight="1" spans="6:6">
      <c r="F108" s="28"/>
    </row>
    <row r="109" ht="15" customHeight="1" spans="6:6">
      <c r="F109" s="28"/>
    </row>
    <row r="110" ht="15" customHeight="1" spans="6:6">
      <c r="F110" s="28"/>
    </row>
    <row r="111" ht="15" customHeight="1" spans="6:6">
      <c r="F111" s="28"/>
    </row>
    <row r="112" ht="15" customHeight="1" spans="6:6">
      <c r="F112" s="28"/>
    </row>
    <row r="113" ht="15" customHeight="1" spans="6:6">
      <c r="F113" s="28"/>
    </row>
    <row r="114" ht="15" customHeight="1" spans="6:6">
      <c r="F114" s="28"/>
    </row>
    <row r="115" ht="15" customHeight="1" spans="6:6">
      <c r="F115" s="28"/>
    </row>
    <row r="116" ht="15" customHeight="1" spans="6:6">
      <c r="F116" s="28"/>
    </row>
    <row r="117" ht="15" customHeight="1" spans="6:6">
      <c r="F117" s="28"/>
    </row>
    <row r="118" ht="15" customHeight="1" spans="6:6">
      <c r="F118" s="28"/>
    </row>
    <row r="119" ht="15" customHeight="1" spans="6:6">
      <c r="F119" s="28"/>
    </row>
    <row r="120" ht="15" customHeight="1" spans="6:6">
      <c r="F120" s="28"/>
    </row>
    <row r="121" ht="15" customHeight="1" spans="6:6">
      <c r="F121" s="28"/>
    </row>
    <row r="122" spans="6:6">
      <c r="F122" s="28"/>
    </row>
  </sheetData>
  <mergeCells count="1">
    <mergeCell ref="D4:AC5"/>
  </mergeCells>
  <pageMargins left="0.7" right="0.7" top="0.75" bottom="0.75" header="0.3" footer="0.3"/>
  <pageSetup paperSize="9" scale="54" orientation="landscape"/>
  <headerFooter/>
  <colBreaks count="1" manualBreakCount="1">
    <brk id="32" max="1048575" man="1"/>
  </colBreaks>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2"/>
  <sheetViews>
    <sheetView showGridLines="0" workbookViewId="0">
      <selection activeCell="A1" sqref="A1"/>
    </sheetView>
  </sheetViews>
  <sheetFormatPr defaultColWidth="9" defaultRowHeight="12.75"/>
  <cols>
    <col min="6" max="6" width="12.4285714285714" customWidth="1"/>
    <col min="8" max="8" width="12.4285714285714" customWidth="1"/>
    <col min="10" max="10" width="12.4285714285714" customWidth="1"/>
    <col min="12" max="12" width="12.4285714285714" customWidth="1"/>
    <col min="14" max="14" width="12.4285714285714" customWidth="1"/>
    <col min="16" max="16" width="12.4285714285714" customWidth="1"/>
    <col min="18" max="18" width="12.4285714285714" customWidth="1"/>
    <col min="20" max="20" width="12.4285714285714" customWidth="1"/>
    <col min="22" max="22" width="12.4285714285714" customWidth="1"/>
  </cols>
  <sheetData>
    <row r="1" ht="48" customHeight="1" spans="1:1">
      <c r="A1" s="1">
        <v>1</v>
      </c>
    </row>
    <row r="2" ht="48" customHeight="1" spans="1:1">
      <c r="A2" s="1">
        <v>3</v>
      </c>
    </row>
    <row r="4" ht="48" customHeight="1" spans="3:3">
      <c r="C4" s="1">
        <v>1</v>
      </c>
    </row>
    <row r="5" ht="48" customHeight="1" spans="3:3">
      <c r="C5" s="1">
        <v>3</v>
      </c>
    </row>
    <row r="7" ht="48" customHeight="1" spans="5:5">
      <c r="E7" s="1">
        <v>1</v>
      </c>
    </row>
    <row r="8" ht="48" customHeight="1" spans="5:5">
      <c r="E8" s="1">
        <v>3</v>
      </c>
    </row>
    <row r="10" ht="48" customHeight="1" spans="7:7">
      <c r="G10" s="1">
        <v>3</v>
      </c>
    </row>
    <row r="11" ht="48" customHeight="1" spans="7:7">
      <c r="G11" s="1">
        <v>1</v>
      </c>
    </row>
    <row r="13" ht="48" customHeight="1" spans="9:9">
      <c r="I13" s="1">
        <v>3</v>
      </c>
    </row>
    <row r="14" ht="48" customHeight="1" spans="9:9">
      <c r="I14" s="1">
        <v>1</v>
      </c>
    </row>
    <row r="16" ht="48" customHeight="1" spans="11:11">
      <c r="K16" s="1">
        <v>3</v>
      </c>
    </row>
    <row r="17" ht="48" customHeight="1" spans="11:11">
      <c r="K17" s="1">
        <v>1</v>
      </c>
    </row>
    <row r="19" ht="48" customHeight="1" spans="13:13">
      <c r="M19" s="1">
        <v>3</v>
      </c>
    </row>
    <row r="20" ht="48" customHeight="1" spans="13:13">
      <c r="M20" s="1">
        <v>1</v>
      </c>
    </row>
    <row r="22" ht="48" customHeight="1" spans="15:15">
      <c r="O22" s="1">
        <v>3</v>
      </c>
    </row>
    <row r="23" ht="48" customHeight="1" spans="15:15">
      <c r="O23" s="1">
        <v>1</v>
      </c>
    </row>
    <row r="25" ht="57" customHeight="1" spans="17:17">
      <c r="Q25" s="1">
        <v>3</v>
      </c>
    </row>
    <row r="26" ht="57" customHeight="1" spans="17:17">
      <c r="Q26" s="1">
        <v>1</v>
      </c>
    </row>
    <row r="28" ht="57" customHeight="1" spans="19:19">
      <c r="S28" s="1">
        <v>3</v>
      </c>
    </row>
    <row r="29" ht="57" customHeight="1" spans="19:19">
      <c r="S29" s="1">
        <v>1</v>
      </c>
    </row>
    <row r="31" ht="57" customHeight="1" spans="21:21">
      <c r="U31" s="1">
        <v>3</v>
      </c>
    </row>
    <row r="32" ht="57" customHeight="1" spans="21:21">
      <c r="U32" s="1">
        <v>1</v>
      </c>
    </row>
  </sheetData>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tabColor theme="1" tint="0.249977111117893"/>
    <pageSetUpPr fitToPage="1"/>
  </sheetPr>
  <dimension ref="A1:U94"/>
  <sheetViews>
    <sheetView showGridLines="0" zoomScale="85" zoomScaleNormal="85" workbookViewId="0">
      <pane xSplit="2" ySplit="13" topLeftCell="C14" activePane="bottomRight" state="frozen"/>
      <selection/>
      <selection pane="topRight"/>
      <selection pane="bottomLeft"/>
      <selection pane="bottomRight" activeCell="D209" sqref="D209"/>
    </sheetView>
  </sheetViews>
  <sheetFormatPr defaultColWidth="9.14285714285714" defaultRowHeight="15"/>
  <cols>
    <col min="1" max="1" width="5.28571428571429" style="554" customWidth="1"/>
    <col min="2" max="2" width="5.14285714285714" style="555" customWidth="1"/>
    <col min="3" max="3" width="45.7142857142857" style="556" customWidth="1"/>
    <col min="4" max="4" width="8.71428571428571" style="556" customWidth="1"/>
    <col min="5" max="5" width="11.7142857142857" style="557" customWidth="1"/>
    <col min="6" max="6" width="7.71428571428571" style="557" customWidth="1"/>
    <col min="7" max="7" width="12.7142857142857" style="557" customWidth="1"/>
    <col min="8" max="9" width="16.7142857142857" style="558" customWidth="1"/>
    <col min="10" max="11" width="16.7142857142857" style="559" customWidth="1"/>
    <col min="12" max="12" width="3.71428571428571" style="559" customWidth="1"/>
    <col min="13" max="13" width="6.57142857142857" style="560" customWidth="1"/>
    <col min="14" max="14" width="7.28571428571429" style="560" customWidth="1"/>
    <col min="15" max="16" width="12.7142857142857" style="560" customWidth="1"/>
    <col min="17" max="17" width="2.42857142857143" style="560" customWidth="1"/>
    <col min="18" max="20" width="10.7142857142857" style="560" customWidth="1"/>
    <col min="21" max="16384" width="9.14285714285714" style="560"/>
  </cols>
  <sheetData>
    <row r="1" spans="3:20">
      <c r="C1" s="561" t="str">
        <f>RAB!C1</f>
        <v>PT. PLN ( PERSERO )</v>
      </c>
      <c r="D1" s="562"/>
      <c r="T1" s="554"/>
    </row>
    <row r="2" spans="3:20">
      <c r="C2" s="561" t="str">
        <f>RAB!C2</f>
        <v>UNIT INDUK DISTRIBUSI JAWA TENGAH &amp; DI YOGYAKARTA</v>
      </c>
      <c r="D2" s="562"/>
      <c r="S2" s="597"/>
      <c r="T2" s="598"/>
    </row>
    <row r="3" spans="3:20">
      <c r="C3" s="561" t="str">
        <f>RAB!C3</f>
        <v>UP3 DEMAK</v>
      </c>
      <c r="D3" s="562"/>
      <c r="M3" s="589"/>
      <c r="N3" s="589"/>
      <c r="O3" s="589"/>
      <c r="P3" s="589"/>
      <c r="S3" s="597"/>
      <c r="T3" s="598"/>
    </row>
    <row r="4" ht="15.75" customHeight="1" spans="2:20">
      <c r="B4" s="563" t="s">
        <v>14</v>
      </c>
      <c r="C4" s="563"/>
      <c r="D4" s="563"/>
      <c r="E4" s="563"/>
      <c r="F4" s="563"/>
      <c r="G4" s="563"/>
      <c r="H4" s="563"/>
      <c r="I4" s="563"/>
      <c r="J4" s="563"/>
      <c r="K4" s="563"/>
      <c r="S4" s="597"/>
      <c r="T4" s="597"/>
    </row>
    <row r="5" ht="15.75" customHeight="1" spans="2:20">
      <c r="B5" s="563"/>
      <c r="C5" s="563"/>
      <c r="D5" s="563"/>
      <c r="E5" s="563"/>
      <c r="F5" s="563"/>
      <c r="G5" s="563"/>
      <c r="H5" s="563"/>
      <c r="I5" s="563"/>
      <c r="J5" s="563"/>
      <c r="K5" s="563"/>
      <c r="S5" s="597"/>
      <c r="T5" s="597"/>
    </row>
    <row r="6" spans="3:21">
      <c r="C6" s="564"/>
      <c r="D6" s="562"/>
      <c r="E6" s="184" t="s">
        <v>15</v>
      </c>
      <c r="F6" s="565" t="s">
        <v>16</v>
      </c>
      <c r="G6" s="566" t="str">
        <f>RAB!G6</f>
        <v>PB BANGKIT ARIF WIJAKSANA 11KVA</v>
      </c>
      <c r="H6" s="566"/>
      <c r="I6" s="566"/>
      <c r="J6" s="566"/>
      <c r="K6" s="566"/>
      <c r="S6" s="597"/>
      <c r="T6" s="598"/>
      <c r="U6" s="597"/>
    </row>
    <row r="7" spans="3:21">
      <c r="C7" s="564"/>
      <c r="D7" s="562"/>
      <c r="E7" s="184" t="s">
        <v>17</v>
      </c>
      <c r="F7" s="565" t="s">
        <v>16</v>
      </c>
      <c r="G7" s="184" t="str">
        <f>RAB!G7</f>
        <v>DS GENUKSURAN</v>
      </c>
      <c r="H7" s="567"/>
      <c r="S7" s="597"/>
      <c r="T7" s="598"/>
      <c r="U7" s="597"/>
    </row>
    <row r="8" spans="3:21">
      <c r="C8" s="564"/>
      <c r="D8" s="562"/>
      <c r="E8" s="184" t="s">
        <v>18</v>
      </c>
      <c r="F8" s="565" t="s">
        <v>16</v>
      </c>
      <c r="G8" s="184" t="str">
        <f>RAB!G8</f>
        <v>PT. PLN (PERSERO) UP3 DEMAK</v>
      </c>
      <c r="H8" s="567"/>
      <c r="S8" s="597"/>
      <c r="T8" s="598"/>
      <c r="U8" s="597"/>
    </row>
    <row r="9" spans="3:21">
      <c r="C9" s="564"/>
      <c r="D9" s="562"/>
      <c r="E9" s="184" t="s">
        <v>19</v>
      </c>
      <c r="F9" s="565" t="s">
        <v>16</v>
      </c>
      <c r="G9" s="184" t="str">
        <f>RAB!G9</f>
        <v>SAR 2023</v>
      </c>
      <c r="H9" s="567"/>
      <c r="S9" s="597"/>
      <c r="T9" s="598"/>
      <c r="U9" s="597"/>
    </row>
    <row r="10" ht="15.75" spans="3:20">
      <c r="C10" s="562"/>
      <c r="D10" s="562"/>
      <c r="S10" s="597"/>
      <c r="T10" s="597"/>
    </row>
    <row r="11" ht="15.75" customHeight="1" spans="2:20">
      <c r="B11" s="568" t="s">
        <v>2</v>
      </c>
      <c r="C11" s="569" t="s">
        <v>3</v>
      </c>
      <c r="D11" s="570" t="s">
        <v>4</v>
      </c>
      <c r="E11" s="570" t="s">
        <v>5</v>
      </c>
      <c r="F11" s="570" t="s">
        <v>20</v>
      </c>
      <c r="G11" s="571" t="s">
        <v>7</v>
      </c>
      <c r="H11" s="570" t="s">
        <v>21</v>
      </c>
      <c r="I11" s="570"/>
      <c r="J11" s="570"/>
      <c r="K11" s="590"/>
      <c r="M11" s="591"/>
      <c r="N11" s="591"/>
      <c r="O11" s="591"/>
      <c r="P11" s="591"/>
      <c r="R11" s="599"/>
      <c r="S11" s="600"/>
      <c r="T11" s="600"/>
    </row>
    <row r="12" customHeight="1" spans="2:20">
      <c r="B12" s="572"/>
      <c r="C12" s="573"/>
      <c r="D12" s="574"/>
      <c r="E12" s="574"/>
      <c r="F12" s="574"/>
      <c r="G12" s="575"/>
      <c r="H12" s="576" t="s">
        <v>22</v>
      </c>
      <c r="I12" s="576" t="s">
        <v>23</v>
      </c>
      <c r="J12" s="574" t="s">
        <v>24</v>
      </c>
      <c r="K12" s="592" t="s">
        <v>25</v>
      </c>
      <c r="M12" s="591"/>
      <c r="N12" s="591"/>
      <c r="O12" s="591"/>
      <c r="P12" s="591"/>
      <c r="R12" s="599"/>
      <c r="S12" s="599"/>
      <c r="T12" s="599"/>
    </row>
    <row r="13" customHeight="1" spans="2:20">
      <c r="B13" s="572"/>
      <c r="C13" s="577"/>
      <c r="D13" s="574"/>
      <c r="E13" s="574"/>
      <c r="F13" s="574"/>
      <c r="G13" s="578"/>
      <c r="H13" s="579"/>
      <c r="I13" s="579"/>
      <c r="J13" s="574"/>
      <c r="K13" s="592"/>
      <c r="M13" s="591"/>
      <c r="N13" s="593"/>
      <c r="O13" s="593"/>
      <c r="P13" s="593"/>
      <c r="R13" s="599"/>
      <c r="S13" s="599"/>
      <c r="T13" s="599"/>
    </row>
    <row r="14" s="552" customFormat="1" ht="15.75" customHeight="1" spans="1:20">
      <c r="A14" s="554"/>
      <c r="B14" s="580"/>
      <c r="C14" s="581"/>
      <c r="D14" s="582"/>
      <c r="E14" s="214"/>
      <c r="F14" s="583"/>
      <c r="G14" s="583" t="str">
        <f ca="1">IF(ISERROR(OFFSET('HARGA SATUAN'!$I$6,MATCH(C14,'HARGA SATUAN'!$C$7:$C$1495,0),0)),"",OFFSET('HARGA SATUAN'!$I$6,MATCH(C14,'HARGA SATUAN'!$C$7:$C$1495,0),0))</f>
        <v/>
      </c>
      <c r="H14" s="584">
        <f ca="1">IF(OR(D14="MDU",D14="MDU-KD"),G14*F14,0)</f>
        <v>0</v>
      </c>
      <c r="I14" s="584">
        <f ca="1">IF(D14="HDW",G14*F14,0)</f>
        <v>0</v>
      </c>
      <c r="J14" s="584">
        <f ca="1">IF(D14="JASA",G14*F14,0)</f>
        <v>0</v>
      </c>
      <c r="K14" s="594">
        <f ca="1" t="shared" ref="K14:K23" si="0">SUM(H14:J14)</f>
        <v>0</v>
      </c>
      <c r="L14" s="595"/>
      <c r="R14" s="601"/>
      <c r="S14" s="601"/>
      <c r="T14" s="601"/>
    </row>
    <row r="15" s="553" customFormat="1" spans="1:20">
      <c r="A15" s="554"/>
      <c r="B15" s="585" t="s">
        <v>12</v>
      </c>
      <c r="C15" s="586" t="s">
        <v>26</v>
      </c>
      <c r="D15" s="582"/>
      <c r="E15" s="214"/>
      <c r="F15" s="587"/>
      <c r="G15" s="583" t="str">
        <f ca="1">IF(ISERROR(OFFSET('HARGA SATUAN'!$I$6,MATCH(C15,'HARGA SATUAN'!$C$7:$C$1495,0),0)),"",OFFSET('HARGA SATUAN'!$I$6,MATCH(C15,'HARGA SATUAN'!$C$7:$C$1495,0),0))</f>
        <v/>
      </c>
      <c r="H15" s="584">
        <f ca="1" t="shared" ref="H15:H23" si="1">IF(OR(D15="MDU",D15="MDU-KD"),G15*F15,0)</f>
        <v>0</v>
      </c>
      <c r="I15" s="584">
        <f ca="1" t="shared" ref="I15:I23" si="2">IF(D15="HDW",G15*F15,0)</f>
        <v>0</v>
      </c>
      <c r="J15" s="584">
        <f ca="1" t="shared" ref="J15:J23" si="3">IF(D15="JASA",G15*F15,0)</f>
        <v>0</v>
      </c>
      <c r="K15" s="594">
        <f ca="1" t="shared" si="0"/>
        <v>0</v>
      </c>
      <c r="L15" s="596"/>
      <c r="Q15" s="552"/>
      <c r="R15" s="601"/>
      <c r="S15" s="601"/>
      <c r="T15" s="601"/>
    </row>
    <row r="16" s="553" customFormat="1" spans="1:20">
      <c r="A16" s="554">
        <v>1</v>
      </c>
      <c r="B16" s="588" t="str">
        <f ca="1">IF(C16="","",A16)</f>
        <v/>
      </c>
      <c r="C16" s="209" t="str">
        <f ca="1" t="shared" ref="C16:C35" si="4">IF(ISERROR(OFFSET($C$56,MATCH(A16,$F$57:$F$76,0),0)),"",OFFSET($C$56,MATCH(A16,$F$57:$F$76,0),0))</f>
        <v/>
      </c>
      <c r="D16" s="587" t="str">
        <f ca="1">IF(ISERROR(OFFSET('HARGA SATUAN'!$D$6,MATCH(C16,'HARGA SATUAN'!$C$7:$C$1495,0),0)),"",OFFSET('HARGA SATUAN'!$D$6,MATCH(C16,'HARGA SATUAN'!$C$7:$C$1495,0),0))</f>
        <v/>
      </c>
      <c r="E16" s="587">
        <f ca="1">IF(B16="+","Unit",IF(ISERROR(OFFSET('HARGA SATUAN'!$E$6,MATCH(C16,'HARGA SATUAN'!$C$7:$C$1495,0),0)),"",OFFSET('HARGA SATUAN'!$E$6,MATCH(C16,'HARGA SATUAN'!$C$7:$C$1495,0),0)))</f>
        <v>0</v>
      </c>
      <c r="F16" s="587" t="str">
        <f ca="1" t="shared" ref="F16:F36" si="5">IF(ISERROR(OFFSET($D$56,MATCH(A16,$F$57:$F$76,0),0)),"",OFFSET($D$56,MATCH(A16,$F$57:$F$76,0),0))</f>
        <v/>
      </c>
      <c r="G16" s="583">
        <f ca="1">IF(ISERROR(OFFSET('HARGA SATUAN'!$I$6,MATCH(C16,'HARGA SATUAN'!$C$7:$C$1495,0),0)),"",OFFSET('HARGA SATUAN'!$I$6,MATCH(C16,'HARGA SATUAN'!$C$7:$C$1495,0),0))</f>
        <v>0</v>
      </c>
      <c r="H16" s="584">
        <f ca="1" t="shared" si="1"/>
        <v>0</v>
      </c>
      <c r="I16" s="584">
        <f ca="1" t="shared" si="2"/>
        <v>0</v>
      </c>
      <c r="J16" s="584">
        <f ca="1" t="shared" si="3"/>
        <v>0</v>
      </c>
      <c r="K16" s="594">
        <f ca="1" t="shared" si="0"/>
        <v>0</v>
      </c>
      <c r="L16" s="596"/>
      <c r="Q16" s="552"/>
      <c r="R16" s="601"/>
      <c r="S16" s="601"/>
      <c r="T16" s="601"/>
    </row>
    <row r="17" s="553" customFormat="1" spans="1:20">
      <c r="A17" s="554">
        <v>2</v>
      </c>
      <c r="B17" s="588" t="str">
        <f ca="1" t="shared" ref="B17:B23" si="6">IF(C17="","",A17)</f>
        <v/>
      </c>
      <c r="C17" s="209" t="str">
        <f ca="1" t="shared" si="4"/>
        <v/>
      </c>
      <c r="D17" s="587" t="str">
        <f ca="1">IF(ISERROR(OFFSET('HARGA SATUAN'!$D$6,MATCH(C17,'HARGA SATUAN'!$C$7:$C$1495,0),0)),"",OFFSET('HARGA SATUAN'!$D$6,MATCH(C17,'HARGA SATUAN'!$C$7:$C$1495,0),0))</f>
        <v/>
      </c>
      <c r="E17" s="587">
        <f ca="1">IF(B17="+","Unit",IF(ISERROR(OFFSET('HARGA SATUAN'!$E$6,MATCH(C17,'HARGA SATUAN'!$C$7:$C$1495,0),0)),"",OFFSET('HARGA SATUAN'!$E$6,MATCH(C17,'HARGA SATUAN'!$C$7:$C$1495,0),0)))</f>
        <v>0</v>
      </c>
      <c r="F17" s="587" t="str">
        <f ca="1" t="shared" si="5"/>
        <v/>
      </c>
      <c r="G17" s="583">
        <f ca="1">IF(ISERROR(OFFSET('HARGA SATUAN'!$I$6,MATCH(C17,'HARGA SATUAN'!$C$7:$C$1495,0),0)),"",OFFSET('HARGA SATUAN'!$I$6,MATCH(C17,'HARGA SATUAN'!$C$7:$C$1495,0),0))</f>
        <v>0</v>
      </c>
      <c r="H17" s="584">
        <f ca="1" t="shared" si="1"/>
        <v>0</v>
      </c>
      <c r="I17" s="584">
        <f ca="1" t="shared" si="2"/>
        <v>0</v>
      </c>
      <c r="J17" s="584">
        <f ca="1" t="shared" si="3"/>
        <v>0</v>
      </c>
      <c r="K17" s="594">
        <f ca="1" t="shared" si="0"/>
        <v>0</v>
      </c>
      <c r="L17" s="596"/>
      <c r="Q17" s="552"/>
      <c r="R17" s="601"/>
      <c r="S17" s="601"/>
      <c r="T17" s="601"/>
    </row>
    <row r="18" s="553" customFormat="1" spans="1:20">
      <c r="A18" s="554">
        <v>3</v>
      </c>
      <c r="B18" s="588" t="str">
        <f ca="1" t="shared" si="6"/>
        <v/>
      </c>
      <c r="C18" s="209" t="str">
        <f ca="1" t="shared" si="4"/>
        <v/>
      </c>
      <c r="D18" s="587" t="str">
        <f ca="1">IF(ISERROR(OFFSET('HARGA SATUAN'!$D$6,MATCH(C18,'HARGA SATUAN'!$C$7:$C$1495,0),0)),"",OFFSET('HARGA SATUAN'!$D$6,MATCH(C18,'HARGA SATUAN'!$C$7:$C$1495,0),0))</f>
        <v/>
      </c>
      <c r="E18" s="587">
        <f ca="1">IF(B18="+","Unit",IF(ISERROR(OFFSET('HARGA SATUAN'!$E$6,MATCH(C18,'HARGA SATUAN'!$C$7:$C$1495,0),0)),"",OFFSET('HARGA SATUAN'!$E$6,MATCH(C18,'HARGA SATUAN'!$C$7:$C$1495,0),0)))</f>
        <v>0</v>
      </c>
      <c r="F18" s="587" t="str">
        <f ca="1" t="shared" si="5"/>
        <v/>
      </c>
      <c r="G18" s="583">
        <f ca="1">IF(ISERROR(OFFSET('HARGA SATUAN'!$I$6,MATCH(C18,'HARGA SATUAN'!$C$7:$C$1495,0),0)),"",OFFSET('HARGA SATUAN'!$I$6,MATCH(C18,'HARGA SATUAN'!$C$7:$C$1495,0),0))</f>
        <v>0</v>
      </c>
      <c r="H18" s="584">
        <f ca="1" t="shared" si="1"/>
        <v>0</v>
      </c>
      <c r="I18" s="584">
        <f ca="1" t="shared" si="2"/>
        <v>0</v>
      </c>
      <c r="J18" s="584">
        <f ca="1" t="shared" si="3"/>
        <v>0</v>
      </c>
      <c r="K18" s="594">
        <f ca="1" t="shared" si="0"/>
        <v>0</v>
      </c>
      <c r="L18" s="596"/>
      <c r="Q18" s="552"/>
      <c r="R18" s="601"/>
      <c r="S18" s="601"/>
      <c r="T18" s="601"/>
    </row>
    <row r="19" s="553" customFormat="1" spans="1:20">
      <c r="A19" s="554">
        <v>4</v>
      </c>
      <c r="B19" s="588" t="str">
        <f ca="1" t="shared" si="6"/>
        <v/>
      </c>
      <c r="C19" s="209" t="str">
        <f ca="1" t="shared" si="4"/>
        <v/>
      </c>
      <c r="D19" s="587" t="str">
        <f ca="1">IF(ISERROR(OFFSET('HARGA SATUAN'!$D$6,MATCH(C19,'HARGA SATUAN'!$C$7:$C$1495,0),0)),"",OFFSET('HARGA SATUAN'!$D$6,MATCH(C19,'HARGA SATUAN'!$C$7:$C$1495,0),0))</f>
        <v/>
      </c>
      <c r="E19" s="587">
        <f ca="1">IF(B19="+","Unit",IF(ISERROR(OFFSET('HARGA SATUAN'!$E$6,MATCH(C19,'HARGA SATUAN'!$C$7:$C$1495,0),0)),"",OFFSET('HARGA SATUAN'!$E$6,MATCH(C19,'HARGA SATUAN'!$C$7:$C$1495,0),0)))</f>
        <v>0</v>
      </c>
      <c r="F19" s="587" t="str">
        <f ca="1" t="shared" si="5"/>
        <v/>
      </c>
      <c r="G19" s="583">
        <f ca="1">IF(ISERROR(OFFSET('HARGA SATUAN'!$I$6,MATCH(C19,'HARGA SATUAN'!$C$7:$C$1495,0),0)),"",OFFSET('HARGA SATUAN'!$I$6,MATCH(C19,'HARGA SATUAN'!$C$7:$C$1495,0),0))</f>
        <v>0</v>
      </c>
      <c r="H19" s="584">
        <f ca="1" t="shared" si="1"/>
        <v>0</v>
      </c>
      <c r="I19" s="584">
        <f ca="1" t="shared" si="2"/>
        <v>0</v>
      </c>
      <c r="J19" s="584">
        <f ca="1" t="shared" si="3"/>
        <v>0</v>
      </c>
      <c r="K19" s="594">
        <f ca="1" t="shared" si="0"/>
        <v>0</v>
      </c>
      <c r="L19" s="596"/>
      <c r="Q19" s="552"/>
      <c r="R19" s="601"/>
      <c r="S19" s="601"/>
      <c r="T19" s="601"/>
    </row>
    <row r="20" s="553" customFormat="1" spans="1:20">
      <c r="A20" s="554">
        <v>5</v>
      </c>
      <c r="B20" s="588" t="str">
        <f ca="1" t="shared" si="6"/>
        <v/>
      </c>
      <c r="C20" s="209" t="str">
        <f ca="1" t="shared" si="4"/>
        <v/>
      </c>
      <c r="D20" s="587" t="str">
        <f ca="1">IF(ISERROR(OFFSET('HARGA SATUAN'!$D$6,MATCH(C20,'HARGA SATUAN'!$C$7:$C$1495,0),0)),"",OFFSET('HARGA SATUAN'!$D$6,MATCH(C20,'HARGA SATUAN'!$C$7:$C$1495,0),0))</f>
        <v/>
      </c>
      <c r="E20" s="587">
        <f ca="1">IF(B20="+","Unit",IF(ISERROR(OFFSET('HARGA SATUAN'!$E$6,MATCH(C20,'HARGA SATUAN'!$C$7:$C$1495,0),0)),"",OFFSET('HARGA SATUAN'!$E$6,MATCH(C20,'HARGA SATUAN'!$C$7:$C$1495,0),0)))</f>
        <v>0</v>
      </c>
      <c r="F20" s="587" t="str">
        <f ca="1" t="shared" si="5"/>
        <v/>
      </c>
      <c r="G20" s="583">
        <f ca="1">IF(ISERROR(OFFSET('HARGA SATUAN'!$I$6,MATCH(C20,'HARGA SATUAN'!$C$7:$C$1495,0),0)),"",OFFSET('HARGA SATUAN'!$I$6,MATCH(C20,'HARGA SATUAN'!$C$7:$C$1495,0),0))</f>
        <v>0</v>
      </c>
      <c r="H20" s="584">
        <f ca="1" t="shared" si="1"/>
        <v>0</v>
      </c>
      <c r="I20" s="584">
        <f ca="1" t="shared" si="2"/>
        <v>0</v>
      </c>
      <c r="J20" s="584">
        <f ca="1" t="shared" si="3"/>
        <v>0</v>
      </c>
      <c r="K20" s="594">
        <f ca="1" t="shared" si="0"/>
        <v>0</v>
      </c>
      <c r="L20" s="596"/>
      <c r="Q20" s="552"/>
      <c r="R20" s="601"/>
      <c r="S20" s="601"/>
      <c r="T20" s="601"/>
    </row>
    <row r="21" s="553" customFormat="1" spans="1:20">
      <c r="A21" s="554">
        <v>6</v>
      </c>
      <c r="B21" s="588" t="str">
        <f ca="1" t="shared" si="6"/>
        <v/>
      </c>
      <c r="C21" s="209" t="str">
        <f ca="1" t="shared" si="4"/>
        <v/>
      </c>
      <c r="D21" s="587" t="str">
        <f ca="1">IF(ISERROR(OFFSET('HARGA SATUAN'!$D$6,MATCH(C21,'HARGA SATUAN'!$C$7:$C$1495,0),0)),"",OFFSET('HARGA SATUAN'!$D$6,MATCH(C21,'HARGA SATUAN'!$C$7:$C$1495,0),0))</f>
        <v/>
      </c>
      <c r="E21" s="587">
        <f ca="1">IF(B21="+","Unit",IF(ISERROR(OFFSET('HARGA SATUAN'!$E$6,MATCH(C21,'HARGA SATUAN'!$C$7:$C$1495,0),0)),"",OFFSET('HARGA SATUAN'!$E$6,MATCH(C21,'HARGA SATUAN'!$C$7:$C$1495,0),0)))</f>
        <v>0</v>
      </c>
      <c r="F21" s="587" t="str">
        <f ca="1" t="shared" si="5"/>
        <v/>
      </c>
      <c r="G21" s="583">
        <f ca="1">IF(ISERROR(OFFSET('HARGA SATUAN'!$I$6,MATCH(C21,'HARGA SATUAN'!$C$7:$C$1495,0),0)),"",OFFSET('HARGA SATUAN'!$I$6,MATCH(C21,'HARGA SATUAN'!$C$7:$C$1495,0),0))</f>
        <v>0</v>
      </c>
      <c r="H21" s="584">
        <f ca="1" t="shared" si="1"/>
        <v>0</v>
      </c>
      <c r="I21" s="584">
        <f ca="1" t="shared" si="2"/>
        <v>0</v>
      </c>
      <c r="J21" s="584">
        <f ca="1" t="shared" si="3"/>
        <v>0</v>
      </c>
      <c r="K21" s="594">
        <f ca="1" t="shared" si="0"/>
        <v>0</v>
      </c>
      <c r="L21" s="596"/>
      <c r="Q21" s="552"/>
      <c r="R21" s="601"/>
      <c r="S21" s="601"/>
      <c r="T21" s="601"/>
    </row>
    <row r="22" s="553" customFormat="1" spans="1:20">
      <c r="A22" s="554">
        <v>7</v>
      </c>
      <c r="B22" s="588" t="str">
        <f ca="1" t="shared" si="6"/>
        <v/>
      </c>
      <c r="C22" s="209" t="str">
        <f ca="1" t="shared" si="4"/>
        <v/>
      </c>
      <c r="D22" s="587" t="str">
        <f ca="1">IF(ISERROR(OFFSET('HARGA SATUAN'!$D$6,MATCH(C22,'HARGA SATUAN'!$C$7:$C$1495,0),0)),"",OFFSET('HARGA SATUAN'!$D$6,MATCH(C22,'HARGA SATUAN'!$C$7:$C$1495,0),0))</f>
        <v/>
      </c>
      <c r="E22" s="587">
        <f ca="1">IF(B22="+","Unit",IF(ISERROR(OFFSET('HARGA SATUAN'!$E$6,MATCH(C22,'HARGA SATUAN'!$C$7:$C$1495,0),0)),"",OFFSET('HARGA SATUAN'!$E$6,MATCH(C22,'HARGA SATUAN'!$C$7:$C$1495,0),0)))</f>
        <v>0</v>
      </c>
      <c r="F22" s="587" t="str">
        <f ca="1" t="shared" si="5"/>
        <v/>
      </c>
      <c r="G22" s="583">
        <f ca="1">IF(ISERROR(OFFSET('HARGA SATUAN'!$I$6,MATCH(C22,'HARGA SATUAN'!$C$7:$C$1495,0),0)),"",OFFSET('HARGA SATUAN'!$I$6,MATCH(C22,'HARGA SATUAN'!$C$7:$C$1495,0),0))</f>
        <v>0</v>
      </c>
      <c r="H22" s="584">
        <f ca="1" t="shared" si="1"/>
        <v>0</v>
      </c>
      <c r="I22" s="584">
        <f ca="1" t="shared" si="2"/>
        <v>0</v>
      </c>
      <c r="J22" s="584">
        <f ca="1" t="shared" si="3"/>
        <v>0</v>
      </c>
      <c r="K22" s="594">
        <f ca="1" t="shared" si="0"/>
        <v>0</v>
      </c>
      <c r="L22" s="596"/>
      <c r="Q22" s="552"/>
      <c r="R22" s="601"/>
      <c r="S22" s="601"/>
      <c r="T22" s="601"/>
    </row>
    <row r="23" s="553" customFormat="1" spans="1:20">
      <c r="A23" s="554">
        <v>8</v>
      </c>
      <c r="B23" s="588" t="str">
        <f ca="1" t="shared" si="6"/>
        <v/>
      </c>
      <c r="C23" s="209" t="str">
        <f ca="1" t="shared" si="4"/>
        <v/>
      </c>
      <c r="D23" s="587" t="str">
        <f ca="1">IF(ISERROR(OFFSET('HARGA SATUAN'!$D$6,MATCH(C23,'HARGA SATUAN'!$C$7:$C$1495,0),0)),"",OFFSET('HARGA SATUAN'!$D$6,MATCH(C23,'HARGA SATUAN'!$C$7:$C$1495,0),0))</f>
        <v/>
      </c>
      <c r="E23" s="587">
        <f ca="1">IF(B23="+","Unit",IF(ISERROR(OFFSET('HARGA SATUAN'!$E$6,MATCH(C23,'HARGA SATUAN'!$C$7:$C$1495,0),0)),"",OFFSET('HARGA SATUAN'!$E$6,MATCH(C23,'HARGA SATUAN'!$C$7:$C$1495,0),0)))</f>
        <v>0</v>
      </c>
      <c r="F23" s="587" t="str">
        <f ca="1" t="shared" si="5"/>
        <v/>
      </c>
      <c r="G23" s="583">
        <f ca="1">IF(ISERROR(OFFSET('HARGA SATUAN'!$I$6,MATCH(C23,'HARGA SATUAN'!$C$7:$C$1495,0),0)),"",OFFSET('HARGA SATUAN'!$I$6,MATCH(C23,'HARGA SATUAN'!$C$7:$C$1495,0),0))</f>
        <v>0</v>
      </c>
      <c r="H23" s="584">
        <f ca="1" t="shared" si="1"/>
        <v>0</v>
      </c>
      <c r="I23" s="584">
        <f ca="1" t="shared" si="2"/>
        <v>0</v>
      </c>
      <c r="J23" s="584">
        <f ca="1" t="shared" si="3"/>
        <v>0</v>
      </c>
      <c r="K23" s="594">
        <f ca="1" t="shared" si="0"/>
        <v>0</v>
      </c>
      <c r="L23" s="596"/>
      <c r="Q23" s="552"/>
      <c r="R23" s="601"/>
      <c r="S23" s="601"/>
      <c r="T23" s="601"/>
    </row>
    <row r="24" s="553" customFormat="1" spans="1:20">
      <c r="A24" s="554">
        <v>9</v>
      </c>
      <c r="B24" s="588" t="str">
        <f ca="1" t="shared" ref="B24:B35" si="7">IF(C24="","",A24)</f>
        <v/>
      </c>
      <c r="C24" s="209" t="str">
        <f ca="1" t="shared" si="4"/>
        <v/>
      </c>
      <c r="D24" s="587" t="str">
        <f ca="1">IF(ISERROR(OFFSET('HARGA SATUAN'!$D$6,MATCH(C24,'HARGA SATUAN'!$C$7:$C$1495,0),0)),"",OFFSET('HARGA SATUAN'!$D$6,MATCH(C24,'HARGA SATUAN'!$C$7:$C$1495,0),0))</f>
        <v/>
      </c>
      <c r="E24" s="587">
        <f ca="1">IF(B24="+","Unit",IF(ISERROR(OFFSET('HARGA SATUAN'!$E$6,MATCH(C24,'HARGA SATUAN'!$C$7:$C$1495,0),0)),"",OFFSET('HARGA SATUAN'!$E$6,MATCH(C24,'HARGA SATUAN'!$C$7:$C$1495,0),0)))</f>
        <v>0</v>
      </c>
      <c r="F24" s="587" t="str">
        <f ca="1" t="shared" si="5"/>
        <v/>
      </c>
      <c r="G24" s="583">
        <f ca="1">IF(ISERROR(OFFSET('HARGA SATUAN'!$I$6,MATCH(C24,'HARGA SATUAN'!$C$7:$C$1495,0),0)),"",OFFSET('HARGA SATUAN'!$I$6,MATCH(C24,'HARGA SATUAN'!$C$7:$C$1495,0),0))</f>
        <v>0</v>
      </c>
      <c r="H24" s="584">
        <f ca="1" t="shared" ref="H24:H36" si="8">IF(OR(D24="MDU",D24="MDU-KD"),G24*F24,0)</f>
        <v>0</v>
      </c>
      <c r="I24" s="584">
        <f ca="1" t="shared" ref="I24:I36" si="9">IF(D24="HDW",G24*F24,0)</f>
        <v>0</v>
      </c>
      <c r="J24" s="584">
        <f ca="1" t="shared" ref="J24:J36" si="10">IF(D24="JASA",G24*F24,0)</f>
        <v>0</v>
      </c>
      <c r="K24" s="594">
        <f ca="1" t="shared" ref="K24:K36" si="11">SUM(H24:J24)</f>
        <v>0</v>
      </c>
      <c r="L24" s="596"/>
      <c r="Q24" s="552"/>
      <c r="R24" s="601"/>
      <c r="S24" s="601"/>
      <c r="T24" s="601"/>
    </row>
    <row r="25" s="553" customFormat="1" spans="1:20">
      <c r="A25" s="554">
        <v>10</v>
      </c>
      <c r="B25" s="588" t="str">
        <f ca="1" t="shared" si="7"/>
        <v/>
      </c>
      <c r="C25" s="209" t="str">
        <f ca="1" t="shared" si="4"/>
        <v/>
      </c>
      <c r="D25" s="587" t="str">
        <f ca="1">IF(ISERROR(OFFSET('HARGA SATUAN'!$D$6,MATCH(C25,'HARGA SATUAN'!$C$7:$C$1495,0),0)),"",OFFSET('HARGA SATUAN'!$D$6,MATCH(C25,'HARGA SATUAN'!$C$7:$C$1495,0),0))</f>
        <v/>
      </c>
      <c r="E25" s="587">
        <f ca="1">IF(B25="+","Unit",IF(ISERROR(OFFSET('HARGA SATUAN'!$E$6,MATCH(C25,'HARGA SATUAN'!$C$7:$C$1495,0),0)),"",OFFSET('HARGA SATUAN'!$E$6,MATCH(C25,'HARGA SATUAN'!$C$7:$C$1495,0),0)))</f>
        <v>0</v>
      </c>
      <c r="F25" s="587" t="str">
        <f ca="1" t="shared" si="5"/>
        <v/>
      </c>
      <c r="G25" s="583">
        <f ca="1">IF(ISERROR(OFFSET('HARGA SATUAN'!$I$6,MATCH(C25,'HARGA SATUAN'!$C$7:$C$1495,0),0)),"",OFFSET('HARGA SATUAN'!$I$6,MATCH(C25,'HARGA SATUAN'!$C$7:$C$1495,0),0))</f>
        <v>0</v>
      </c>
      <c r="H25" s="584">
        <f ca="1" t="shared" si="8"/>
        <v>0</v>
      </c>
      <c r="I25" s="584">
        <f ca="1" t="shared" si="9"/>
        <v>0</v>
      </c>
      <c r="J25" s="584">
        <f ca="1" t="shared" si="10"/>
        <v>0</v>
      </c>
      <c r="K25" s="594">
        <f ca="1" t="shared" si="11"/>
        <v>0</v>
      </c>
      <c r="L25" s="596"/>
      <c r="Q25" s="552"/>
      <c r="R25" s="601"/>
      <c r="S25" s="601"/>
      <c r="T25" s="601"/>
    </row>
    <row r="26" s="553" customFormat="1" spans="1:20">
      <c r="A26" s="554">
        <v>11</v>
      </c>
      <c r="B26" s="588" t="str">
        <f ca="1" t="shared" si="7"/>
        <v/>
      </c>
      <c r="C26" s="209" t="str">
        <f ca="1" t="shared" si="4"/>
        <v/>
      </c>
      <c r="D26" s="587" t="str">
        <f ca="1">IF(ISERROR(OFFSET('HARGA SATUAN'!$D$6,MATCH(C26,'HARGA SATUAN'!$C$7:$C$1495,0),0)),"",OFFSET('HARGA SATUAN'!$D$6,MATCH(C26,'HARGA SATUAN'!$C$7:$C$1495,0),0))</f>
        <v/>
      </c>
      <c r="E26" s="587">
        <f ca="1">IF(B26="+","Unit",IF(ISERROR(OFFSET('HARGA SATUAN'!$E$6,MATCH(C26,'HARGA SATUAN'!$C$7:$C$1495,0),0)),"",OFFSET('HARGA SATUAN'!$E$6,MATCH(C26,'HARGA SATUAN'!$C$7:$C$1495,0),0)))</f>
        <v>0</v>
      </c>
      <c r="F26" s="587" t="str">
        <f ca="1" t="shared" si="5"/>
        <v/>
      </c>
      <c r="G26" s="583">
        <f ca="1">IF(ISERROR(OFFSET('HARGA SATUAN'!$I$6,MATCH(C26,'HARGA SATUAN'!$C$7:$C$1495,0),0)),"",OFFSET('HARGA SATUAN'!$I$6,MATCH(C26,'HARGA SATUAN'!$C$7:$C$1495,0),0))</f>
        <v>0</v>
      </c>
      <c r="H26" s="584">
        <f ca="1" t="shared" si="8"/>
        <v>0</v>
      </c>
      <c r="I26" s="584">
        <f ca="1" t="shared" si="9"/>
        <v>0</v>
      </c>
      <c r="J26" s="584">
        <f ca="1" t="shared" si="10"/>
        <v>0</v>
      </c>
      <c r="K26" s="594">
        <f ca="1" t="shared" si="11"/>
        <v>0</v>
      </c>
      <c r="L26" s="596"/>
      <c r="Q26" s="552"/>
      <c r="R26" s="601"/>
      <c r="S26" s="601"/>
      <c r="T26" s="601"/>
    </row>
    <row r="27" s="553" customFormat="1" spans="1:20">
      <c r="A27" s="554">
        <v>12</v>
      </c>
      <c r="B27" s="588" t="str">
        <f ca="1" t="shared" si="7"/>
        <v/>
      </c>
      <c r="C27" s="209" t="str">
        <f ca="1" t="shared" si="4"/>
        <v/>
      </c>
      <c r="D27" s="587" t="str">
        <f ca="1">IF(ISERROR(OFFSET('HARGA SATUAN'!$D$6,MATCH(C27,'HARGA SATUAN'!$C$7:$C$1495,0),0)),"",OFFSET('HARGA SATUAN'!$D$6,MATCH(C27,'HARGA SATUAN'!$C$7:$C$1495,0),0))</f>
        <v/>
      </c>
      <c r="E27" s="587">
        <f ca="1">IF(B27="+","Unit",IF(ISERROR(OFFSET('HARGA SATUAN'!$E$6,MATCH(C27,'HARGA SATUAN'!$C$7:$C$1495,0),0)),"",OFFSET('HARGA SATUAN'!$E$6,MATCH(C27,'HARGA SATUAN'!$C$7:$C$1495,0),0)))</f>
        <v>0</v>
      </c>
      <c r="F27" s="587" t="str">
        <f ca="1" t="shared" si="5"/>
        <v/>
      </c>
      <c r="G27" s="583">
        <f ca="1">IF(ISERROR(OFFSET('HARGA SATUAN'!$I$6,MATCH(C27,'HARGA SATUAN'!$C$7:$C$1495,0),0)),"",OFFSET('HARGA SATUAN'!$I$6,MATCH(C27,'HARGA SATUAN'!$C$7:$C$1495,0),0))</f>
        <v>0</v>
      </c>
      <c r="H27" s="584">
        <f ca="1" t="shared" si="8"/>
        <v>0</v>
      </c>
      <c r="I27" s="584">
        <f ca="1" t="shared" si="9"/>
        <v>0</v>
      </c>
      <c r="J27" s="584">
        <f ca="1" t="shared" si="10"/>
        <v>0</v>
      </c>
      <c r="K27" s="594">
        <f ca="1" t="shared" si="11"/>
        <v>0</v>
      </c>
      <c r="L27" s="596"/>
      <c r="Q27" s="552"/>
      <c r="R27" s="601"/>
      <c r="S27" s="601"/>
      <c r="T27" s="601"/>
    </row>
    <row r="28" s="553" customFormat="1" spans="1:20">
      <c r="A28" s="554">
        <v>13</v>
      </c>
      <c r="B28" s="588" t="str">
        <f ca="1" t="shared" si="7"/>
        <v/>
      </c>
      <c r="C28" s="209" t="str">
        <f ca="1" t="shared" si="4"/>
        <v/>
      </c>
      <c r="D28" s="587" t="str">
        <f ca="1">IF(ISERROR(OFFSET('HARGA SATUAN'!$D$6,MATCH(C28,'HARGA SATUAN'!$C$7:$C$1495,0),0)),"",OFFSET('HARGA SATUAN'!$D$6,MATCH(C28,'HARGA SATUAN'!$C$7:$C$1495,0),0))</f>
        <v/>
      </c>
      <c r="E28" s="587">
        <f ca="1">IF(B28="+","Unit",IF(ISERROR(OFFSET('HARGA SATUAN'!$E$6,MATCH(C28,'HARGA SATUAN'!$C$7:$C$1495,0),0)),"",OFFSET('HARGA SATUAN'!$E$6,MATCH(C28,'HARGA SATUAN'!$C$7:$C$1495,0),0)))</f>
        <v>0</v>
      </c>
      <c r="F28" s="587" t="str">
        <f ca="1" t="shared" si="5"/>
        <v/>
      </c>
      <c r="G28" s="583">
        <f ca="1">IF(ISERROR(OFFSET('HARGA SATUAN'!$I$6,MATCH(C28,'HARGA SATUAN'!$C$7:$C$1495,0),0)),"",OFFSET('HARGA SATUAN'!$I$6,MATCH(C28,'HARGA SATUAN'!$C$7:$C$1495,0),0))</f>
        <v>0</v>
      </c>
      <c r="H28" s="584">
        <f ca="1" t="shared" si="8"/>
        <v>0</v>
      </c>
      <c r="I28" s="584">
        <f ca="1" t="shared" si="9"/>
        <v>0</v>
      </c>
      <c r="J28" s="584">
        <f ca="1" t="shared" si="10"/>
        <v>0</v>
      </c>
      <c r="K28" s="594">
        <f ca="1" t="shared" si="11"/>
        <v>0</v>
      </c>
      <c r="L28" s="596"/>
      <c r="Q28" s="552"/>
      <c r="R28" s="601"/>
      <c r="S28" s="601"/>
      <c r="T28" s="601"/>
    </row>
    <row r="29" s="553" customFormat="1" spans="1:20">
      <c r="A29" s="554">
        <v>14</v>
      </c>
      <c r="B29" s="588" t="str">
        <f ca="1" t="shared" si="7"/>
        <v/>
      </c>
      <c r="C29" s="209" t="str">
        <f ca="1" t="shared" si="4"/>
        <v/>
      </c>
      <c r="D29" s="587" t="str">
        <f ca="1">IF(ISERROR(OFFSET('HARGA SATUAN'!$D$6,MATCH(C29,'HARGA SATUAN'!$C$7:$C$1495,0),0)),"",OFFSET('HARGA SATUAN'!$D$6,MATCH(C29,'HARGA SATUAN'!$C$7:$C$1495,0),0))</f>
        <v/>
      </c>
      <c r="E29" s="587">
        <f ca="1">IF(B29="+","Unit",IF(ISERROR(OFFSET('HARGA SATUAN'!$E$6,MATCH(C29,'HARGA SATUAN'!$C$7:$C$1495,0),0)),"",OFFSET('HARGA SATUAN'!$E$6,MATCH(C29,'HARGA SATUAN'!$C$7:$C$1495,0),0)))</f>
        <v>0</v>
      </c>
      <c r="F29" s="587" t="str">
        <f ca="1" t="shared" si="5"/>
        <v/>
      </c>
      <c r="G29" s="583">
        <f ca="1">IF(ISERROR(OFFSET('HARGA SATUAN'!$I$6,MATCH(C29,'HARGA SATUAN'!$C$7:$C$1495,0),0)),"",OFFSET('HARGA SATUAN'!$I$6,MATCH(C29,'HARGA SATUAN'!$C$7:$C$1495,0),0))</f>
        <v>0</v>
      </c>
      <c r="H29" s="584">
        <f ca="1" t="shared" si="8"/>
        <v>0</v>
      </c>
      <c r="I29" s="584">
        <f ca="1" t="shared" si="9"/>
        <v>0</v>
      </c>
      <c r="J29" s="584">
        <f ca="1" t="shared" si="10"/>
        <v>0</v>
      </c>
      <c r="K29" s="594">
        <f ca="1" t="shared" si="11"/>
        <v>0</v>
      </c>
      <c r="L29" s="596"/>
      <c r="Q29" s="552"/>
      <c r="R29" s="601"/>
      <c r="S29" s="601"/>
      <c r="T29" s="601"/>
    </row>
    <row r="30" s="553" customFormat="1" spans="1:20">
      <c r="A30" s="554">
        <v>15</v>
      </c>
      <c r="B30" s="588" t="str">
        <f ca="1" t="shared" si="7"/>
        <v/>
      </c>
      <c r="C30" s="209" t="str">
        <f ca="1" t="shared" si="4"/>
        <v/>
      </c>
      <c r="D30" s="587" t="str">
        <f ca="1">IF(ISERROR(OFFSET('HARGA SATUAN'!$D$6,MATCH(C30,'HARGA SATUAN'!$C$7:$C$1495,0),0)),"",OFFSET('HARGA SATUAN'!$D$6,MATCH(C30,'HARGA SATUAN'!$C$7:$C$1495,0),0))</f>
        <v/>
      </c>
      <c r="E30" s="587">
        <f ca="1">IF(B30="+","Unit",IF(ISERROR(OFFSET('HARGA SATUAN'!$E$6,MATCH(C30,'HARGA SATUAN'!$C$7:$C$1495,0),0)),"",OFFSET('HARGA SATUAN'!$E$6,MATCH(C30,'HARGA SATUAN'!$C$7:$C$1495,0),0)))</f>
        <v>0</v>
      </c>
      <c r="F30" s="587" t="str">
        <f ca="1" t="shared" si="5"/>
        <v/>
      </c>
      <c r="G30" s="583">
        <f ca="1">IF(ISERROR(OFFSET('HARGA SATUAN'!$I$6,MATCH(C30,'HARGA SATUAN'!$C$7:$C$1495,0),0)),"",OFFSET('HARGA SATUAN'!$I$6,MATCH(C30,'HARGA SATUAN'!$C$7:$C$1495,0),0))</f>
        <v>0</v>
      </c>
      <c r="H30" s="584">
        <f ca="1" t="shared" si="8"/>
        <v>0</v>
      </c>
      <c r="I30" s="584">
        <f ca="1" t="shared" si="9"/>
        <v>0</v>
      </c>
      <c r="J30" s="584">
        <f ca="1" t="shared" si="10"/>
        <v>0</v>
      </c>
      <c r="K30" s="594">
        <f ca="1" t="shared" si="11"/>
        <v>0</v>
      </c>
      <c r="L30" s="596"/>
      <c r="Q30" s="552"/>
      <c r="R30" s="601"/>
      <c r="S30" s="601"/>
      <c r="T30" s="601"/>
    </row>
    <row r="31" s="553" customFormat="1" spans="1:20">
      <c r="A31" s="554">
        <v>16</v>
      </c>
      <c r="B31" s="588" t="str">
        <f ca="1" t="shared" si="7"/>
        <v/>
      </c>
      <c r="C31" s="209" t="str">
        <f ca="1" t="shared" si="4"/>
        <v/>
      </c>
      <c r="D31" s="587" t="str">
        <f ca="1">IF(ISERROR(OFFSET('HARGA SATUAN'!$D$6,MATCH(C31,'HARGA SATUAN'!$C$7:$C$1495,0),0)),"",OFFSET('HARGA SATUAN'!$D$6,MATCH(C31,'HARGA SATUAN'!$C$7:$C$1495,0),0))</f>
        <v/>
      </c>
      <c r="E31" s="587">
        <f ca="1">IF(B31="+","Unit",IF(ISERROR(OFFSET('HARGA SATUAN'!$E$6,MATCH(C31,'HARGA SATUAN'!$C$7:$C$1495,0),0)),"",OFFSET('HARGA SATUAN'!$E$6,MATCH(C31,'HARGA SATUAN'!$C$7:$C$1495,0),0)))</f>
        <v>0</v>
      </c>
      <c r="F31" s="587" t="str">
        <f ca="1" t="shared" si="5"/>
        <v/>
      </c>
      <c r="G31" s="583">
        <f ca="1">IF(ISERROR(OFFSET('HARGA SATUAN'!$I$6,MATCH(C31,'HARGA SATUAN'!$C$7:$C$1495,0),0)),"",OFFSET('HARGA SATUAN'!$I$6,MATCH(C31,'HARGA SATUAN'!$C$7:$C$1495,0),0))</f>
        <v>0</v>
      </c>
      <c r="H31" s="584">
        <f ca="1" t="shared" si="8"/>
        <v>0</v>
      </c>
      <c r="I31" s="584">
        <f ca="1" t="shared" si="9"/>
        <v>0</v>
      </c>
      <c r="J31" s="584">
        <f ca="1" t="shared" si="10"/>
        <v>0</v>
      </c>
      <c r="K31" s="594">
        <f ca="1" t="shared" si="11"/>
        <v>0</v>
      </c>
      <c r="L31" s="596"/>
      <c r="Q31" s="552"/>
      <c r="R31" s="601"/>
      <c r="S31" s="601"/>
      <c r="T31" s="601"/>
    </row>
    <row r="32" s="553" customFormat="1" spans="1:20">
      <c r="A32" s="554">
        <v>17</v>
      </c>
      <c r="B32" s="588" t="str">
        <f ca="1" t="shared" si="7"/>
        <v/>
      </c>
      <c r="C32" s="209" t="str">
        <f ca="1" t="shared" si="4"/>
        <v/>
      </c>
      <c r="D32" s="587" t="str">
        <f ca="1">IF(ISERROR(OFFSET('HARGA SATUAN'!$D$6,MATCH(C32,'HARGA SATUAN'!$C$7:$C$1495,0),0)),"",OFFSET('HARGA SATUAN'!$D$6,MATCH(C32,'HARGA SATUAN'!$C$7:$C$1495,0),0))</f>
        <v/>
      </c>
      <c r="E32" s="587">
        <f ca="1">IF(B32="+","Unit",IF(ISERROR(OFFSET('HARGA SATUAN'!$E$6,MATCH(C32,'HARGA SATUAN'!$C$7:$C$1495,0),0)),"",OFFSET('HARGA SATUAN'!$E$6,MATCH(C32,'HARGA SATUAN'!$C$7:$C$1495,0),0)))</f>
        <v>0</v>
      </c>
      <c r="F32" s="587" t="str">
        <f ca="1" t="shared" si="5"/>
        <v/>
      </c>
      <c r="G32" s="583">
        <f ca="1">IF(ISERROR(OFFSET('HARGA SATUAN'!$I$6,MATCH(C32,'HARGA SATUAN'!$C$7:$C$1495,0),0)),"",OFFSET('HARGA SATUAN'!$I$6,MATCH(C32,'HARGA SATUAN'!$C$7:$C$1495,0),0))</f>
        <v>0</v>
      </c>
      <c r="H32" s="584">
        <f ca="1" t="shared" si="8"/>
        <v>0</v>
      </c>
      <c r="I32" s="584">
        <f ca="1" t="shared" si="9"/>
        <v>0</v>
      </c>
      <c r="J32" s="584">
        <f ca="1" t="shared" si="10"/>
        <v>0</v>
      </c>
      <c r="K32" s="594">
        <f ca="1" t="shared" si="11"/>
        <v>0</v>
      </c>
      <c r="L32" s="596"/>
      <c r="Q32" s="552"/>
      <c r="R32" s="601"/>
      <c r="S32" s="601"/>
      <c r="T32" s="601"/>
    </row>
    <row r="33" s="553" customFormat="1" spans="1:20">
      <c r="A33" s="554">
        <v>18</v>
      </c>
      <c r="B33" s="588" t="str">
        <f ca="1" t="shared" si="7"/>
        <v/>
      </c>
      <c r="C33" s="209" t="str">
        <f ca="1" t="shared" si="4"/>
        <v/>
      </c>
      <c r="D33" s="587" t="str">
        <f ca="1">IF(ISERROR(OFFSET('HARGA SATUAN'!$D$6,MATCH(C33,'HARGA SATUAN'!$C$7:$C$1495,0),0)),"",OFFSET('HARGA SATUAN'!$D$6,MATCH(C33,'HARGA SATUAN'!$C$7:$C$1495,0),0))</f>
        <v/>
      </c>
      <c r="E33" s="587">
        <f ca="1">IF(B33="+","Unit",IF(ISERROR(OFFSET('HARGA SATUAN'!$E$6,MATCH(C33,'HARGA SATUAN'!$C$7:$C$1495,0),0)),"",OFFSET('HARGA SATUAN'!$E$6,MATCH(C33,'HARGA SATUAN'!$C$7:$C$1495,0),0)))</f>
        <v>0</v>
      </c>
      <c r="F33" s="587" t="str">
        <f ca="1" t="shared" si="5"/>
        <v/>
      </c>
      <c r="G33" s="583">
        <f ca="1">IF(ISERROR(OFFSET('HARGA SATUAN'!$I$6,MATCH(C33,'HARGA SATUAN'!$C$7:$C$1495,0),0)),"",OFFSET('HARGA SATUAN'!$I$6,MATCH(C33,'HARGA SATUAN'!$C$7:$C$1495,0),0))</f>
        <v>0</v>
      </c>
      <c r="H33" s="584">
        <f ca="1" t="shared" si="8"/>
        <v>0</v>
      </c>
      <c r="I33" s="584">
        <f ca="1" t="shared" si="9"/>
        <v>0</v>
      </c>
      <c r="J33" s="584">
        <f ca="1" t="shared" si="10"/>
        <v>0</v>
      </c>
      <c r="K33" s="594">
        <f ca="1" t="shared" si="11"/>
        <v>0</v>
      </c>
      <c r="L33" s="596"/>
      <c r="Q33" s="552"/>
      <c r="R33" s="601"/>
      <c r="S33" s="601"/>
      <c r="T33" s="601"/>
    </row>
    <row r="34" s="553" customFormat="1" spans="1:20">
      <c r="A34" s="554">
        <v>19</v>
      </c>
      <c r="B34" s="588" t="str">
        <f ca="1" t="shared" si="7"/>
        <v/>
      </c>
      <c r="C34" s="209" t="str">
        <f ca="1" t="shared" si="4"/>
        <v/>
      </c>
      <c r="D34" s="587" t="str">
        <f ca="1">IF(ISERROR(OFFSET('HARGA SATUAN'!$D$6,MATCH(C34,'HARGA SATUAN'!$C$7:$C$1495,0),0)),"",OFFSET('HARGA SATUAN'!$D$6,MATCH(C34,'HARGA SATUAN'!$C$7:$C$1495,0),0))</f>
        <v/>
      </c>
      <c r="E34" s="587">
        <f ca="1">IF(B34="+","Unit",IF(ISERROR(OFFSET('HARGA SATUAN'!$E$6,MATCH(C34,'HARGA SATUAN'!$C$7:$C$1495,0),0)),"",OFFSET('HARGA SATUAN'!$E$6,MATCH(C34,'HARGA SATUAN'!$C$7:$C$1495,0),0)))</f>
        <v>0</v>
      </c>
      <c r="F34" s="587" t="str">
        <f ca="1" t="shared" si="5"/>
        <v/>
      </c>
      <c r="G34" s="583">
        <f ca="1">IF(ISERROR(OFFSET('HARGA SATUAN'!$I$6,MATCH(C34,'HARGA SATUAN'!$C$7:$C$1495,0),0)),"",OFFSET('HARGA SATUAN'!$I$6,MATCH(C34,'HARGA SATUAN'!$C$7:$C$1495,0),0))</f>
        <v>0</v>
      </c>
      <c r="H34" s="584">
        <f ca="1" t="shared" si="8"/>
        <v>0</v>
      </c>
      <c r="I34" s="584">
        <f ca="1" t="shared" si="9"/>
        <v>0</v>
      </c>
      <c r="J34" s="584">
        <f ca="1" t="shared" si="10"/>
        <v>0</v>
      </c>
      <c r="K34" s="594">
        <f ca="1" t="shared" si="11"/>
        <v>0</v>
      </c>
      <c r="L34" s="596"/>
      <c r="Q34" s="552"/>
      <c r="R34" s="601"/>
      <c r="S34" s="601"/>
      <c r="T34" s="601"/>
    </row>
    <row r="35" s="553" customFormat="1" spans="1:20">
      <c r="A35" s="554">
        <v>20</v>
      </c>
      <c r="B35" s="588" t="str">
        <f ca="1" t="shared" si="7"/>
        <v/>
      </c>
      <c r="C35" s="209" t="str">
        <f ca="1" t="shared" si="4"/>
        <v/>
      </c>
      <c r="D35" s="587" t="str">
        <f ca="1">IF(ISERROR(OFFSET('HARGA SATUAN'!$D$6,MATCH(C35,'HARGA SATUAN'!$C$7:$C$1495,0),0)),"",OFFSET('HARGA SATUAN'!$D$6,MATCH(C35,'HARGA SATUAN'!$C$7:$C$1495,0),0))</f>
        <v/>
      </c>
      <c r="E35" s="587">
        <f ca="1">IF(B35="+","Unit",IF(ISERROR(OFFSET('HARGA SATUAN'!$E$6,MATCH(C35,'HARGA SATUAN'!$C$7:$C$1495,0),0)),"",OFFSET('HARGA SATUAN'!$E$6,MATCH(C35,'HARGA SATUAN'!$C$7:$C$1495,0),0)))</f>
        <v>0</v>
      </c>
      <c r="F35" s="587" t="str">
        <f ca="1" t="shared" si="5"/>
        <v/>
      </c>
      <c r="G35" s="583">
        <f ca="1">IF(ISERROR(OFFSET('HARGA SATUAN'!$I$6,MATCH(C35,'HARGA SATUAN'!$C$7:$C$1495,0),0)),"",OFFSET('HARGA SATUAN'!$I$6,MATCH(C35,'HARGA SATUAN'!$C$7:$C$1495,0),0))</f>
        <v>0</v>
      </c>
      <c r="H35" s="584">
        <f ca="1" t="shared" si="8"/>
        <v>0</v>
      </c>
      <c r="I35" s="584">
        <f ca="1" t="shared" si="9"/>
        <v>0</v>
      </c>
      <c r="J35" s="584">
        <f ca="1" t="shared" si="10"/>
        <v>0</v>
      </c>
      <c r="K35" s="594">
        <f ca="1" t="shared" si="11"/>
        <v>0</v>
      </c>
      <c r="L35" s="596"/>
      <c r="Q35" s="552"/>
      <c r="R35" s="601"/>
      <c r="S35" s="601"/>
      <c r="T35" s="601"/>
    </row>
    <row r="36" s="553" customFormat="1" spans="1:20">
      <c r="A36" s="554"/>
      <c r="B36" s="642"/>
      <c r="C36" s="602"/>
      <c r="D36" s="587" t="str">
        <f ca="1">IF(ISERROR(OFFSET('HARGA SATUAN'!$D$6,MATCH(C36,'HARGA SATUAN'!$C$7:$C$1495,0),0)),"",OFFSET('HARGA SATUAN'!$D$6,MATCH(C36,'HARGA SATUAN'!$C$7:$C$1495,0),0))</f>
        <v/>
      </c>
      <c r="E36" s="587" t="str">
        <f ca="1">IF(B36="+","Unit",IF(ISERROR(OFFSET('HARGA SATUAN'!$E$6,MATCH(C36,'HARGA SATUAN'!$C$7:$C$1495,0),0)),"",OFFSET('HARGA SATUAN'!$E$6,MATCH(C36,'HARGA SATUAN'!$C$7:$C$1495,0),0)))</f>
        <v/>
      </c>
      <c r="F36" s="587">
        <f ca="1" t="shared" si="5"/>
        <v>0</v>
      </c>
      <c r="G36" s="583" t="str">
        <f ca="1">IF(ISERROR(OFFSET('HARGA SATUAN'!$I$6,MATCH(C36,'HARGA SATUAN'!$C$7:$C$1495,0),0)),"",OFFSET('HARGA SATUAN'!$I$6,MATCH(C36,'HARGA SATUAN'!$C$7:$C$1495,0),0))</f>
        <v/>
      </c>
      <c r="H36" s="584">
        <f ca="1" t="shared" si="8"/>
        <v>0</v>
      </c>
      <c r="I36" s="584">
        <f ca="1" t="shared" si="9"/>
        <v>0</v>
      </c>
      <c r="J36" s="584">
        <f ca="1" t="shared" si="10"/>
        <v>0</v>
      </c>
      <c r="K36" s="594">
        <f ca="1" t="shared" si="11"/>
        <v>0</v>
      </c>
      <c r="L36" s="596"/>
      <c r="Q36" s="552"/>
      <c r="R36" s="601"/>
      <c r="S36" s="601"/>
      <c r="T36" s="601"/>
    </row>
    <row r="37" s="553" customFormat="1" ht="9" customHeight="1" spans="1:12">
      <c r="A37" s="554"/>
      <c r="B37" s="604"/>
      <c r="C37" s="605"/>
      <c r="D37" s="606"/>
      <c r="E37" s="607"/>
      <c r="F37" s="607"/>
      <c r="G37" s="607"/>
      <c r="H37" s="608"/>
      <c r="I37" s="608"/>
      <c r="J37" s="608"/>
      <c r="K37" s="634"/>
      <c r="L37" s="595"/>
    </row>
    <row r="38" s="552" customFormat="1" spans="1:20">
      <c r="A38" s="554"/>
      <c r="B38" s="609"/>
      <c r="C38" s="610" t="s">
        <v>27</v>
      </c>
      <c r="D38" s="610"/>
      <c r="E38" s="610"/>
      <c r="F38" s="610"/>
      <c r="G38" s="611" t="s">
        <v>16</v>
      </c>
      <c r="H38" s="612">
        <f ca="1">SUM(H14:H37)</f>
        <v>0</v>
      </c>
      <c r="I38" s="612">
        <f ca="1">SUM(I14:I37)</f>
        <v>0</v>
      </c>
      <c r="J38" s="612">
        <f ca="1">SUM(J14:J37)</f>
        <v>0</v>
      </c>
      <c r="K38" s="612">
        <f ca="1">SUM(K14:K37)</f>
        <v>0</v>
      </c>
      <c r="L38" s="595"/>
      <c r="R38" s="614"/>
      <c r="S38" s="614"/>
      <c r="T38" s="614"/>
    </row>
    <row r="39" s="552" customFormat="1" spans="1:20">
      <c r="A39" s="554"/>
      <c r="B39" s="613"/>
      <c r="C39" s="614" t="s">
        <v>28</v>
      </c>
      <c r="D39" s="614"/>
      <c r="E39" s="614"/>
      <c r="F39" s="614"/>
      <c r="G39" s="615" t="s">
        <v>16</v>
      </c>
      <c r="H39" s="616">
        <f ca="1">H38*0.1</f>
        <v>0</v>
      </c>
      <c r="I39" s="616">
        <f ca="1">I38*0.1</f>
        <v>0</v>
      </c>
      <c r="J39" s="616">
        <f ca="1">J38*0.1</f>
        <v>0</v>
      </c>
      <c r="K39" s="616">
        <f ca="1">K38*0.1</f>
        <v>0</v>
      </c>
      <c r="L39" s="595"/>
      <c r="N39" s="635"/>
      <c r="R39" s="641"/>
      <c r="S39" s="641"/>
      <c r="T39" s="641"/>
    </row>
    <row r="40" s="552" customFormat="1" ht="15.75" spans="1:20">
      <c r="A40" s="554"/>
      <c r="B40" s="613"/>
      <c r="C40" s="617" t="s">
        <v>29</v>
      </c>
      <c r="D40" s="617"/>
      <c r="E40" s="617"/>
      <c r="F40" s="617"/>
      <c r="G40" s="618" t="s">
        <v>16</v>
      </c>
      <c r="H40" s="619">
        <f ca="1">SUM(H38:H39)</f>
        <v>0</v>
      </c>
      <c r="I40" s="619">
        <f ca="1">SUM(I38:I39)</f>
        <v>0</v>
      </c>
      <c r="J40" s="618">
        <f ca="1">SUM(J38:J39)</f>
        <v>0</v>
      </c>
      <c r="K40" s="618">
        <f ca="1">SUM(K38:K39)</f>
        <v>0</v>
      </c>
      <c r="L40" s="595"/>
      <c r="R40" s="614"/>
      <c r="S40" s="614"/>
      <c r="T40" s="614"/>
    </row>
    <row r="41" s="552" customFormat="1" spans="1:20">
      <c r="A41" s="554"/>
      <c r="B41" s="620" t="e">
        <f ca="1">"Terbilang : ( "&amp;L42&amp;" Rupiah )"</f>
        <v>#NAME?</v>
      </c>
      <c r="C41" s="621"/>
      <c r="D41" s="621"/>
      <c r="E41" s="621"/>
      <c r="F41" s="621"/>
      <c r="G41" s="621"/>
      <c r="H41" s="621"/>
      <c r="I41" s="621"/>
      <c r="J41" s="621"/>
      <c r="K41" s="636"/>
      <c r="L41" s="595"/>
      <c r="R41" s="641"/>
      <c r="S41" s="641"/>
      <c r="T41" s="641"/>
    </row>
    <row r="42" s="552" customFormat="1" spans="1:12">
      <c r="A42" s="554"/>
      <c r="B42" s="622"/>
      <c r="C42" s="623"/>
      <c r="D42" s="623"/>
      <c r="E42" s="623"/>
      <c r="F42" s="623"/>
      <c r="G42" s="623"/>
      <c r="H42" s="623"/>
      <c r="I42" s="623"/>
      <c r="J42" s="623"/>
      <c r="K42" s="637"/>
      <c r="L42" s="638" t="e">
        <f ca="1">PROPER([90]!terbilang(K40))</f>
        <v>#NAME?</v>
      </c>
    </row>
    <row r="43" s="552" customFormat="1" ht="15.75" spans="1:12">
      <c r="A43" s="554"/>
      <c r="B43" s="624" t="str">
        <f>"Harga yang dipakai adalah "&amp;'HARGA SATUAN'!I5&amp;""</f>
        <v>Harga yang dipakai adalah RAB HSS 2023</v>
      </c>
      <c r="C43" s="625"/>
      <c r="D43" s="626"/>
      <c r="E43" s="626"/>
      <c r="F43" s="626"/>
      <c r="G43" s="627"/>
      <c r="H43" s="627"/>
      <c r="I43" s="627"/>
      <c r="J43" s="627"/>
      <c r="K43" s="639"/>
      <c r="L43" s="595"/>
    </row>
    <row r="44" s="552" customFormat="1" spans="1:12">
      <c r="A44" s="554"/>
      <c r="B44" s="628"/>
      <c r="C44" s="629"/>
      <c r="D44" s="630"/>
      <c r="E44" s="631"/>
      <c r="F44" s="631"/>
      <c r="G44" s="631"/>
      <c r="H44" s="601"/>
      <c r="I44" s="601"/>
      <c r="J44" s="595"/>
      <c r="K44" s="595"/>
      <c r="L44" s="595"/>
    </row>
    <row r="45" s="552" customFormat="1" spans="1:12">
      <c r="A45" s="554"/>
      <c r="B45" s="628"/>
      <c r="C45" s="629"/>
      <c r="D45" s="630"/>
      <c r="E45" s="631"/>
      <c r="F45" s="631"/>
      <c r="G45" s="631"/>
      <c r="H45" s="632"/>
      <c r="I45" s="632"/>
      <c r="J45" s="640"/>
      <c r="K45" s="640"/>
      <c r="L45" s="595"/>
    </row>
    <row r="46" s="552" customFormat="1" spans="1:12">
      <c r="A46" s="554"/>
      <c r="B46" s="628"/>
      <c r="C46" s="628"/>
      <c r="D46" s="630"/>
      <c r="E46" s="631"/>
      <c r="F46" s="631"/>
      <c r="G46" s="631"/>
      <c r="H46" s="632"/>
      <c r="I46" s="632"/>
      <c r="J46" s="640"/>
      <c r="K46" s="640"/>
      <c r="L46" s="595"/>
    </row>
    <row r="47" s="552" customFormat="1" spans="1:12">
      <c r="A47" s="554"/>
      <c r="B47" s="628"/>
      <c r="C47" s="628"/>
      <c r="D47" s="630"/>
      <c r="E47" s="631"/>
      <c r="F47" s="631"/>
      <c r="G47" s="631"/>
      <c r="H47" s="632"/>
      <c r="I47" s="632"/>
      <c r="J47" s="640"/>
      <c r="K47" s="640"/>
      <c r="L47" s="595"/>
    </row>
    <row r="48" s="552" customFormat="1" spans="1:12">
      <c r="A48" s="554"/>
      <c r="B48" s="628"/>
      <c r="C48" s="628"/>
      <c r="D48" s="630"/>
      <c r="E48" s="631"/>
      <c r="F48" s="631"/>
      <c r="G48" s="631"/>
      <c r="H48" s="633"/>
      <c r="I48" s="633"/>
      <c r="J48" s="633"/>
      <c r="K48" s="633"/>
      <c r="L48" s="595"/>
    </row>
    <row r="49" s="552" customFormat="1" spans="1:12">
      <c r="A49" s="554"/>
      <c r="B49" s="628"/>
      <c r="C49" s="628"/>
      <c r="D49" s="630"/>
      <c r="E49" s="631"/>
      <c r="F49" s="631"/>
      <c r="G49" s="631"/>
      <c r="H49" s="633"/>
      <c r="I49" s="633"/>
      <c r="J49" s="633"/>
      <c r="K49" s="633"/>
      <c r="L49" s="595"/>
    </row>
    <row r="50" s="552" customFormat="1" spans="1:12">
      <c r="A50" s="554"/>
      <c r="B50" s="628"/>
      <c r="C50" s="628"/>
      <c r="D50" s="630"/>
      <c r="E50" s="631"/>
      <c r="F50" s="631"/>
      <c r="G50" s="631"/>
      <c r="H50" s="633"/>
      <c r="I50" s="633"/>
      <c r="J50" s="633"/>
      <c r="K50" s="633"/>
      <c r="L50" s="595"/>
    </row>
    <row r="51" s="552" customFormat="1" spans="1:12">
      <c r="A51" s="554"/>
      <c r="B51" s="628"/>
      <c r="C51" s="628"/>
      <c r="D51" s="630"/>
      <c r="E51" s="631"/>
      <c r="F51" s="631"/>
      <c r="G51" s="631"/>
      <c r="H51" s="633"/>
      <c r="I51" s="633"/>
      <c r="J51" s="633"/>
      <c r="K51" s="633"/>
      <c r="L51" s="595"/>
    </row>
    <row r="52" s="552" customFormat="1" spans="1:12">
      <c r="A52" s="554"/>
      <c r="B52" s="555"/>
      <c r="C52" s="555"/>
      <c r="D52" s="556"/>
      <c r="E52" s="557"/>
      <c r="F52" s="557"/>
      <c r="G52" s="557"/>
      <c r="H52" s="632"/>
      <c r="I52" s="632"/>
      <c r="J52" s="640"/>
      <c r="K52" s="640"/>
      <c r="L52" s="595"/>
    </row>
    <row r="53" spans="1:7">
      <c r="A53" s="597"/>
      <c r="C53" s="555"/>
      <c r="E53" s="555"/>
      <c r="F53" s="555"/>
      <c r="G53" s="555"/>
    </row>
    <row r="54" spans="1:12">
      <c r="A54" s="597"/>
      <c r="E54" s="555"/>
      <c r="F54" s="555"/>
      <c r="G54" s="555"/>
      <c r="H54" s="643"/>
      <c r="I54" s="643"/>
      <c r="J54" s="646"/>
      <c r="K54" s="646"/>
      <c r="L54" s="646"/>
    </row>
    <row r="55" hidden="1" spans="1:12">
      <c r="A55" s="597"/>
      <c r="E55" s="555"/>
      <c r="F55" s="555"/>
      <c r="G55" s="555"/>
      <c r="H55" s="643"/>
      <c r="I55" s="643"/>
      <c r="J55" s="646"/>
      <c r="K55" s="646"/>
      <c r="L55" s="646"/>
    </row>
    <row r="56" hidden="1" spans="1:12">
      <c r="A56" s="597"/>
      <c r="B56" s="644" t="s">
        <v>2</v>
      </c>
      <c r="C56" s="645" t="s">
        <v>30</v>
      </c>
      <c r="E56" s="555"/>
      <c r="F56" s="555"/>
      <c r="G56" s="555"/>
      <c r="H56" s="643"/>
      <c r="I56" s="643"/>
      <c r="J56" s="646"/>
      <c r="K56" s="646"/>
      <c r="L56" s="646"/>
    </row>
    <row r="57" hidden="1" spans="1:12">
      <c r="A57" s="597"/>
      <c r="B57" s="555">
        <v>1</v>
      </c>
      <c r="C57" s="556" t="str">
        <f ca="1">IF(ISERROR(OFFSET('HARGA SATUAN'!$C$6,MATCH('REKAP TIANG'!B57,'HARGA SATUAN'!$P$7:$P$1458,0),0)),"",OFFSET('HARGA SATUAN'!$C$6,MATCH('REKAP TIANG'!B57,'HARGA SATUAN'!$P$7:$P$1458,0),0))</f>
        <v>Tiang Beton 9M-200 daN+E</v>
      </c>
      <c r="D57" s="556">
        <f ca="1">SUMIFS(RAB!$F$14:$F$80,RAB!$C$14:$C$80,'REKAP TIANG'!C57)</f>
        <v>0</v>
      </c>
      <c r="E57" s="555">
        <f ca="1" t="shared" ref="E57:E64" si="12">IF(D57=0,0,1)</f>
        <v>0</v>
      </c>
      <c r="F57" s="555">
        <f ca="1">IF(D57=0,0,SUM($E$56:E57))</f>
        <v>0</v>
      </c>
      <c r="G57" s="555"/>
      <c r="H57" s="643"/>
      <c r="I57" s="643"/>
      <c r="J57" s="646"/>
      <c r="K57" s="646"/>
      <c r="L57" s="646"/>
    </row>
    <row r="58" hidden="1" spans="1:12">
      <c r="A58" s="597"/>
      <c r="B58" s="555">
        <v>2</v>
      </c>
      <c r="C58" s="556" t="str">
        <f ca="1">IF(ISERROR(OFFSET('HARGA SATUAN'!$C$6,MATCH('REKAP TIANG'!B58,'HARGA SATUAN'!$P$7:$P$1458,0),0)),"",OFFSET('HARGA SATUAN'!$C$6,MATCH('REKAP TIANG'!B58,'HARGA SATUAN'!$P$7:$P$1458,0),0))</f>
        <v>Tiang Beton 11M-200 daN+E</v>
      </c>
      <c r="D58" s="556">
        <f ca="1">SUMIFS(RAB!$F$14:$F$80,RAB!$C$14:$C$80,'REKAP TIANG'!C58)</f>
        <v>0</v>
      </c>
      <c r="E58" s="555">
        <f ca="1" t="shared" si="12"/>
        <v>0</v>
      </c>
      <c r="F58" s="555">
        <f ca="1">IF(D58=0,0,SUM($E$56:E58))</f>
        <v>0</v>
      </c>
      <c r="G58" s="555"/>
      <c r="H58" s="643"/>
      <c r="I58" s="643"/>
      <c r="J58" s="646"/>
      <c r="K58" s="646"/>
      <c r="L58" s="646"/>
    </row>
    <row r="59" hidden="1" spans="1:12">
      <c r="A59" s="597"/>
      <c r="B59" s="555">
        <v>3</v>
      </c>
      <c r="C59" s="556" t="str">
        <f ca="1">IF(ISERROR(OFFSET('HARGA SATUAN'!$C$6,MATCH('REKAP TIANG'!B59,'HARGA SATUAN'!$P$7:$P$1458,0),0)),"",OFFSET('HARGA SATUAN'!$C$6,MATCH('REKAP TIANG'!B59,'HARGA SATUAN'!$P$7:$P$1458,0),0))</f>
        <v>Tiang Beton 12M-200 daN+E</v>
      </c>
      <c r="D59" s="556">
        <f ca="1">SUMIFS(RAB!$F$14:$F$80,RAB!$C$14:$C$80,'REKAP TIANG'!C59)</f>
        <v>0</v>
      </c>
      <c r="E59" s="555">
        <f ca="1" t="shared" si="12"/>
        <v>0</v>
      </c>
      <c r="F59" s="555">
        <f ca="1">IF(D59=0,0,SUM($E$56:E59))</f>
        <v>0</v>
      </c>
      <c r="G59" s="555"/>
      <c r="H59" s="643"/>
      <c r="I59" s="643"/>
      <c r="J59" s="646"/>
      <c r="K59" s="646"/>
      <c r="L59" s="646"/>
    </row>
    <row r="60" hidden="1" spans="1:12">
      <c r="A60" s="597"/>
      <c r="B60" s="555">
        <v>4</v>
      </c>
      <c r="C60" s="556" t="str">
        <f ca="1">IF(ISERROR(OFFSET('HARGA SATUAN'!$C$6,MATCH('REKAP TIANG'!B60,'HARGA SATUAN'!$P$7:$P$1458,0),0)),"",OFFSET('HARGA SATUAN'!$C$6,MATCH('REKAP TIANG'!B60,'HARGA SATUAN'!$P$7:$P$1458,0),0))</f>
        <v>Tiang Beton 12M-350 daN+E</v>
      </c>
      <c r="D60" s="556">
        <f ca="1">SUMIFS(RAB!$F$14:$F$80,RAB!$C$14:$C$80,'REKAP TIANG'!C60)</f>
        <v>0</v>
      </c>
      <c r="E60" s="555">
        <f ca="1" t="shared" si="12"/>
        <v>0</v>
      </c>
      <c r="F60" s="555">
        <f ca="1">IF(D60=0,0,SUM($E$56:E60))</f>
        <v>0</v>
      </c>
      <c r="G60" s="555"/>
      <c r="H60" s="643"/>
      <c r="I60" s="643"/>
      <c r="J60" s="646"/>
      <c r="K60" s="646"/>
      <c r="L60" s="646"/>
    </row>
    <row r="61" hidden="1" spans="1:12">
      <c r="A61" s="597"/>
      <c r="B61" s="555">
        <v>5</v>
      </c>
      <c r="C61" s="556" t="str">
        <f ca="1">IF(ISERROR(OFFSET('HARGA SATUAN'!$C$6,MATCH('REKAP TIANG'!B61,'HARGA SATUAN'!$P$7:$P$1458,0),0)),"",OFFSET('HARGA SATUAN'!$C$6,MATCH('REKAP TIANG'!B61,'HARGA SATUAN'!$P$7:$P$1458,0),0))</f>
        <v>Tiang Beton 13M-350 daN+E</v>
      </c>
      <c r="D61" s="556">
        <f ca="1">SUMIFS(RAB!$F$14:$F$80,RAB!$C$14:$C$80,'REKAP TIANG'!C61)</f>
        <v>0</v>
      </c>
      <c r="E61" s="555">
        <f ca="1" t="shared" si="12"/>
        <v>0</v>
      </c>
      <c r="F61" s="555">
        <f ca="1">IF(D61=0,0,SUM($E$56:E61))</f>
        <v>0</v>
      </c>
      <c r="G61" s="555"/>
      <c r="H61" s="643"/>
      <c r="I61" s="643"/>
      <c r="J61" s="646"/>
      <c r="K61" s="646"/>
      <c r="L61" s="646"/>
    </row>
    <row r="62" hidden="1" spans="1:12">
      <c r="A62" s="597"/>
      <c r="B62" s="555">
        <v>6</v>
      </c>
      <c r="C62" s="556" t="str">
        <f ca="1">IF(ISERROR(OFFSET('HARGA SATUAN'!$C$6,MATCH('REKAP TIANG'!B62,'HARGA SATUAN'!$P$7:$P$1458,0),0)),"",OFFSET('HARGA SATUAN'!$C$6,MATCH('REKAP TIANG'!B62,'HARGA SATUAN'!$P$7:$P$1458,0),0))</f>
        <v>Tiang Beton 14M-350 daN+E</v>
      </c>
      <c r="D62" s="556">
        <f ca="1">SUMIFS(RAB!$F$14:$F$80,RAB!$C$14:$C$80,'REKAP TIANG'!C62)</f>
        <v>0</v>
      </c>
      <c r="E62" s="555">
        <f ca="1" t="shared" si="12"/>
        <v>0</v>
      </c>
      <c r="F62" s="555">
        <f ca="1">IF(D62=0,0,SUM($E$56:E62))</f>
        <v>0</v>
      </c>
      <c r="G62" s="555"/>
      <c r="H62" s="643"/>
      <c r="I62" s="643"/>
      <c r="J62" s="646"/>
      <c r="K62" s="646"/>
      <c r="L62" s="646"/>
    </row>
    <row r="63" hidden="1" spans="1:12">
      <c r="A63" s="597"/>
      <c r="B63" s="555">
        <v>7</v>
      </c>
      <c r="C63" s="556" t="str">
        <f ca="1">IF(ISERROR(OFFSET('HARGA SATUAN'!$C$6,MATCH('REKAP TIANG'!B63,'HARGA SATUAN'!$P$7:$P$1458,0),0)),"",OFFSET('HARGA SATUAN'!$C$6,MATCH('REKAP TIANG'!B63,'HARGA SATUAN'!$P$7:$P$1458,0),0))</f>
        <v/>
      </c>
      <c r="D63" s="556">
        <f ca="1">SUMIFS(RAB!$F$14:$F$80,RAB!$C$14:$C$80,'REKAP TIANG'!C63)</f>
        <v>0</v>
      </c>
      <c r="E63" s="555">
        <f ca="1" t="shared" si="12"/>
        <v>0</v>
      </c>
      <c r="F63" s="555">
        <f ca="1">IF(D63=0,0,SUM($E$56:E63))</f>
        <v>0</v>
      </c>
      <c r="G63" s="555"/>
      <c r="H63" s="643"/>
      <c r="I63" s="643"/>
      <c r="J63" s="646"/>
      <c r="K63" s="646"/>
      <c r="L63" s="646"/>
    </row>
    <row r="64" hidden="1" spans="1:12">
      <c r="A64" s="597"/>
      <c r="B64" s="555">
        <v>8</v>
      </c>
      <c r="C64" s="556" t="str">
        <f ca="1">IF(ISERROR(OFFSET('HARGA SATUAN'!$C$6,MATCH('REKAP TIANG'!B64,'HARGA SATUAN'!$P$7:$P$1458,0),0)),"",OFFSET('HARGA SATUAN'!$C$6,MATCH('REKAP TIANG'!B64,'HARGA SATUAN'!$P$7:$P$1458,0),0))</f>
        <v/>
      </c>
      <c r="D64" s="556">
        <f ca="1">SUMIFS(RAB!$F$14:$F$80,RAB!$C$14:$C$80,'REKAP TIANG'!C64)</f>
        <v>0</v>
      </c>
      <c r="E64" s="555">
        <f ca="1" t="shared" si="12"/>
        <v>0</v>
      </c>
      <c r="F64" s="555">
        <f ca="1">IF(D64=0,0,SUM($E$56:E64))</f>
        <v>0</v>
      </c>
      <c r="G64" s="555"/>
      <c r="H64" s="643"/>
      <c r="I64" s="643"/>
      <c r="J64" s="646"/>
      <c r="K64" s="646"/>
      <c r="L64" s="646"/>
    </row>
    <row r="65" hidden="1" spans="1:12">
      <c r="A65" s="597"/>
      <c r="B65" s="555">
        <v>9</v>
      </c>
      <c r="C65" s="556" t="str">
        <f ca="1">IF(ISERROR(OFFSET('HARGA SATUAN'!$C$6,MATCH('REKAP TIANG'!B65,'HARGA SATUAN'!$P$7:$P$1458,0),0)),"",OFFSET('HARGA SATUAN'!$C$6,MATCH('REKAP TIANG'!B65,'HARGA SATUAN'!$P$7:$P$1458,0),0))</f>
        <v/>
      </c>
      <c r="D65" s="556">
        <f ca="1">SUMIFS(RAB!$F$14:$F$80,RAB!$C$14:$C$80,'REKAP TIANG'!C65)</f>
        <v>0</v>
      </c>
      <c r="E65" s="555">
        <f ca="1" t="shared" ref="E65:E76" si="13">IF(D65=0,0,1)</f>
        <v>0</v>
      </c>
      <c r="F65" s="555">
        <f ca="1">IF(D65=0,0,SUM($E$56:E65))</f>
        <v>0</v>
      </c>
      <c r="G65" s="555"/>
      <c r="H65" s="643"/>
      <c r="I65" s="643"/>
      <c r="J65" s="646"/>
      <c r="K65" s="646"/>
      <c r="L65" s="646"/>
    </row>
    <row r="66" hidden="1" spans="1:12">
      <c r="A66" s="597"/>
      <c r="B66" s="555">
        <v>10</v>
      </c>
      <c r="C66" s="556" t="str">
        <f ca="1">IF(ISERROR(OFFSET('HARGA SATUAN'!$C$6,MATCH('REKAP TIANG'!B66,'HARGA SATUAN'!$P$7:$P$1458,0),0)),"",OFFSET('HARGA SATUAN'!$C$6,MATCH('REKAP TIANG'!B66,'HARGA SATUAN'!$P$7:$P$1458,0),0))</f>
        <v/>
      </c>
      <c r="D66" s="556">
        <f ca="1">SUMIFS(RAB!$F$14:$F$80,RAB!$C$14:$C$80,'REKAP TIANG'!C66)</f>
        <v>0</v>
      </c>
      <c r="E66" s="555">
        <f ca="1" t="shared" si="13"/>
        <v>0</v>
      </c>
      <c r="F66" s="555">
        <f ca="1">IF(D66=0,0,SUM($E$56:E66))</f>
        <v>0</v>
      </c>
      <c r="G66" s="555"/>
      <c r="H66" s="643"/>
      <c r="I66" s="643"/>
      <c r="J66" s="646"/>
      <c r="K66" s="646"/>
      <c r="L66" s="646"/>
    </row>
    <row r="67" hidden="1" spans="1:12">
      <c r="A67" s="597"/>
      <c r="B67" s="555">
        <v>11</v>
      </c>
      <c r="C67" s="556" t="str">
        <f ca="1">IF(ISERROR(OFFSET('HARGA SATUAN'!$C$6,MATCH('REKAP TIANG'!B67,'HARGA SATUAN'!$P$7:$P$1458,0),0)),"",OFFSET('HARGA SATUAN'!$C$6,MATCH('REKAP TIANG'!B67,'HARGA SATUAN'!$P$7:$P$1458,0),0))</f>
        <v/>
      </c>
      <c r="D67" s="556">
        <f ca="1">SUMIFS(RAB!$F$14:$F$80,RAB!$C$14:$C$80,'REKAP TIANG'!C67)</f>
        <v>0</v>
      </c>
      <c r="E67" s="555">
        <f ca="1" t="shared" si="13"/>
        <v>0</v>
      </c>
      <c r="F67" s="555">
        <f ca="1">IF(D67=0,0,SUM($E$56:E67))</f>
        <v>0</v>
      </c>
      <c r="G67" s="555"/>
      <c r="H67" s="643"/>
      <c r="I67" s="643"/>
      <c r="J67" s="646"/>
      <c r="K67" s="646"/>
      <c r="L67" s="646"/>
    </row>
    <row r="68" hidden="1" spans="1:12">
      <c r="A68" s="597"/>
      <c r="B68" s="555">
        <v>12</v>
      </c>
      <c r="C68" s="556" t="str">
        <f ca="1">IF(ISERROR(OFFSET('HARGA SATUAN'!$C$6,MATCH('REKAP TIANG'!B68,'HARGA SATUAN'!$P$7:$P$1458,0),0)),"",OFFSET('HARGA SATUAN'!$C$6,MATCH('REKAP TIANG'!B68,'HARGA SATUAN'!$P$7:$P$1458,0),0))</f>
        <v/>
      </c>
      <c r="D68" s="556">
        <f ca="1">SUMIFS(RAB!$F$14:$F$80,RAB!$C$14:$C$80,'REKAP TIANG'!C68)</f>
        <v>0</v>
      </c>
      <c r="E68" s="555">
        <f ca="1" t="shared" si="13"/>
        <v>0</v>
      </c>
      <c r="F68" s="555">
        <f ca="1">IF(D68=0,0,SUM($E$56:E68))</f>
        <v>0</v>
      </c>
      <c r="G68" s="555"/>
      <c r="H68" s="643"/>
      <c r="I68" s="643"/>
      <c r="J68" s="646"/>
      <c r="K68" s="646"/>
      <c r="L68" s="646"/>
    </row>
    <row r="69" hidden="1" spans="1:12">
      <c r="A69" s="597"/>
      <c r="B69" s="555">
        <v>13</v>
      </c>
      <c r="C69" s="556" t="str">
        <f ca="1">IF(ISERROR(OFFSET('HARGA SATUAN'!$C$6,MATCH('REKAP TIANG'!B69,'HARGA SATUAN'!$P$7:$P$1458,0),0)),"",OFFSET('HARGA SATUAN'!$C$6,MATCH('REKAP TIANG'!B69,'HARGA SATUAN'!$P$7:$P$1458,0),0))</f>
        <v/>
      </c>
      <c r="D69" s="556">
        <f ca="1">SUMIFS(RAB!$F$14:$F$80,RAB!$C$14:$C$80,'REKAP TIANG'!C69)</f>
        <v>0</v>
      </c>
      <c r="E69" s="555">
        <f ca="1" t="shared" si="13"/>
        <v>0</v>
      </c>
      <c r="F69" s="555">
        <f ca="1">IF(D69=0,0,SUM($E$56:E69))</f>
        <v>0</v>
      </c>
      <c r="G69" s="555"/>
      <c r="H69" s="643"/>
      <c r="I69" s="643"/>
      <c r="J69" s="646"/>
      <c r="K69" s="646"/>
      <c r="L69" s="646"/>
    </row>
    <row r="70" hidden="1" spans="1:12">
      <c r="A70" s="597"/>
      <c r="B70" s="555">
        <v>14</v>
      </c>
      <c r="C70" s="556" t="str">
        <f ca="1">IF(ISERROR(OFFSET('HARGA SATUAN'!$C$6,MATCH('REKAP TIANG'!B70,'HARGA SATUAN'!$P$7:$P$1458,0),0)),"",OFFSET('HARGA SATUAN'!$C$6,MATCH('REKAP TIANG'!B70,'HARGA SATUAN'!$P$7:$P$1458,0),0))</f>
        <v/>
      </c>
      <c r="D70" s="556">
        <f ca="1">SUMIFS(RAB!$F$14:$F$80,RAB!$C$14:$C$80,'REKAP TIANG'!C70)</f>
        <v>0</v>
      </c>
      <c r="E70" s="555">
        <f ca="1" t="shared" si="13"/>
        <v>0</v>
      </c>
      <c r="F70" s="555">
        <f ca="1">IF(D70=0,0,SUM($E$56:E70))</f>
        <v>0</v>
      </c>
      <c r="G70" s="555"/>
      <c r="H70" s="643"/>
      <c r="I70" s="643"/>
      <c r="J70" s="646"/>
      <c r="K70" s="646"/>
      <c r="L70" s="646"/>
    </row>
    <row r="71" hidden="1" spans="1:12">
      <c r="A71" s="597"/>
      <c r="B71" s="555">
        <v>15</v>
      </c>
      <c r="C71" s="556" t="str">
        <f ca="1">IF(ISERROR(OFFSET('HARGA SATUAN'!$C$6,MATCH('REKAP TIANG'!B71,'HARGA SATUAN'!$P$7:$P$1458,0),0)),"",OFFSET('HARGA SATUAN'!$C$6,MATCH('REKAP TIANG'!B71,'HARGA SATUAN'!$P$7:$P$1458,0),0))</f>
        <v/>
      </c>
      <c r="D71" s="556">
        <f ca="1">SUMIFS(RAB!$F$14:$F$80,RAB!$C$14:$C$80,'REKAP TIANG'!C71)</f>
        <v>0</v>
      </c>
      <c r="E71" s="555">
        <f ca="1" t="shared" si="13"/>
        <v>0</v>
      </c>
      <c r="F71" s="555">
        <f ca="1">IF(D71=0,0,SUM($E$56:E71))</f>
        <v>0</v>
      </c>
      <c r="G71" s="555"/>
      <c r="H71" s="643"/>
      <c r="I71" s="643"/>
      <c r="J71" s="646"/>
      <c r="K71" s="646"/>
      <c r="L71" s="646"/>
    </row>
    <row r="72" hidden="1" spans="1:12">
      <c r="A72" s="597"/>
      <c r="B72" s="555">
        <v>16</v>
      </c>
      <c r="C72" s="556" t="str">
        <f ca="1">IF(ISERROR(OFFSET('HARGA SATUAN'!$C$6,MATCH('REKAP TIANG'!B72,'HARGA SATUAN'!$P$7:$P$1458,0),0)),"",OFFSET('HARGA SATUAN'!$C$6,MATCH('REKAP TIANG'!B72,'HARGA SATUAN'!$P$7:$P$1458,0),0))</f>
        <v/>
      </c>
      <c r="D72" s="556">
        <f ca="1">SUMIFS(RAB!$F$14:$F$80,RAB!$C$14:$C$80,'REKAP TIANG'!C72)</f>
        <v>0</v>
      </c>
      <c r="E72" s="555">
        <f ca="1" t="shared" si="13"/>
        <v>0</v>
      </c>
      <c r="F72" s="555">
        <f ca="1">IF(D72=0,0,SUM($E$56:E72))</f>
        <v>0</v>
      </c>
      <c r="G72" s="555"/>
      <c r="H72" s="643"/>
      <c r="I72" s="643"/>
      <c r="J72" s="646"/>
      <c r="K72" s="646"/>
      <c r="L72" s="646"/>
    </row>
    <row r="73" hidden="1" spans="1:12">
      <c r="A73" s="597"/>
      <c r="B73" s="555">
        <v>17</v>
      </c>
      <c r="C73" s="556" t="str">
        <f ca="1">IF(ISERROR(OFFSET('HARGA SATUAN'!$C$6,MATCH('REKAP TIANG'!B73,'HARGA SATUAN'!$P$7:$P$1458,0),0)),"",OFFSET('HARGA SATUAN'!$C$6,MATCH('REKAP TIANG'!B73,'HARGA SATUAN'!$P$7:$P$1458,0),0))</f>
        <v/>
      </c>
      <c r="D73" s="556">
        <f ca="1">SUMIFS(RAB!$F$14:$F$80,RAB!$C$14:$C$80,'REKAP TIANG'!C73)</f>
        <v>0</v>
      </c>
      <c r="E73" s="555">
        <f ca="1" t="shared" si="13"/>
        <v>0</v>
      </c>
      <c r="F73" s="555">
        <f ca="1">IF(D73=0,0,SUM($E$56:E73))</f>
        <v>0</v>
      </c>
      <c r="G73" s="555"/>
      <c r="H73" s="643"/>
      <c r="I73" s="643"/>
      <c r="J73" s="646"/>
      <c r="K73" s="646"/>
      <c r="L73" s="646"/>
    </row>
    <row r="74" hidden="1" spans="1:12">
      <c r="A74" s="597"/>
      <c r="B74" s="555">
        <v>18</v>
      </c>
      <c r="C74" s="556" t="str">
        <f ca="1">IF(ISERROR(OFFSET('HARGA SATUAN'!$C$6,MATCH('REKAP TIANG'!B74,'HARGA SATUAN'!$P$7:$P$1458,0),0)),"",OFFSET('HARGA SATUAN'!$C$6,MATCH('REKAP TIANG'!B74,'HARGA SATUAN'!$P$7:$P$1458,0),0))</f>
        <v/>
      </c>
      <c r="D74" s="556">
        <f ca="1">SUMIFS(RAB!$F$14:$F$80,RAB!$C$14:$C$80,'REKAP TIANG'!C74)</f>
        <v>0</v>
      </c>
      <c r="E74" s="555">
        <f ca="1" t="shared" si="13"/>
        <v>0</v>
      </c>
      <c r="F74" s="555">
        <f ca="1">IF(D74=0,0,SUM($E$56:E74))</f>
        <v>0</v>
      </c>
      <c r="G74" s="555"/>
      <c r="H74" s="643"/>
      <c r="I74" s="643"/>
      <c r="J74" s="646"/>
      <c r="K74" s="646"/>
      <c r="L74" s="646"/>
    </row>
    <row r="75" hidden="1" spans="1:12">
      <c r="A75" s="597"/>
      <c r="B75" s="555">
        <v>19</v>
      </c>
      <c r="C75" s="556" t="str">
        <f ca="1">IF(ISERROR(OFFSET('HARGA SATUAN'!$C$6,MATCH('REKAP TIANG'!B75,'HARGA SATUAN'!$P$7:$P$1458,0),0)),"",OFFSET('HARGA SATUAN'!$C$6,MATCH('REKAP TIANG'!B75,'HARGA SATUAN'!$P$7:$P$1458,0),0))</f>
        <v/>
      </c>
      <c r="D75" s="556">
        <f ca="1">SUMIFS(RAB!$F$14:$F$80,RAB!$C$14:$C$80,'REKAP TIANG'!C75)</f>
        <v>0</v>
      </c>
      <c r="E75" s="555">
        <f ca="1" t="shared" si="13"/>
        <v>0</v>
      </c>
      <c r="F75" s="555">
        <f ca="1">IF(D75=0,0,SUM($E$56:E75))</f>
        <v>0</v>
      </c>
      <c r="G75" s="555"/>
      <c r="H75" s="643"/>
      <c r="I75" s="643"/>
      <c r="J75" s="646"/>
      <c r="K75" s="646"/>
      <c r="L75" s="646"/>
    </row>
    <row r="76" hidden="1" spans="1:12">
      <c r="A76" s="597"/>
      <c r="B76" s="555">
        <v>20</v>
      </c>
      <c r="C76" s="556" t="str">
        <f ca="1">IF(ISERROR(OFFSET('HARGA SATUAN'!$C$6,MATCH('REKAP TIANG'!B76,'HARGA SATUAN'!$P$7:$P$1458,0),0)),"",OFFSET('HARGA SATUAN'!$C$6,MATCH('REKAP TIANG'!B76,'HARGA SATUAN'!$P$7:$P$1458,0),0))</f>
        <v/>
      </c>
      <c r="D76" s="556">
        <f ca="1">SUMIFS(RAB!$F$14:$F$80,RAB!$C$14:$C$80,'REKAP TIANG'!C76)</f>
        <v>0</v>
      </c>
      <c r="E76" s="555">
        <f ca="1" t="shared" si="13"/>
        <v>0</v>
      </c>
      <c r="F76" s="555">
        <f ca="1">IF(D76=0,0,SUM($E$56:E76))</f>
        <v>0</v>
      </c>
      <c r="G76" s="555"/>
      <c r="H76" s="643"/>
      <c r="I76" s="643"/>
      <c r="J76" s="646"/>
      <c r="K76" s="646"/>
      <c r="L76" s="646"/>
    </row>
    <row r="77" hidden="1" spans="1:12">
      <c r="A77" s="597"/>
      <c r="E77" s="555"/>
      <c r="F77" s="555"/>
      <c r="G77" s="555"/>
      <c r="H77" s="643"/>
      <c r="I77" s="643"/>
      <c r="J77" s="646"/>
      <c r="K77" s="646"/>
      <c r="L77" s="646"/>
    </row>
    <row r="78" hidden="1" spans="1:12">
      <c r="A78" s="597"/>
      <c r="E78" s="555"/>
      <c r="F78" s="555"/>
      <c r="G78" s="555"/>
      <c r="H78" s="643"/>
      <c r="I78" s="643"/>
      <c r="J78" s="646"/>
      <c r="K78" s="646"/>
      <c r="L78" s="646"/>
    </row>
    <row r="79" spans="1:12">
      <c r="A79" s="597"/>
      <c r="E79" s="555"/>
      <c r="F79" s="555"/>
      <c r="G79" s="555"/>
      <c r="H79" s="643"/>
      <c r="I79" s="643"/>
      <c r="J79" s="646"/>
      <c r="K79" s="646"/>
      <c r="L79" s="646"/>
    </row>
    <row r="80" spans="1:12">
      <c r="A80" s="597"/>
      <c r="E80" s="555"/>
      <c r="F80" s="555"/>
      <c r="G80" s="555"/>
      <c r="H80" s="643"/>
      <c r="I80" s="643"/>
      <c r="J80" s="646"/>
      <c r="K80" s="646"/>
      <c r="L80" s="646"/>
    </row>
    <row r="81" spans="1:12">
      <c r="A81" s="597"/>
      <c r="E81" s="555"/>
      <c r="F81" s="555"/>
      <c r="G81" s="555"/>
      <c r="H81" s="643"/>
      <c r="I81" s="643"/>
      <c r="J81" s="646"/>
      <c r="K81" s="646"/>
      <c r="L81" s="646"/>
    </row>
    <row r="82" spans="1:12">
      <c r="A82" s="597"/>
      <c r="E82" s="555"/>
      <c r="F82" s="555"/>
      <c r="G82" s="555"/>
      <c r="H82" s="643"/>
      <c r="I82" s="643"/>
      <c r="J82" s="646"/>
      <c r="K82" s="646"/>
      <c r="L82" s="646"/>
    </row>
    <row r="83" spans="1:12">
      <c r="A83" s="597"/>
      <c r="E83" s="555"/>
      <c r="F83" s="555"/>
      <c r="G83" s="555"/>
      <c r="H83" s="643"/>
      <c r="I83" s="643"/>
      <c r="J83" s="646"/>
      <c r="K83" s="646"/>
      <c r="L83" s="646"/>
    </row>
    <row r="84" spans="2:12">
      <c r="B84" s="646"/>
      <c r="C84" s="647"/>
      <c r="D84" s="647"/>
      <c r="E84" s="646"/>
      <c r="F84" s="646"/>
      <c r="G84" s="646"/>
      <c r="H84" s="643"/>
      <c r="I84" s="643"/>
      <c r="J84" s="646"/>
      <c r="K84" s="646"/>
      <c r="L84" s="646"/>
    </row>
    <row r="85" spans="2:12">
      <c r="B85" s="646"/>
      <c r="C85" s="647"/>
      <c r="D85" s="647"/>
      <c r="E85" s="646"/>
      <c r="F85" s="646"/>
      <c r="G85" s="646"/>
      <c r="H85" s="643"/>
      <c r="I85" s="643"/>
      <c r="J85" s="646"/>
      <c r="K85" s="646"/>
      <c r="L85" s="646"/>
    </row>
    <row r="86" spans="2:12">
      <c r="B86" s="646"/>
      <c r="C86" s="647"/>
      <c r="D86" s="647"/>
      <c r="E86" s="646"/>
      <c r="F86" s="646"/>
      <c r="G86" s="646"/>
      <c r="H86" s="643"/>
      <c r="I86" s="643"/>
      <c r="J86" s="646"/>
      <c r="K86" s="646"/>
      <c r="L86" s="646"/>
    </row>
    <row r="87" spans="2:12">
      <c r="B87" s="646"/>
      <c r="C87" s="647"/>
      <c r="D87" s="647"/>
      <c r="E87" s="646"/>
      <c r="F87" s="646"/>
      <c r="G87" s="646"/>
      <c r="H87" s="643"/>
      <c r="I87" s="643"/>
      <c r="J87" s="646"/>
      <c r="K87" s="646"/>
      <c r="L87" s="646"/>
    </row>
    <row r="88" spans="2:12">
      <c r="B88" s="646"/>
      <c r="C88" s="647"/>
      <c r="D88" s="647"/>
      <c r="E88" s="646"/>
      <c r="F88" s="646"/>
      <c r="G88" s="646"/>
      <c r="H88" s="643"/>
      <c r="I88" s="643"/>
      <c r="J88" s="646"/>
      <c r="K88" s="646"/>
      <c r="L88" s="646"/>
    </row>
    <row r="89" spans="2:12">
      <c r="B89" s="646"/>
      <c r="C89" s="647"/>
      <c r="D89" s="647"/>
      <c r="E89" s="646"/>
      <c r="F89" s="646"/>
      <c r="G89" s="646"/>
      <c r="H89" s="643"/>
      <c r="I89" s="643"/>
      <c r="J89" s="646"/>
      <c r="K89" s="646"/>
      <c r="L89" s="646"/>
    </row>
    <row r="90" spans="2:12">
      <c r="B90" s="646"/>
      <c r="C90" s="647"/>
      <c r="D90" s="647"/>
      <c r="E90" s="646"/>
      <c r="F90" s="646"/>
      <c r="G90" s="646"/>
      <c r="H90" s="643"/>
      <c r="I90" s="643"/>
      <c r="J90" s="646"/>
      <c r="K90" s="646"/>
      <c r="L90" s="646"/>
    </row>
    <row r="91" spans="2:12">
      <c r="B91" s="646"/>
      <c r="C91" s="647"/>
      <c r="D91" s="647"/>
      <c r="E91" s="646"/>
      <c r="F91" s="646"/>
      <c r="G91" s="646"/>
      <c r="H91" s="643"/>
      <c r="I91" s="643"/>
      <c r="J91" s="646"/>
      <c r="K91" s="646"/>
      <c r="L91" s="646"/>
    </row>
    <row r="92" spans="2:12">
      <c r="B92" s="646"/>
      <c r="C92" s="647"/>
      <c r="D92" s="647"/>
      <c r="E92" s="646"/>
      <c r="F92" s="646"/>
      <c r="G92" s="646"/>
      <c r="H92" s="643"/>
      <c r="I92" s="643"/>
      <c r="J92" s="646"/>
      <c r="K92" s="646"/>
      <c r="L92" s="646"/>
    </row>
    <row r="93" spans="2:12">
      <c r="B93" s="646"/>
      <c r="C93" s="647"/>
      <c r="D93" s="647"/>
      <c r="E93" s="646"/>
      <c r="F93" s="646"/>
      <c r="G93" s="646"/>
      <c r="H93" s="643"/>
      <c r="I93" s="643"/>
      <c r="J93" s="646"/>
      <c r="K93" s="646"/>
      <c r="L93" s="646"/>
    </row>
    <row r="94" spans="2:12">
      <c r="B94" s="646"/>
      <c r="C94" s="647"/>
      <c r="D94" s="647"/>
      <c r="E94" s="646"/>
      <c r="F94" s="646"/>
      <c r="G94" s="646"/>
      <c r="H94" s="643"/>
      <c r="I94" s="643"/>
      <c r="J94" s="646"/>
      <c r="K94" s="646"/>
      <c r="L94" s="646"/>
    </row>
  </sheetData>
  <sheetProtection sort="0" autoFilter="0"/>
  <autoFilter ref="B14:K36">
    <extLst/>
  </autoFilter>
  <mergeCells count="21">
    <mergeCell ref="B4:K4"/>
    <mergeCell ref="G6:K6"/>
    <mergeCell ref="H11:K11"/>
    <mergeCell ref="C38:F38"/>
    <mergeCell ref="C39:F39"/>
    <mergeCell ref="C40:F40"/>
    <mergeCell ref="H45:K45"/>
    <mergeCell ref="H46:K46"/>
    <mergeCell ref="H47:K47"/>
    <mergeCell ref="H52:K52"/>
    <mergeCell ref="B11:B13"/>
    <mergeCell ref="C11:C13"/>
    <mergeCell ref="D11:D13"/>
    <mergeCell ref="E11:E13"/>
    <mergeCell ref="F11:F13"/>
    <mergeCell ref="G11:G13"/>
    <mergeCell ref="H12:H13"/>
    <mergeCell ref="I12:I13"/>
    <mergeCell ref="J12:J13"/>
    <mergeCell ref="K12:K13"/>
    <mergeCell ref="B41:K42"/>
  </mergeCells>
  <conditionalFormatting sqref="$A1:$XFD5 G6 L6:IV6 A6:E9 G7:IV9 $A10:$XFD65536">
    <cfRule type="cellIs" dxfId="0" priority="2" operator="equal">
      <formula>0</formula>
    </cfRule>
  </conditionalFormatting>
  <conditionalFormatting sqref="E1:E3 G1:G35 E6:E15 H12:I12 N13 F14:F15 H14:K35 R14:T36 C16:C35 F17:F35 F36:K36 E37:F37 H37:K37 G37:G65536 E41:E65536">
    <cfRule type="cellIs" dxfId="0" priority="4" stopIfTrue="1" operator="equal">
      <formula>0</formula>
    </cfRule>
  </conditionalFormatting>
  <dataValidations count="2">
    <dataValidation type="list" allowBlank="1" showInputMessage="1" showErrorMessage="1" errorTitle="PERINGATAN!!!" error="HARGA YANG DIPAKAI SALAH...." sqref="O3:P3">
      <formula1>$T$1:$T$4</formula1>
    </dataValidation>
    <dataValidation allowBlank="1" showInputMessage="1" showErrorMessage="1" errorTitle="PERINGATAN !!!" error="MDU / UPAH SALAH BOZ...." sqref="M11:P11 H14:K37"/>
  </dataValidations>
  <printOptions horizontalCentered="1"/>
  <pageMargins left="0.275590551181102" right="0.3" top="0.31496062992126" bottom="0.590551181102362" header="0.31496062992126" footer="0.31496062992126"/>
  <pageSetup paperSize="9" scale="60" fitToHeight="12" orientation="portrait" horizontalDpi="1200" verticalDpi="1200"/>
  <headerFooter/>
  <colBreaks count="1" manualBreakCount="1">
    <brk id="11" max="1048575" man="1"/>
  </col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tabColor theme="1" tint="0.249977111117893"/>
    <pageSetUpPr fitToPage="1"/>
  </sheetPr>
  <dimension ref="A1:U375"/>
  <sheetViews>
    <sheetView showGridLines="0" tabSelected="1" zoomScale="85" zoomScaleNormal="85" workbookViewId="0">
      <pane xSplit="2" ySplit="13" topLeftCell="C14" activePane="bottomRight" state="frozen"/>
      <selection/>
      <selection pane="topRight"/>
      <selection pane="bottomLeft"/>
      <selection pane="bottomRight" activeCell="C15" sqref="C15"/>
    </sheetView>
  </sheetViews>
  <sheetFormatPr defaultColWidth="9.14285714285714" defaultRowHeight="15"/>
  <cols>
    <col min="1" max="1" width="5.28571428571429" style="554" customWidth="1"/>
    <col min="2" max="2" width="5.14285714285714" style="555" customWidth="1"/>
    <col min="3" max="3" width="45.7142857142857" style="556" customWidth="1"/>
    <col min="4" max="4" width="8.71428571428571" style="556" customWidth="1"/>
    <col min="5" max="5" width="11.7142857142857" style="557" customWidth="1"/>
    <col min="6" max="6" width="7.71428571428571" style="557" customWidth="1"/>
    <col min="7" max="7" width="12.7142857142857" style="557" customWidth="1"/>
    <col min="8" max="9" width="16.7142857142857" style="558" customWidth="1"/>
    <col min="10" max="11" width="16.7142857142857" style="559" customWidth="1"/>
    <col min="12" max="12" width="3.71428571428571" style="559" customWidth="1"/>
    <col min="13" max="13" width="6.57142857142857" style="560" customWidth="1"/>
    <col min="14" max="14" width="7.28571428571429" style="560" customWidth="1"/>
    <col min="15" max="16" width="12.7142857142857" style="560" customWidth="1"/>
    <col min="17" max="17" width="2.42857142857143" style="560" customWidth="1"/>
    <col min="18" max="20" width="10.7142857142857" style="560" customWidth="1"/>
    <col min="21" max="16384" width="9.14285714285714" style="560"/>
  </cols>
  <sheetData>
    <row r="1" spans="3:20">
      <c r="C1" s="561" t="str">
        <f>RAB!C1</f>
        <v>PT. PLN ( PERSERO )</v>
      </c>
      <c r="D1" s="562"/>
      <c r="T1" s="554"/>
    </row>
    <row r="2" spans="3:20">
      <c r="C2" s="561" t="str">
        <f>RAB!C2</f>
        <v>UNIT INDUK DISTRIBUSI JAWA TENGAH &amp; DI YOGYAKARTA</v>
      </c>
      <c r="D2" s="562"/>
      <c r="S2" s="597"/>
      <c r="T2" s="598"/>
    </row>
    <row r="3" spans="3:20">
      <c r="C3" s="561" t="str">
        <f>RAB!C3</f>
        <v>UP3 DEMAK</v>
      </c>
      <c r="D3" s="562"/>
      <c r="M3" s="589"/>
      <c r="N3" s="589"/>
      <c r="O3" s="589"/>
      <c r="P3" s="589"/>
      <c r="S3" s="597"/>
      <c r="T3" s="598"/>
    </row>
    <row r="4" ht="15.75" customHeight="1" spans="2:20">
      <c r="B4" s="563" t="s">
        <v>31</v>
      </c>
      <c r="C4" s="563"/>
      <c r="D4" s="563"/>
      <c r="E4" s="563"/>
      <c r="F4" s="563"/>
      <c r="G4" s="563"/>
      <c r="H4" s="563"/>
      <c r="I4" s="563"/>
      <c r="J4" s="563"/>
      <c r="K4" s="563"/>
      <c r="S4" s="597"/>
      <c r="T4" s="597"/>
    </row>
    <row r="5" ht="15.75" customHeight="1" spans="2:20">
      <c r="B5" s="563"/>
      <c r="C5" s="563"/>
      <c r="D5" s="563"/>
      <c r="E5" s="563"/>
      <c r="F5" s="563"/>
      <c r="G5" s="563"/>
      <c r="H5" s="563"/>
      <c r="I5" s="563"/>
      <c r="J5" s="563"/>
      <c r="K5" s="563"/>
      <c r="S5" s="597"/>
      <c r="T5" s="597"/>
    </row>
    <row r="6" spans="3:21">
      <c r="C6" s="564"/>
      <c r="D6" s="562"/>
      <c r="E6" s="184" t="s">
        <v>15</v>
      </c>
      <c r="F6" s="565" t="s">
        <v>16</v>
      </c>
      <c r="G6" s="566" t="str">
        <f>RAB!G6</f>
        <v>PB BANGKIT ARIF WIJAKSANA 11KVA</v>
      </c>
      <c r="H6" s="566"/>
      <c r="I6" s="566"/>
      <c r="J6" s="566"/>
      <c r="K6" s="566"/>
      <c r="S6" s="597"/>
      <c r="T6" s="598"/>
      <c r="U6" s="597"/>
    </row>
    <row r="7" spans="3:21">
      <c r="C7" s="564"/>
      <c r="D7" s="562"/>
      <c r="E7" s="184" t="s">
        <v>17</v>
      </c>
      <c r="F7" s="565" t="s">
        <v>16</v>
      </c>
      <c r="G7" s="184" t="str">
        <f>RAB!G7</f>
        <v>DS GENUKSURAN</v>
      </c>
      <c r="H7" s="567"/>
      <c r="S7" s="597"/>
      <c r="T7" s="598"/>
      <c r="U7" s="597"/>
    </row>
    <row r="8" spans="3:21">
      <c r="C8" s="564"/>
      <c r="D8" s="562"/>
      <c r="E8" s="184" t="s">
        <v>18</v>
      </c>
      <c r="F8" s="565" t="s">
        <v>16</v>
      </c>
      <c r="G8" s="184" t="str">
        <f>RAB!G8</f>
        <v>PT. PLN (PERSERO) UP3 DEMAK</v>
      </c>
      <c r="H8" s="567"/>
      <c r="S8" s="597"/>
      <c r="T8" s="598"/>
      <c r="U8" s="597"/>
    </row>
    <row r="9" spans="3:21">
      <c r="C9" s="564"/>
      <c r="D9" s="562"/>
      <c r="E9" s="184" t="s">
        <v>19</v>
      </c>
      <c r="F9" s="565" t="s">
        <v>16</v>
      </c>
      <c r="G9" s="184" t="str">
        <f>RAB!G9</f>
        <v>SAR 2023</v>
      </c>
      <c r="H9" s="567"/>
      <c r="S9" s="597"/>
      <c r="T9" s="598"/>
      <c r="U9" s="597"/>
    </row>
    <row r="10" ht="15.75" spans="3:20">
      <c r="C10" s="562"/>
      <c r="D10" s="562"/>
      <c r="F10" s="565"/>
      <c r="S10" s="597"/>
      <c r="T10" s="597"/>
    </row>
    <row r="11" ht="15.75" customHeight="1" spans="2:20">
      <c r="B11" s="568" t="s">
        <v>2</v>
      </c>
      <c r="C11" s="569" t="s">
        <v>3</v>
      </c>
      <c r="D11" s="570" t="s">
        <v>4</v>
      </c>
      <c r="E11" s="570" t="s">
        <v>5</v>
      </c>
      <c r="F11" s="570" t="s">
        <v>20</v>
      </c>
      <c r="G11" s="571" t="s">
        <v>7</v>
      </c>
      <c r="H11" s="570" t="s">
        <v>21</v>
      </c>
      <c r="I11" s="570"/>
      <c r="J11" s="570"/>
      <c r="K11" s="590"/>
      <c r="M11" s="591"/>
      <c r="N11" s="591"/>
      <c r="O11" s="591"/>
      <c r="P11" s="591"/>
      <c r="R11" s="599"/>
      <c r="S11" s="600"/>
      <c r="T11" s="600"/>
    </row>
    <row r="12" customHeight="1" spans="2:20">
      <c r="B12" s="572"/>
      <c r="C12" s="573"/>
      <c r="D12" s="574"/>
      <c r="E12" s="574"/>
      <c r="F12" s="574"/>
      <c r="G12" s="575"/>
      <c r="H12" s="576" t="s">
        <v>22</v>
      </c>
      <c r="I12" s="576" t="s">
        <v>23</v>
      </c>
      <c r="J12" s="574" t="s">
        <v>24</v>
      </c>
      <c r="K12" s="592" t="s">
        <v>25</v>
      </c>
      <c r="M12" s="591"/>
      <c r="N12" s="591"/>
      <c r="O12" s="591"/>
      <c r="P12" s="591"/>
      <c r="R12" s="599"/>
      <c r="S12" s="599"/>
      <c r="T12" s="599"/>
    </row>
    <row r="13" customHeight="1" spans="2:20">
      <c r="B13" s="572"/>
      <c r="C13" s="577"/>
      <c r="D13" s="574"/>
      <c r="E13" s="574"/>
      <c r="F13" s="574"/>
      <c r="G13" s="578"/>
      <c r="H13" s="579"/>
      <c r="I13" s="579"/>
      <c r="J13" s="574"/>
      <c r="K13" s="592"/>
      <c r="M13" s="591"/>
      <c r="N13" s="593"/>
      <c r="O13" s="593"/>
      <c r="P13" s="593"/>
      <c r="R13" s="599"/>
      <c r="S13" s="599"/>
      <c r="T13" s="599"/>
    </row>
    <row r="14" s="552" customFormat="1" ht="15.75" customHeight="1" spans="1:20">
      <c r="A14" s="554"/>
      <c r="B14" s="580"/>
      <c r="C14" s="581"/>
      <c r="D14" s="582"/>
      <c r="E14" s="214"/>
      <c r="F14" s="583"/>
      <c r="G14" s="583" t="str">
        <f ca="1">IF(ISERROR(OFFSET('HARGA SATUAN'!$I$6,MATCH(C14,'HARGA SATUAN'!$C$7:$C$1495,0),0)),"",OFFSET('HARGA SATUAN'!$I$6,MATCH(C14,'HARGA SATUAN'!$C$7:$C$1495,0),0))</f>
        <v/>
      </c>
      <c r="H14" s="584">
        <f ca="1">IF(OR(D14="MDU",D14="MDU-KD"),G14*F14,0)</f>
        <v>0</v>
      </c>
      <c r="I14" s="584">
        <f ca="1">IF(D14="HDW",G14*F14,0)</f>
        <v>0</v>
      </c>
      <c r="J14" s="584">
        <f ca="1">IF(D14="JASA",G14*F14,0)</f>
        <v>0</v>
      </c>
      <c r="K14" s="594">
        <f ca="1">SUM(H14:J14)</f>
        <v>0</v>
      </c>
      <c r="L14" s="595"/>
      <c r="R14" s="601"/>
      <c r="S14" s="601"/>
      <c r="T14" s="601"/>
    </row>
    <row r="15" s="553" customFormat="1" spans="1:20">
      <c r="A15" s="554"/>
      <c r="B15" s="585" t="s">
        <v>12</v>
      </c>
      <c r="C15" s="586" t="s">
        <v>31</v>
      </c>
      <c r="D15" s="582"/>
      <c r="E15" s="214"/>
      <c r="F15" s="587"/>
      <c r="G15" s="583" t="str">
        <f ca="1">IF(ISERROR(OFFSET('HARGA SATUAN'!$I$6,MATCH(C15,'HARGA SATUAN'!$C$7:$C$1495,0),0)),"",OFFSET('HARGA SATUAN'!$I$6,MATCH(C15,'HARGA SATUAN'!$C$7:$C$1495,0),0))</f>
        <v/>
      </c>
      <c r="H15" s="584">
        <f ca="1">IF(OR(D15="MDU",D15="MDU-KD"),G15*F15,0)</f>
        <v>0</v>
      </c>
      <c r="I15" s="584">
        <f ca="1">IF(D15="HDW",G15*F15,0)</f>
        <v>0</v>
      </c>
      <c r="J15" s="584">
        <f ca="1">IF(D15="JASA",G15*F15,0)</f>
        <v>0</v>
      </c>
      <c r="K15" s="594">
        <f ca="1">SUM(H15:J15)</f>
        <v>0</v>
      </c>
      <c r="L15" s="596"/>
      <c r="Q15" s="552"/>
      <c r="R15" s="601"/>
      <c r="S15" s="601"/>
      <c r="T15" s="601"/>
    </row>
    <row r="16" s="553" customFormat="1" spans="1:20">
      <c r="A16" s="554">
        <v>1</v>
      </c>
      <c r="B16" s="588">
        <f ca="1">IF(C16="","",A16)</f>
        <v>1</v>
      </c>
      <c r="C16" s="209" t="str">
        <f ca="1">IF(ISERROR(OFFSET($C$223,MATCH(A16,$F$224:$F$373,0),0)),"",OFFSET($C$223,MATCH(A16,$F$224:$F$373,0),0))</f>
        <v>KWH MPB; 1P;230V;5(60)A;1;2W</v>
      </c>
      <c r="D16" s="587" t="str">
        <f ca="1">IF(ISERROR(OFFSET('HARGA SATUAN'!$D$6,MATCH(C16,'HARGA SATUAN'!$C$7:$C$1495,0),0)),"",OFFSET('HARGA SATUAN'!$D$6,MATCH(C16,'HARGA SATUAN'!$C$7:$C$1495,0),0))</f>
        <v>MDU-KD</v>
      </c>
      <c r="E16" s="587" t="str">
        <f ca="1">IF(B16="+","Unit",IF(ISERROR(OFFSET('HARGA SATUAN'!$E$6,MATCH(C16,'HARGA SATUAN'!$C$7:$C$1495,0),0)),"",OFFSET('HARGA SATUAN'!$E$6,MATCH(C16,'HARGA SATUAN'!$C$7:$C$1495,0),0)))</f>
        <v>Bh</v>
      </c>
      <c r="F16" s="587">
        <f ca="1">IF(ISERROR(OFFSET($D$223,MATCH(A16,$F$224:$F$373,0),0)),"",OFFSET($D$223,MATCH(A16,$F$224:$F$373,0),0))</f>
        <v>1</v>
      </c>
      <c r="G16" s="583">
        <f ca="1">IF(ISERROR(OFFSET('HARGA SATUAN'!$I$6,MATCH(C16,'HARGA SATUAN'!$C$7:$C$1495,0),0)),"",OFFSET('HARGA SATUAN'!$I$6,MATCH(C16,'HARGA SATUAN'!$C$7:$C$1495,0),0))</f>
        <v>327600</v>
      </c>
      <c r="H16" s="584">
        <f ca="1">IF(OR(D16="MDU",D16="MDU-KD"),G16*F16,0)</f>
        <v>327600</v>
      </c>
      <c r="I16" s="584">
        <f ca="1">IF(D16="HDW",G16*F16,0)</f>
        <v>0</v>
      </c>
      <c r="J16" s="584">
        <f ca="1">IF(D16="JASA",G16*F16,0)</f>
        <v>0</v>
      </c>
      <c r="K16" s="594">
        <f ca="1">SUM(H16:J16)</f>
        <v>327600</v>
      </c>
      <c r="L16" s="596"/>
      <c r="Q16" s="552"/>
      <c r="R16" s="601"/>
      <c r="S16" s="601"/>
      <c r="T16" s="601"/>
    </row>
    <row r="17" s="553" customFormat="1" spans="1:20">
      <c r="A17" s="554">
        <v>2</v>
      </c>
      <c r="B17" s="588">
        <f ca="1">IF(C17="","",A17)</f>
        <v>2</v>
      </c>
      <c r="C17" s="209" t="str">
        <f ca="1">IF(ISERROR(OFFSET($C$223,MATCH(A17,$F$224:$F$373,0),0)),"",OFFSET($C$223,MATCH(A17,$F$224:$F$373,0),0))</f>
        <v>MCB 1 Fasa 50 A</v>
      </c>
      <c r="D17" s="587" t="str">
        <f ca="1">IF(ISERROR(OFFSET('HARGA SATUAN'!$D$6,MATCH(C17,'HARGA SATUAN'!$C$7:$C$1495,0),0)),"",OFFSET('HARGA SATUAN'!$D$6,MATCH(C17,'HARGA SATUAN'!$C$7:$C$1495,0),0))</f>
        <v>MDU-KD</v>
      </c>
      <c r="E17" s="587" t="str">
        <f ca="1">IF(B17="+","Unit",IF(ISERROR(OFFSET('HARGA SATUAN'!$E$6,MATCH(C17,'HARGA SATUAN'!$C$7:$C$1495,0),0)),"",OFFSET('HARGA SATUAN'!$E$6,MATCH(C17,'HARGA SATUAN'!$C$7:$C$1495,0),0)))</f>
        <v>Bh</v>
      </c>
      <c r="F17" s="587">
        <f ca="1">IF(ISERROR(OFFSET($D$223,MATCH(A17,$F$224:$F$373,0),0)),"",OFFSET($D$223,MATCH(A17,$F$224:$F$373,0),0))</f>
        <v>1</v>
      </c>
      <c r="G17" s="583">
        <f ca="1">IF(ISERROR(OFFSET('HARGA SATUAN'!$I$6,MATCH(C17,'HARGA SATUAN'!$C$7:$C$1495,0),0)),"",OFFSET('HARGA SATUAN'!$I$6,MATCH(C17,'HARGA SATUAN'!$C$7:$C$1495,0),0))</f>
        <v>39000</v>
      </c>
      <c r="H17" s="584">
        <f ca="1">IF(OR(D17="MDU",D17="MDU-KD"),G17*F17,0)</f>
        <v>39000</v>
      </c>
      <c r="I17" s="584">
        <f ca="1">IF(D17="HDW",G17*F17,0)</f>
        <v>0</v>
      </c>
      <c r="J17" s="584">
        <f ca="1">IF(D17="JASA",G17*F17,0)</f>
        <v>0</v>
      </c>
      <c r="K17" s="594">
        <f ca="1">SUM(H17:J17)</f>
        <v>39000</v>
      </c>
      <c r="L17" s="596"/>
      <c r="Q17" s="552"/>
      <c r="R17" s="601"/>
      <c r="S17" s="601"/>
      <c r="T17" s="601"/>
    </row>
    <row r="18" s="553" customFormat="1" spans="1:20">
      <c r="A18" s="554">
        <v>3</v>
      </c>
      <c r="B18" s="588">
        <f ca="1">IF(C18="","",A18)</f>
        <v>3</v>
      </c>
      <c r="C18" s="209" t="str">
        <f ca="1">IF(ISERROR(OFFSET($C$223,MATCH(A18,$F$224:$F$373,0),0)),"",OFFSET($C$223,MATCH(A18,$F$224:$F$373,0),0))</f>
        <v>Trafo 1 Fasa CSP 50 kVA</v>
      </c>
      <c r="D18" s="587" t="str">
        <f ca="1">IF(ISERROR(OFFSET('HARGA SATUAN'!$D$6,MATCH(C18,'HARGA SATUAN'!$C$7:$C$1495,0),0)),"",OFFSET('HARGA SATUAN'!$D$6,MATCH(C18,'HARGA SATUAN'!$C$7:$C$1495,0),0))</f>
        <v>MDU-KD</v>
      </c>
      <c r="E18" s="587" t="str">
        <f ca="1">IF(B18="+","Unit",IF(ISERROR(OFFSET('HARGA SATUAN'!$E$6,MATCH(C18,'HARGA SATUAN'!$C$7:$C$1495,0),0)),"",OFFSET('HARGA SATUAN'!$E$6,MATCH(C18,'HARGA SATUAN'!$C$7:$C$1495,0),0)))</f>
        <v>Bh</v>
      </c>
      <c r="F18" s="587">
        <f ca="1">IF(ISERROR(OFFSET($D$223,MATCH(A18,$F$224:$F$373,0),0)),"",OFFSET($D$223,MATCH(A18,$F$224:$F$373,0),0))</f>
        <v>1</v>
      </c>
      <c r="G18" s="583">
        <f ca="1">IF(ISERROR(OFFSET('HARGA SATUAN'!$I$6,MATCH(C18,'HARGA SATUAN'!$C$7:$C$1495,0),0)),"",OFFSET('HARGA SATUAN'!$I$6,MATCH(C18,'HARGA SATUAN'!$C$7:$C$1495,0),0))</f>
        <v>27845400</v>
      </c>
      <c r="H18" s="584">
        <f ca="1">IF(OR(D18="MDU",D18="MDU-KD"),G18*F18,0)</f>
        <v>27845400</v>
      </c>
      <c r="I18" s="584">
        <f ca="1">IF(D18="HDW",G18*F18,0)</f>
        <v>0</v>
      </c>
      <c r="J18" s="584">
        <f ca="1">IF(D18="JASA",G18*F18,0)</f>
        <v>0</v>
      </c>
      <c r="K18" s="594">
        <f ca="1">SUM(H18:J18)</f>
        <v>27845400</v>
      </c>
      <c r="L18" s="596"/>
      <c r="Q18" s="552"/>
      <c r="R18" s="601"/>
      <c r="S18" s="601"/>
      <c r="T18" s="601"/>
    </row>
    <row r="19" s="553" customFormat="1" spans="1:20">
      <c r="A19" s="554">
        <v>4</v>
      </c>
      <c r="B19" s="588">
        <f ca="1">IF(C19="","",A19)</f>
        <v>4</v>
      </c>
      <c r="C19" s="209" t="str">
        <f ca="1">IF(ISERROR(OFFSET($C$223,MATCH(A19,$F$224:$F$373,0),0)),"",OFFSET($C$223,MATCH(A19,$F$224:$F$373,0),0))</f>
        <v>AAAC 70 mm²</v>
      </c>
      <c r="D19" s="587" t="str">
        <f ca="1">IF(ISERROR(OFFSET('HARGA SATUAN'!$D$6,MATCH(C19,'HARGA SATUAN'!$C$7:$C$1495,0),0)),"",OFFSET('HARGA SATUAN'!$D$6,MATCH(C19,'HARGA SATUAN'!$C$7:$C$1495,0),0))</f>
        <v>MDU-KD</v>
      </c>
      <c r="E19" s="587" t="str">
        <f ca="1">IF(B19="+","Unit",IF(ISERROR(OFFSET('HARGA SATUAN'!$E$6,MATCH(C19,'HARGA SATUAN'!$C$7:$C$1495,0),0)),"",OFFSET('HARGA SATUAN'!$E$6,MATCH(C19,'HARGA SATUAN'!$C$7:$C$1495,0),0)))</f>
        <v>Mtr</v>
      </c>
      <c r="F19" s="587">
        <f ca="1">IF(ISERROR(OFFSET($D$223,MATCH(A19,$F$224:$F$373,0),0)),"",OFFSET($D$223,MATCH(A19,$F$224:$F$373,0),0))</f>
        <v>2</v>
      </c>
      <c r="G19" s="583">
        <f ca="1">IF(ISERROR(OFFSET('HARGA SATUAN'!$I$6,MATCH(C19,'HARGA SATUAN'!$C$7:$C$1495,0),0)),"",OFFSET('HARGA SATUAN'!$I$6,MATCH(C19,'HARGA SATUAN'!$C$7:$C$1495,0),0))</f>
        <v>14200</v>
      </c>
      <c r="H19" s="584">
        <f ca="1">IF(OR(D19="MDU",D19="MDU-KD"),G19*F19,0)</f>
        <v>28400</v>
      </c>
      <c r="I19" s="584">
        <f ca="1">IF(D19="HDW",G19*F19,0)</f>
        <v>0</v>
      </c>
      <c r="J19" s="584">
        <f ca="1">IF(D19="JASA",G19*F19,0)</f>
        <v>0</v>
      </c>
      <c r="K19" s="594">
        <f ca="1">SUM(H19:J19)</f>
        <v>28400</v>
      </c>
      <c r="L19" s="596"/>
      <c r="Q19" s="552"/>
      <c r="R19" s="601"/>
      <c r="S19" s="601"/>
      <c r="T19" s="601"/>
    </row>
    <row r="20" s="553" customFormat="1" spans="1:20">
      <c r="A20" s="554">
        <v>5</v>
      </c>
      <c r="B20" s="588">
        <f ca="1">IF(C20="","",A20)</f>
        <v>5</v>
      </c>
      <c r="C20" s="209" t="str">
        <f ca="1">IF(ISERROR(OFFSET($C$223,MATCH(A20,$F$224:$F$373,0),0)),"",OFFSET($C$223,MATCH(A20,$F$224:$F$373,0),0))</f>
        <v>NFA2X-T 2 x 70 + N 70 mm²</v>
      </c>
      <c r="D20" s="587" t="str">
        <f ca="1">IF(ISERROR(OFFSET('HARGA SATUAN'!$D$6,MATCH(C20,'HARGA SATUAN'!$C$7:$C$1495,0),0)),"",OFFSET('HARGA SATUAN'!$D$6,MATCH(C20,'HARGA SATUAN'!$C$7:$C$1495,0),0))</f>
        <v>MDU-KD</v>
      </c>
      <c r="E20" s="587" t="str">
        <f ca="1">IF(B20="+","Unit",IF(ISERROR(OFFSET('HARGA SATUAN'!$E$6,MATCH(C20,'HARGA SATUAN'!$C$7:$C$1495,0),0)),"",OFFSET('HARGA SATUAN'!$E$6,MATCH(C20,'HARGA SATUAN'!$C$7:$C$1495,0),0)))</f>
        <v>Mtr</v>
      </c>
      <c r="F20" s="587">
        <f ca="1">IF(ISERROR(OFFSET($D$223,MATCH(A20,$F$224:$F$373,0),0)),"",OFFSET($D$223,MATCH(A20,$F$224:$F$373,0),0))</f>
        <v>2</v>
      </c>
      <c r="G20" s="583">
        <f ca="1">IF(ISERROR(OFFSET('HARGA SATUAN'!$I$6,MATCH(C20,'HARGA SATUAN'!$C$7:$C$1495,0),0)),"",OFFSET('HARGA SATUAN'!$I$6,MATCH(C20,'HARGA SATUAN'!$C$7:$C$1495,0),0))</f>
        <v>53300</v>
      </c>
      <c r="H20" s="584">
        <f ca="1">IF(OR(D20="MDU",D20="MDU-KD"),G20*F20,0)</f>
        <v>106600</v>
      </c>
      <c r="I20" s="584">
        <f ca="1">IF(D20="HDW",G20*F20,0)</f>
        <v>0</v>
      </c>
      <c r="J20" s="584">
        <f ca="1">IF(D20="JASA",G20*F20,0)</f>
        <v>0</v>
      </c>
      <c r="K20" s="594">
        <f ca="1">SUM(H20:J20)</f>
        <v>106600</v>
      </c>
      <c r="L20" s="596"/>
      <c r="Q20" s="552"/>
      <c r="R20" s="601"/>
      <c r="S20" s="601"/>
      <c r="T20" s="601"/>
    </row>
    <row r="21" s="553" customFormat="1" spans="1:20">
      <c r="A21" s="554">
        <v>6</v>
      </c>
      <c r="B21" s="588">
        <f ca="1">IF(C21="","",A21)</f>
        <v>6</v>
      </c>
      <c r="C21" s="209" t="str">
        <f ca="1">IF(ISERROR(OFFSET($C$223,MATCH(A21,$F$224:$F$373,0),0)),"",OFFSET($C$223,MATCH(A21,$F$224:$F$373,0),0))</f>
        <v>NFA2X 2 x 16 mm²</v>
      </c>
      <c r="D21" s="587" t="str">
        <f ca="1">IF(ISERROR(OFFSET('HARGA SATUAN'!$D$6,MATCH(C21,'HARGA SATUAN'!$C$7:$C$1495,0),0)),"",OFFSET('HARGA SATUAN'!$D$6,MATCH(C21,'HARGA SATUAN'!$C$7:$C$1495,0),0))</f>
        <v>MDU-KD</v>
      </c>
      <c r="E21" s="587" t="str">
        <f ca="1">IF(B21="+","Unit",IF(ISERROR(OFFSET('HARGA SATUAN'!$E$6,MATCH(C21,'HARGA SATUAN'!$C$7:$C$1495,0),0)),"",OFFSET('HARGA SATUAN'!$E$6,MATCH(C21,'HARGA SATUAN'!$C$7:$C$1495,0),0)))</f>
        <v>Mtr</v>
      </c>
      <c r="F21" s="587">
        <f ca="1">IF(ISERROR(OFFSET($D$223,MATCH(A21,$F$224:$F$373,0),0)),"",OFFSET($D$223,MATCH(A21,$F$224:$F$373,0),0))</f>
        <v>35</v>
      </c>
      <c r="G21" s="583">
        <f ca="1">IF(ISERROR(OFFSET('HARGA SATUAN'!$I$6,MATCH(C21,'HARGA SATUAN'!$C$7:$C$1495,0),0)),"",OFFSET('HARGA SATUAN'!$I$6,MATCH(C21,'HARGA SATUAN'!$C$7:$C$1495,0),0))</f>
        <v>6600</v>
      </c>
      <c r="H21" s="584">
        <f ca="1">IF(OR(D21="MDU",D21="MDU-KD"),G21*F21,0)</f>
        <v>231000</v>
      </c>
      <c r="I21" s="584">
        <f ca="1">IF(D21="HDW",G21*F21,0)</f>
        <v>0</v>
      </c>
      <c r="J21" s="584">
        <f ca="1">IF(D21="JASA",G21*F21,0)</f>
        <v>0</v>
      </c>
      <c r="K21" s="594">
        <f ca="1">SUM(H21:J21)</f>
        <v>231000</v>
      </c>
      <c r="L21" s="596"/>
      <c r="Q21" s="552"/>
      <c r="R21" s="601"/>
      <c r="S21" s="601"/>
      <c r="T21" s="601"/>
    </row>
    <row r="22" s="553" customFormat="1" spans="1:20">
      <c r="A22" s="554">
        <v>7</v>
      </c>
      <c r="B22" s="588" t="str">
        <f ca="1" t="shared" ref="B22:B53" si="0">IF(C22="","",A22)</f>
        <v/>
      </c>
      <c r="C22" s="209" t="str">
        <f ca="1" t="shared" ref="C22:C53" si="1">IF(ISERROR(OFFSET($C$223,MATCH(A22,$F$224:$F$373,0),0)),"",OFFSET($C$223,MATCH(A22,$F$224:$F$373,0),0))</f>
        <v/>
      </c>
      <c r="D22" s="587" t="str">
        <f ca="1">IF(ISERROR(OFFSET('HARGA SATUAN'!$D$6,MATCH(C22,'HARGA SATUAN'!$C$7:$C$1495,0),0)),"",OFFSET('HARGA SATUAN'!$D$6,MATCH(C22,'HARGA SATUAN'!$C$7:$C$1495,0),0))</f>
        <v/>
      </c>
      <c r="E22" s="587">
        <f ca="1">IF(B22="+","Unit",IF(ISERROR(OFFSET('HARGA SATUAN'!$E$6,MATCH(C22,'HARGA SATUAN'!$C$7:$C$1495,0),0)),"",OFFSET('HARGA SATUAN'!$E$6,MATCH(C22,'HARGA SATUAN'!$C$7:$C$1495,0),0)))</f>
        <v>0</v>
      </c>
      <c r="F22" s="587" t="str">
        <f ca="1" t="shared" ref="F22:F53" si="2">IF(ISERROR(OFFSET($D$223,MATCH(A22,$F$224:$F$373,0),0)),"",OFFSET($D$223,MATCH(A22,$F$224:$F$373,0),0))</f>
        <v/>
      </c>
      <c r="G22" s="583">
        <f ca="1">IF(ISERROR(OFFSET('HARGA SATUAN'!$I$6,MATCH(C22,'HARGA SATUAN'!$C$7:$C$1495,0),0)),"",OFFSET('HARGA SATUAN'!$I$6,MATCH(C22,'HARGA SATUAN'!$C$7:$C$1495,0),0))</f>
        <v>0</v>
      </c>
      <c r="H22" s="584">
        <f ca="1" t="shared" ref="H22:H53" si="3">IF(OR(D22="MDU",D22="MDU-KD"),G22*F22,0)</f>
        <v>0</v>
      </c>
      <c r="I22" s="584">
        <f ca="1" t="shared" ref="I22:I53" si="4">IF(D22="HDW",G22*F22,0)</f>
        <v>0</v>
      </c>
      <c r="J22" s="584">
        <f ca="1" t="shared" ref="J22:J53" si="5">IF(D22="JASA",G22*F22,0)</f>
        <v>0</v>
      </c>
      <c r="K22" s="594">
        <f ca="1" t="shared" ref="K22:K53" si="6">SUM(H22:J22)</f>
        <v>0</v>
      </c>
      <c r="L22" s="596"/>
      <c r="Q22" s="552"/>
      <c r="R22" s="601"/>
      <c r="S22" s="601"/>
      <c r="T22" s="601"/>
    </row>
    <row r="23" s="553" customFormat="1" spans="1:20">
      <c r="A23" s="554">
        <v>8</v>
      </c>
      <c r="B23" s="588" t="str">
        <f ca="1" t="shared" si="0"/>
        <v/>
      </c>
      <c r="C23" s="209" t="str">
        <f ca="1" t="shared" si="1"/>
        <v/>
      </c>
      <c r="D23" s="587" t="str">
        <f ca="1">IF(ISERROR(OFFSET('HARGA SATUAN'!$D$6,MATCH(C23,'HARGA SATUAN'!$C$7:$C$1495,0),0)),"",OFFSET('HARGA SATUAN'!$D$6,MATCH(C23,'HARGA SATUAN'!$C$7:$C$1495,0),0))</f>
        <v/>
      </c>
      <c r="E23" s="587">
        <f ca="1">IF(B23="+","Unit",IF(ISERROR(OFFSET('HARGA SATUAN'!$E$6,MATCH(C23,'HARGA SATUAN'!$C$7:$C$1495,0),0)),"",OFFSET('HARGA SATUAN'!$E$6,MATCH(C23,'HARGA SATUAN'!$C$7:$C$1495,0),0)))</f>
        <v>0</v>
      </c>
      <c r="F23" s="587" t="str">
        <f ca="1" t="shared" si="2"/>
        <v/>
      </c>
      <c r="G23" s="583">
        <f ca="1">IF(ISERROR(OFFSET('HARGA SATUAN'!$I$6,MATCH(C23,'HARGA SATUAN'!$C$7:$C$1495,0),0)),"",OFFSET('HARGA SATUAN'!$I$6,MATCH(C23,'HARGA SATUAN'!$C$7:$C$1495,0),0))</f>
        <v>0</v>
      </c>
      <c r="H23" s="584">
        <f ca="1" t="shared" si="3"/>
        <v>0</v>
      </c>
      <c r="I23" s="584">
        <f ca="1" t="shared" si="4"/>
        <v>0</v>
      </c>
      <c r="J23" s="584">
        <f ca="1" t="shared" si="5"/>
        <v>0</v>
      </c>
      <c r="K23" s="594">
        <f ca="1" t="shared" si="6"/>
        <v>0</v>
      </c>
      <c r="L23" s="596"/>
      <c r="Q23" s="552"/>
      <c r="R23" s="601"/>
      <c r="S23" s="601"/>
      <c r="T23" s="601"/>
    </row>
    <row r="24" s="553" customFormat="1" spans="1:20">
      <c r="A24" s="554">
        <v>9</v>
      </c>
      <c r="B24" s="588" t="str">
        <f ca="1" t="shared" si="0"/>
        <v/>
      </c>
      <c r="C24" s="209" t="str">
        <f ca="1" t="shared" si="1"/>
        <v/>
      </c>
      <c r="D24" s="587" t="str">
        <f ca="1">IF(ISERROR(OFFSET('HARGA SATUAN'!$D$6,MATCH(C24,'HARGA SATUAN'!$C$7:$C$1495,0),0)),"",OFFSET('HARGA SATUAN'!$D$6,MATCH(C24,'HARGA SATUAN'!$C$7:$C$1495,0),0))</f>
        <v/>
      </c>
      <c r="E24" s="587">
        <f ca="1">IF(B24="+","Unit",IF(ISERROR(OFFSET('HARGA SATUAN'!$E$6,MATCH(C24,'HARGA SATUAN'!$C$7:$C$1495,0),0)),"",OFFSET('HARGA SATUAN'!$E$6,MATCH(C24,'HARGA SATUAN'!$C$7:$C$1495,0),0)))</f>
        <v>0</v>
      </c>
      <c r="F24" s="587" t="str">
        <f ca="1" t="shared" si="2"/>
        <v/>
      </c>
      <c r="G24" s="583">
        <f ca="1">IF(ISERROR(OFFSET('HARGA SATUAN'!$I$6,MATCH(C24,'HARGA SATUAN'!$C$7:$C$1495,0),0)),"",OFFSET('HARGA SATUAN'!$I$6,MATCH(C24,'HARGA SATUAN'!$C$7:$C$1495,0),0))</f>
        <v>0</v>
      </c>
      <c r="H24" s="584">
        <f ca="1" t="shared" si="3"/>
        <v>0</v>
      </c>
      <c r="I24" s="584">
        <f ca="1" t="shared" si="4"/>
        <v>0</v>
      </c>
      <c r="J24" s="584">
        <f ca="1" t="shared" si="5"/>
        <v>0</v>
      </c>
      <c r="K24" s="594">
        <f ca="1" t="shared" si="6"/>
        <v>0</v>
      </c>
      <c r="L24" s="596"/>
      <c r="Q24" s="552"/>
      <c r="R24" s="601"/>
      <c r="S24" s="601"/>
      <c r="T24" s="601"/>
    </row>
    <row r="25" s="553" customFormat="1" spans="1:20">
      <c r="A25" s="554">
        <v>10</v>
      </c>
      <c r="B25" s="588" t="str">
        <f ca="1" t="shared" si="0"/>
        <v/>
      </c>
      <c r="C25" s="209" t="str">
        <f ca="1" t="shared" si="1"/>
        <v/>
      </c>
      <c r="D25" s="587" t="str">
        <f ca="1">IF(ISERROR(OFFSET('HARGA SATUAN'!$D$6,MATCH(C25,'HARGA SATUAN'!$C$7:$C$1495,0),0)),"",OFFSET('HARGA SATUAN'!$D$6,MATCH(C25,'HARGA SATUAN'!$C$7:$C$1495,0),0))</f>
        <v/>
      </c>
      <c r="E25" s="587">
        <f ca="1">IF(B25="+","Unit",IF(ISERROR(OFFSET('HARGA SATUAN'!$E$6,MATCH(C25,'HARGA SATUAN'!$C$7:$C$1495,0),0)),"",OFFSET('HARGA SATUAN'!$E$6,MATCH(C25,'HARGA SATUAN'!$C$7:$C$1495,0),0)))</f>
        <v>0</v>
      </c>
      <c r="F25" s="587" t="str">
        <f ca="1" t="shared" si="2"/>
        <v/>
      </c>
      <c r="G25" s="583">
        <f ca="1">IF(ISERROR(OFFSET('HARGA SATUAN'!$I$6,MATCH(C25,'HARGA SATUAN'!$C$7:$C$1495,0),0)),"",OFFSET('HARGA SATUAN'!$I$6,MATCH(C25,'HARGA SATUAN'!$C$7:$C$1495,0),0))</f>
        <v>0</v>
      </c>
      <c r="H25" s="584">
        <f ca="1" t="shared" si="3"/>
        <v>0</v>
      </c>
      <c r="I25" s="584">
        <f ca="1" t="shared" si="4"/>
        <v>0</v>
      </c>
      <c r="J25" s="584">
        <f ca="1" t="shared" si="5"/>
        <v>0</v>
      </c>
      <c r="K25" s="594">
        <f ca="1" t="shared" si="6"/>
        <v>0</v>
      </c>
      <c r="L25" s="596"/>
      <c r="Q25" s="552"/>
      <c r="R25" s="601"/>
      <c r="S25" s="601"/>
      <c r="T25" s="601"/>
    </row>
    <row r="26" s="553" customFormat="1" spans="1:20">
      <c r="A26" s="554">
        <v>11</v>
      </c>
      <c r="B26" s="588" t="str">
        <f ca="1" t="shared" si="0"/>
        <v/>
      </c>
      <c r="C26" s="209" t="str">
        <f ca="1" t="shared" si="1"/>
        <v/>
      </c>
      <c r="D26" s="587" t="str">
        <f ca="1">IF(ISERROR(OFFSET('HARGA SATUAN'!$D$6,MATCH(C26,'HARGA SATUAN'!$C$7:$C$1495,0),0)),"",OFFSET('HARGA SATUAN'!$D$6,MATCH(C26,'HARGA SATUAN'!$C$7:$C$1495,0),0))</f>
        <v/>
      </c>
      <c r="E26" s="587">
        <f ca="1">IF(B26="+","Unit",IF(ISERROR(OFFSET('HARGA SATUAN'!$E$6,MATCH(C26,'HARGA SATUAN'!$C$7:$C$1495,0),0)),"",OFFSET('HARGA SATUAN'!$E$6,MATCH(C26,'HARGA SATUAN'!$C$7:$C$1495,0),0)))</f>
        <v>0</v>
      </c>
      <c r="F26" s="587" t="str">
        <f ca="1" t="shared" si="2"/>
        <v/>
      </c>
      <c r="G26" s="583">
        <f ca="1">IF(ISERROR(OFFSET('HARGA SATUAN'!$I$6,MATCH(C26,'HARGA SATUAN'!$C$7:$C$1495,0),0)),"",OFFSET('HARGA SATUAN'!$I$6,MATCH(C26,'HARGA SATUAN'!$C$7:$C$1495,0),0))</f>
        <v>0</v>
      </c>
      <c r="H26" s="584">
        <f ca="1" t="shared" si="3"/>
        <v>0</v>
      </c>
      <c r="I26" s="584">
        <f ca="1" t="shared" si="4"/>
        <v>0</v>
      </c>
      <c r="J26" s="584">
        <f ca="1" t="shared" si="5"/>
        <v>0</v>
      </c>
      <c r="K26" s="594">
        <f ca="1" t="shared" si="6"/>
        <v>0</v>
      </c>
      <c r="L26" s="596"/>
      <c r="Q26" s="552"/>
      <c r="R26" s="601"/>
      <c r="S26" s="601"/>
      <c r="T26" s="601"/>
    </row>
    <row r="27" s="553" customFormat="1" spans="1:20">
      <c r="A27" s="554">
        <v>12</v>
      </c>
      <c r="B27" s="588" t="str">
        <f ca="1" t="shared" si="0"/>
        <v/>
      </c>
      <c r="C27" s="209" t="str">
        <f ca="1" t="shared" si="1"/>
        <v/>
      </c>
      <c r="D27" s="587" t="str">
        <f ca="1">IF(ISERROR(OFFSET('HARGA SATUAN'!$D$6,MATCH(C27,'HARGA SATUAN'!$C$7:$C$1495,0),0)),"",OFFSET('HARGA SATUAN'!$D$6,MATCH(C27,'HARGA SATUAN'!$C$7:$C$1495,0),0))</f>
        <v/>
      </c>
      <c r="E27" s="587">
        <f ca="1">IF(B27="+","Unit",IF(ISERROR(OFFSET('HARGA SATUAN'!$E$6,MATCH(C27,'HARGA SATUAN'!$C$7:$C$1495,0),0)),"",OFFSET('HARGA SATUAN'!$E$6,MATCH(C27,'HARGA SATUAN'!$C$7:$C$1495,0),0)))</f>
        <v>0</v>
      </c>
      <c r="F27" s="587" t="str">
        <f ca="1" t="shared" si="2"/>
        <v/>
      </c>
      <c r="G27" s="583">
        <f ca="1">IF(ISERROR(OFFSET('HARGA SATUAN'!$I$6,MATCH(C27,'HARGA SATUAN'!$C$7:$C$1495,0),0)),"",OFFSET('HARGA SATUAN'!$I$6,MATCH(C27,'HARGA SATUAN'!$C$7:$C$1495,0),0))</f>
        <v>0</v>
      </c>
      <c r="H27" s="584">
        <f ca="1" t="shared" si="3"/>
        <v>0</v>
      </c>
      <c r="I27" s="584">
        <f ca="1" t="shared" si="4"/>
        <v>0</v>
      </c>
      <c r="J27" s="584">
        <f ca="1" t="shared" si="5"/>
        <v>0</v>
      </c>
      <c r="K27" s="594">
        <f ca="1" t="shared" si="6"/>
        <v>0</v>
      </c>
      <c r="L27" s="596"/>
      <c r="Q27" s="552"/>
      <c r="R27" s="601"/>
      <c r="S27" s="601"/>
      <c r="T27" s="601"/>
    </row>
    <row r="28" s="553" customFormat="1" spans="1:20">
      <c r="A28" s="554">
        <v>13</v>
      </c>
      <c r="B28" s="588" t="str">
        <f ca="1" t="shared" si="0"/>
        <v/>
      </c>
      <c r="C28" s="209" t="str">
        <f ca="1" t="shared" si="1"/>
        <v/>
      </c>
      <c r="D28" s="587" t="str">
        <f ca="1">IF(ISERROR(OFFSET('HARGA SATUAN'!$D$6,MATCH(C28,'HARGA SATUAN'!$C$7:$C$1495,0),0)),"",OFFSET('HARGA SATUAN'!$D$6,MATCH(C28,'HARGA SATUAN'!$C$7:$C$1495,0),0))</f>
        <v/>
      </c>
      <c r="E28" s="587">
        <f ca="1">IF(B28="+","Unit",IF(ISERROR(OFFSET('HARGA SATUAN'!$E$6,MATCH(C28,'HARGA SATUAN'!$C$7:$C$1495,0),0)),"",OFFSET('HARGA SATUAN'!$E$6,MATCH(C28,'HARGA SATUAN'!$C$7:$C$1495,0),0)))</f>
        <v>0</v>
      </c>
      <c r="F28" s="587" t="str">
        <f ca="1" t="shared" si="2"/>
        <v/>
      </c>
      <c r="G28" s="583">
        <f ca="1">IF(ISERROR(OFFSET('HARGA SATUAN'!$I$6,MATCH(C28,'HARGA SATUAN'!$C$7:$C$1495,0),0)),"",OFFSET('HARGA SATUAN'!$I$6,MATCH(C28,'HARGA SATUAN'!$C$7:$C$1495,0),0))</f>
        <v>0</v>
      </c>
      <c r="H28" s="584">
        <f ca="1" t="shared" si="3"/>
        <v>0</v>
      </c>
      <c r="I28" s="584">
        <f ca="1" t="shared" si="4"/>
        <v>0</v>
      </c>
      <c r="J28" s="584">
        <f ca="1" t="shared" si="5"/>
        <v>0</v>
      </c>
      <c r="K28" s="594">
        <f ca="1" t="shared" si="6"/>
        <v>0</v>
      </c>
      <c r="L28" s="596"/>
      <c r="Q28" s="552"/>
      <c r="R28" s="601"/>
      <c r="S28" s="601"/>
      <c r="T28" s="601"/>
    </row>
    <row r="29" s="553" customFormat="1" spans="1:20">
      <c r="A29" s="554">
        <v>14</v>
      </c>
      <c r="B29" s="588" t="str">
        <f ca="1" t="shared" si="0"/>
        <v/>
      </c>
      <c r="C29" s="209" t="str">
        <f ca="1" t="shared" si="1"/>
        <v/>
      </c>
      <c r="D29" s="587" t="str">
        <f ca="1">IF(ISERROR(OFFSET('HARGA SATUAN'!$D$6,MATCH(C29,'HARGA SATUAN'!$C$7:$C$1495,0),0)),"",OFFSET('HARGA SATUAN'!$D$6,MATCH(C29,'HARGA SATUAN'!$C$7:$C$1495,0),0))</f>
        <v/>
      </c>
      <c r="E29" s="587">
        <f ca="1">IF(B29="+","Unit",IF(ISERROR(OFFSET('HARGA SATUAN'!$E$6,MATCH(C29,'HARGA SATUAN'!$C$7:$C$1495,0),0)),"",OFFSET('HARGA SATUAN'!$E$6,MATCH(C29,'HARGA SATUAN'!$C$7:$C$1495,0),0)))</f>
        <v>0</v>
      </c>
      <c r="F29" s="587" t="str">
        <f ca="1" t="shared" si="2"/>
        <v/>
      </c>
      <c r="G29" s="583">
        <f ca="1">IF(ISERROR(OFFSET('HARGA SATUAN'!$I$6,MATCH(C29,'HARGA SATUAN'!$C$7:$C$1495,0),0)),"",OFFSET('HARGA SATUAN'!$I$6,MATCH(C29,'HARGA SATUAN'!$C$7:$C$1495,0),0))</f>
        <v>0</v>
      </c>
      <c r="H29" s="584">
        <f ca="1" t="shared" si="3"/>
        <v>0</v>
      </c>
      <c r="I29" s="584">
        <f ca="1" t="shared" si="4"/>
        <v>0</v>
      </c>
      <c r="J29" s="584">
        <f ca="1" t="shared" si="5"/>
        <v>0</v>
      </c>
      <c r="K29" s="594">
        <f ca="1" t="shared" si="6"/>
        <v>0</v>
      </c>
      <c r="L29" s="596"/>
      <c r="Q29" s="552"/>
      <c r="R29" s="601"/>
      <c r="S29" s="601"/>
      <c r="T29" s="601"/>
    </row>
    <row r="30" s="553" customFormat="1" spans="1:20">
      <c r="A30" s="554">
        <v>15</v>
      </c>
      <c r="B30" s="588" t="str">
        <f ca="1" t="shared" si="0"/>
        <v/>
      </c>
      <c r="C30" s="209" t="str">
        <f ca="1" t="shared" si="1"/>
        <v/>
      </c>
      <c r="D30" s="587" t="str">
        <f ca="1">IF(ISERROR(OFFSET('HARGA SATUAN'!$D$6,MATCH(C30,'HARGA SATUAN'!$C$7:$C$1495,0),0)),"",OFFSET('HARGA SATUAN'!$D$6,MATCH(C30,'HARGA SATUAN'!$C$7:$C$1495,0),0))</f>
        <v/>
      </c>
      <c r="E30" s="587">
        <f ca="1">IF(B30="+","Unit",IF(ISERROR(OFFSET('HARGA SATUAN'!$E$6,MATCH(C30,'HARGA SATUAN'!$C$7:$C$1495,0),0)),"",OFFSET('HARGA SATUAN'!$E$6,MATCH(C30,'HARGA SATUAN'!$C$7:$C$1495,0),0)))</f>
        <v>0</v>
      </c>
      <c r="F30" s="587" t="str">
        <f ca="1" t="shared" si="2"/>
        <v/>
      </c>
      <c r="G30" s="583">
        <f ca="1">IF(ISERROR(OFFSET('HARGA SATUAN'!$I$6,MATCH(C30,'HARGA SATUAN'!$C$7:$C$1495,0),0)),"",OFFSET('HARGA SATUAN'!$I$6,MATCH(C30,'HARGA SATUAN'!$C$7:$C$1495,0),0))</f>
        <v>0</v>
      </c>
      <c r="H30" s="584">
        <f ca="1" t="shared" si="3"/>
        <v>0</v>
      </c>
      <c r="I30" s="584">
        <f ca="1" t="shared" si="4"/>
        <v>0</v>
      </c>
      <c r="J30" s="584">
        <f ca="1" t="shared" si="5"/>
        <v>0</v>
      </c>
      <c r="K30" s="594">
        <f ca="1" t="shared" si="6"/>
        <v>0</v>
      </c>
      <c r="L30" s="596"/>
      <c r="Q30" s="552"/>
      <c r="R30" s="601"/>
      <c r="S30" s="601"/>
      <c r="T30" s="601"/>
    </row>
    <row r="31" s="553" customFormat="1" spans="1:20">
      <c r="A31" s="554">
        <v>16</v>
      </c>
      <c r="B31" s="588" t="str">
        <f ca="1" t="shared" si="0"/>
        <v/>
      </c>
      <c r="C31" s="209" t="str">
        <f ca="1" t="shared" si="1"/>
        <v/>
      </c>
      <c r="D31" s="587" t="str">
        <f ca="1">IF(ISERROR(OFFSET('HARGA SATUAN'!$D$6,MATCH(C31,'HARGA SATUAN'!$C$7:$C$1495,0),0)),"",OFFSET('HARGA SATUAN'!$D$6,MATCH(C31,'HARGA SATUAN'!$C$7:$C$1495,0),0))</f>
        <v/>
      </c>
      <c r="E31" s="587">
        <f ca="1">IF(B31="+","Unit",IF(ISERROR(OFFSET('HARGA SATUAN'!$E$6,MATCH(C31,'HARGA SATUAN'!$C$7:$C$1495,0),0)),"",OFFSET('HARGA SATUAN'!$E$6,MATCH(C31,'HARGA SATUAN'!$C$7:$C$1495,0),0)))</f>
        <v>0</v>
      </c>
      <c r="F31" s="587" t="str">
        <f ca="1" t="shared" si="2"/>
        <v/>
      </c>
      <c r="G31" s="583">
        <f ca="1">IF(ISERROR(OFFSET('HARGA SATUAN'!$I$6,MATCH(C31,'HARGA SATUAN'!$C$7:$C$1495,0),0)),"",OFFSET('HARGA SATUAN'!$I$6,MATCH(C31,'HARGA SATUAN'!$C$7:$C$1495,0),0))</f>
        <v>0</v>
      </c>
      <c r="H31" s="584">
        <f ca="1" t="shared" si="3"/>
        <v>0</v>
      </c>
      <c r="I31" s="584">
        <f ca="1" t="shared" si="4"/>
        <v>0</v>
      </c>
      <c r="J31" s="584">
        <f ca="1" t="shared" si="5"/>
        <v>0</v>
      </c>
      <c r="K31" s="594">
        <f ca="1" t="shared" si="6"/>
        <v>0</v>
      </c>
      <c r="L31" s="596"/>
      <c r="Q31" s="552"/>
      <c r="R31" s="601"/>
      <c r="S31" s="601"/>
      <c r="T31" s="601"/>
    </row>
    <row r="32" s="553" customFormat="1" spans="1:20">
      <c r="A32" s="554">
        <v>17</v>
      </c>
      <c r="B32" s="588" t="str">
        <f ca="1" t="shared" si="0"/>
        <v/>
      </c>
      <c r="C32" s="209" t="str">
        <f ca="1" t="shared" si="1"/>
        <v/>
      </c>
      <c r="D32" s="587" t="str">
        <f ca="1">IF(ISERROR(OFFSET('HARGA SATUAN'!$D$6,MATCH(C32,'HARGA SATUAN'!$C$7:$C$1495,0),0)),"",OFFSET('HARGA SATUAN'!$D$6,MATCH(C32,'HARGA SATUAN'!$C$7:$C$1495,0),0))</f>
        <v/>
      </c>
      <c r="E32" s="587">
        <f ca="1">IF(B32="+","Unit",IF(ISERROR(OFFSET('HARGA SATUAN'!$E$6,MATCH(C32,'HARGA SATUAN'!$C$7:$C$1495,0),0)),"",OFFSET('HARGA SATUAN'!$E$6,MATCH(C32,'HARGA SATUAN'!$C$7:$C$1495,0),0)))</f>
        <v>0</v>
      </c>
      <c r="F32" s="587" t="str">
        <f ca="1" t="shared" si="2"/>
        <v/>
      </c>
      <c r="G32" s="583">
        <f ca="1">IF(ISERROR(OFFSET('HARGA SATUAN'!$I$6,MATCH(C32,'HARGA SATUAN'!$C$7:$C$1495,0),0)),"",OFFSET('HARGA SATUAN'!$I$6,MATCH(C32,'HARGA SATUAN'!$C$7:$C$1495,0),0))</f>
        <v>0</v>
      </c>
      <c r="H32" s="584">
        <f ca="1" t="shared" si="3"/>
        <v>0</v>
      </c>
      <c r="I32" s="584">
        <f ca="1" t="shared" si="4"/>
        <v>0</v>
      </c>
      <c r="J32" s="584">
        <f ca="1" t="shared" si="5"/>
        <v>0</v>
      </c>
      <c r="K32" s="594">
        <f ca="1" t="shared" si="6"/>
        <v>0</v>
      </c>
      <c r="L32" s="596"/>
      <c r="Q32" s="552"/>
      <c r="R32" s="601"/>
      <c r="S32" s="601"/>
      <c r="T32" s="601"/>
    </row>
    <row r="33" s="553" customFormat="1" spans="1:20">
      <c r="A33" s="554">
        <v>18</v>
      </c>
      <c r="B33" s="588" t="str">
        <f ca="1" t="shared" si="0"/>
        <v/>
      </c>
      <c r="C33" s="209" t="str">
        <f ca="1" t="shared" si="1"/>
        <v/>
      </c>
      <c r="D33" s="587" t="str">
        <f ca="1">IF(ISERROR(OFFSET('HARGA SATUAN'!$D$6,MATCH(C33,'HARGA SATUAN'!$C$7:$C$1495,0),0)),"",OFFSET('HARGA SATUAN'!$D$6,MATCH(C33,'HARGA SATUAN'!$C$7:$C$1495,0),0))</f>
        <v/>
      </c>
      <c r="E33" s="587">
        <f ca="1">IF(B33="+","Unit",IF(ISERROR(OFFSET('HARGA SATUAN'!$E$6,MATCH(C33,'HARGA SATUAN'!$C$7:$C$1495,0),0)),"",OFFSET('HARGA SATUAN'!$E$6,MATCH(C33,'HARGA SATUAN'!$C$7:$C$1495,0),0)))</f>
        <v>0</v>
      </c>
      <c r="F33" s="587" t="str">
        <f ca="1" t="shared" si="2"/>
        <v/>
      </c>
      <c r="G33" s="583">
        <f ca="1">IF(ISERROR(OFFSET('HARGA SATUAN'!$I$6,MATCH(C33,'HARGA SATUAN'!$C$7:$C$1495,0),0)),"",OFFSET('HARGA SATUAN'!$I$6,MATCH(C33,'HARGA SATUAN'!$C$7:$C$1495,0),0))</f>
        <v>0</v>
      </c>
      <c r="H33" s="584">
        <f ca="1" t="shared" si="3"/>
        <v>0</v>
      </c>
      <c r="I33" s="584">
        <f ca="1" t="shared" si="4"/>
        <v>0</v>
      </c>
      <c r="J33" s="584">
        <f ca="1" t="shared" si="5"/>
        <v>0</v>
      </c>
      <c r="K33" s="594">
        <f ca="1" t="shared" si="6"/>
        <v>0</v>
      </c>
      <c r="L33" s="596"/>
      <c r="Q33" s="552"/>
      <c r="R33" s="601"/>
      <c r="S33" s="601"/>
      <c r="T33" s="601"/>
    </row>
    <row r="34" s="553" customFormat="1" spans="1:20">
      <c r="A34" s="554">
        <v>19</v>
      </c>
      <c r="B34" s="588" t="str">
        <f ca="1" t="shared" si="0"/>
        <v/>
      </c>
      <c r="C34" s="209" t="str">
        <f ca="1" t="shared" si="1"/>
        <v/>
      </c>
      <c r="D34" s="587" t="str">
        <f ca="1">IF(ISERROR(OFFSET('HARGA SATUAN'!$D$6,MATCH(C34,'HARGA SATUAN'!$C$7:$C$1495,0),0)),"",OFFSET('HARGA SATUAN'!$D$6,MATCH(C34,'HARGA SATUAN'!$C$7:$C$1495,0),0))</f>
        <v/>
      </c>
      <c r="E34" s="587">
        <f ca="1">IF(B34="+","Unit",IF(ISERROR(OFFSET('HARGA SATUAN'!$E$6,MATCH(C34,'HARGA SATUAN'!$C$7:$C$1495,0),0)),"",OFFSET('HARGA SATUAN'!$E$6,MATCH(C34,'HARGA SATUAN'!$C$7:$C$1495,0),0)))</f>
        <v>0</v>
      </c>
      <c r="F34" s="587" t="str">
        <f ca="1" t="shared" si="2"/>
        <v/>
      </c>
      <c r="G34" s="583">
        <f ca="1">IF(ISERROR(OFFSET('HARGA SATUAN'!$I$6,MATCH(C34,'HARGA SATUAN'!$C$7:$C$1495,0),0)),"",OFFSET('HARGA SATUAN'!$I$6,MATCH(C34,'HARGA SATUAN'!$C$7:$C$1495,0),0))</f>
        <v>0</v>
      </c>
      <c r="H34" s="584">
        <f ca="1" t="shared" si="3"/>
        <v>0</v>
      </c>
      <c r="I34" s="584">
        <f ca="1" t="shared" si="4"/>
        <v>0</v>
      </c>
      <c r="J34" s="584">
        <f ca="1" t="shared" si="5"/>
        <v>0</v>
      </c>
      <c r="K34" s="594">
        <f ca="1" t="shared" si="6"/>
        <v>0</v>
      </c>
      <c r="L34" s="596"/>
      <c r="Q34" s="552"/>
      <c r="R34" s="601"/>
      <c r="S34" s="601"/>
      <c r="T34" s="601"/>
    </row>
    <row r="35" s="553" customFormat="1" spans="1:20">
      <c r="A35" s="554">
        <v>20</v>
      </c>
      <c r="B35" s="588" t="str">
        <f ca="1" t="shared" si="0"/>
        <v/>
      </c>
      <c r="C35" s="209" t="str">
        <f ca="1" t="shared" si="1"/>
        <v/>
      </c>
      <c r="D35" s="587" t="str">
        <f ca="1">IF(ISERROR(OFFSET('HARGA SATUAN'!$D$6,MATCH(C35,'HARGA SATUAN'!$C$7:$C$1495,0),0)),"",OFFSET('HARGA SATUAN'!$D$6,MATCH(C35,'HARGA SATUAN'!$C$7:$C$1495,0),0))</f>
        <v/>
      </c>
      <c r="E35" s="587">
        <f ca="1">IF(B35="+","Unit",IF(ISERROR(OFFSET('HARGA SATUAN'!$E$6,MATCH(C35,'HARGA SATUAN'!$C$7:$C$1495,0),0)),"",OFFSET('HARGA SATUAN'!$E$6,MATCH(C35,'HARGA SATUAN'!$C$7:$C$1495,0),0)))</f>
        <v>0</v>
      </c>
      <c r="F35" s="587" t="str">
        <f ca="1" t="shared" si="2"/>
        <v/>
      </c>
      <c r="G35" s="583">
        <f ca="1">IF(ISERROR(OFFSET('HARGA SATUAN'!$I$6,MATCH(C35,'HARGA SATUAN'!$C$7:$C$1495,0),0)),"",OFFSET('HARGA SATUAN'!$I$6,MATCH(C35,'HARGA SATUAN'!$C$7:$C$1495,0),0))</f>
        <v>0</v>
      </c>
      <c r="H35" s="584">
        <f ca="1" t="shared" si="3"/>
        <v>0</v>
      </c>
      <c r="I35" s="584">
        <f ca="1" t="shared" si="4"/>
        <v>0</v>
      </c>
      <c r="J35" s="584">
        <f ca="1" t="shared" si="5"/>
        <v>0</v>
      </c>
      <c r="K35" s="594">
        <f ca="1" t="shared" si="6"/>
        <v>0</v>
      </c>
      <c r="L35" s="596"/>
      <c r="Q35" s="552"/>
      <c r="R35" s="601"/>
      <c r="S35" s="601"/>
      <c r="T35" s="601"/>
    </row>
    <row r="36" s="553" customFormat="1" spans="1:20">
      <c r="A36" s="554">
        <v>21</v>
      </c>
      <c r="B36" s="588" t="str">
        <f ca="1" t="shared" si="0"/>
        <v/>
      </c>
      <c r="C36" s="209" t="str">
        <f ca="1" t="shared" si="1"/>
        <v/>
      </c>
      <c r="D36" s="587" t="str">
        <f ca="1">IF(ISERROR(OFFSET('HARGA SATUAN'!$D$6,MATCH(C36,'HARGA SATUAN'!$C$7:$C$1495,0),0)),"",OFFSET('HARGA SATUAN'!$D$6,MATCH(C36,'HARGA SATUAN'!$C$7:$C$1495,0),0))</f>
        <v/>
      </c>
      <c r="E36" s="587">
        <f ca="1">IF(B36="+","Unit",IF(ISERROR(OFFSET('HARGA SATUAN'!$E$6,MATCH(C36,'HARGA SATUAN'!$C$7:$C$1495,0),0)),"",OFFSET('HARGA SATUAN'!$E$6,MATCH(C36,'HARGA SATUAN'!$C$7:$C$1495,0),0)))</f>
        <v>0</v>
      </c>
      <c r="F36" s="587" t="str">
        <f ca="1" t="shared" si="2"/>
        <v/>
      </c>
      <c r="G36" s="583">
        <f ca="1">IF(ISERROR(OFFSET('HARGA SATUAN'!$I$6,MATCH(C36,'HARGA SATUAN'!$C$7:$C$1495,0),0)),"",OFFSET('HARGA SATUAN'!$I$6,MATCH(C36,'HARGA SATUAN'!$C$7:$C$1495,0),0))</f>
        <v>0</v>
      </c>
      <c r="H36" s="584">
        <f ca="1" t="shared" si="3"/>
        <v>0</v>
      </c>
      <c r="I36" s="584">
        <f ca="1" t="shared" si="4"/>
        <v>0</v>
      </c>
      <c r="J36" s="584">
        <f ca="1" t="shared" si="5"/>
        <v>0</v>
      </c>
      <c r="K36" s="594">
        <f ca="1" t="shared" si="6"/>
        <v>0</v>
      </c>
      <c r="L36" s="596"/>
      <c r="Q36" s="552"/>
      <c r="R36" s="601"/>
      <c r="S36" s="601"/>
      <c r="T36" s="601"/>
    </row>
    <row r="37" s="553" customFormat="1" spans="1:20">
      <c r="A37" s="554">
        <v>22</v>
      </c>
      <c r="B37" s="588" t="str">
        <f ca="1" t="shared" si="0"/>
        <v/>
      </c>
      <c r="C37" s="209" t="str">
        <f ca="1" t="shared" si="1"/>
        <v/>
      </c>
      <c r="D37" s="587" t="str">
        <f ca="1">IF(ISERROR(OFFSET('HARGA SATUAN'!$D$6,MATCH(C37,'HARGA SATUAN'!$C$7:$C$1495,0),0)),"",OFFSET('HARGA SATUAN'!$D$6,MATCH(C37,'HARGA SATUAN'!$C$7:$C$1495,0),0))</f>
        <v/>
      </c>
      <c r="E37" s="587">
        <f ca="1">IF(B37="+","Unit",IF(ISERROR(OFFSET('HARGA SATUAN'!$E$6,MATCH(C37,'HARGA SATUAN'!$C$7:$C$1495,0),0)),"",OFFSET('HARGA SATUAN'!$E$6,MATCH(C37,'HARGA SATUAN'!$C$7:$C$1495,0),0)))</f>
        <v>0</v>
      </c>
      <c r="F37" s="587" t="str">
        <f ca="1" t="shared" si="2"/>
        <v/>
      </c>
      <c r="G37" s="583">
        <f ca="1">IF(ISERROR(OFFSET('HARGA SATUAN'!$I$6,MATCH(C37,'HARGA SATUAN'!$C$7:$C$1495,0),0)),"",OFFSET('HARGA SATUAN'!$I$6,MATCH(C37,'HARGA SATUAN'!$C$7:$C$1495,0),0))</f>
        <v>0</v>
      </c>
      <c r="H37" s="584">
        <f ca="1" t="shared" si="3"/>
        <v>0</v>
      </c>
      <c r="I37" s="584">
        <f ca="1" t="shared" si="4"/>
        <v>0</v>
      </c>
      <c r="J37" s="584">
        <f ca="1" t="shared" si="5"/>
        <v>0</v>
      </c>
      <c r="K37" s="594">
        <f ca="1" t="shared" si="6"/>
        <v>0</v>
      </c>
      <c r="L37" s="596"/>
      <c r="Q37" s="552"/>
      <c r="R37" s="601"/>
      <c r="S37" s="601"/>
      <c r="T37" s="601"/>
    </row>
    <row r="38" s="553" customFormat="1" spans="1:20">
      <c r="A38" s="554">
        <v>23</v>
      </c>
      <c r="B38" s="588" t="str">
        <f ca="1" t="shared" si="0"/>
        <v/>
      </c>
      <c r="C38" s="209" t="str">
        <f ca="1" t="shared" si="1"/>
        <v/>
      </c>
      <c r="D38" s="587" t="str">
        <f ca="1">IF(ISERROR(OFFSET('HARGA SATUAN'!$D$6,MATCH(C38,'HARGA SATUAN'!$C$7:$C$1495,0),0)),"",OFFSET('HARGA SATUAN'!$D$6,MATCH(C38,'HARGA SATUAN'!$C$7:$C$1495,0),0))</f>
        <v/>
      </c>
      <c r="E38" s="587">
        <f ca="1">IF(B38="+","Unit",IF(ISERROR(OFFSET('HARGA SATUAN'!$E$6,MATCH(C38,'HARGA SATUAN'!$C$7:$C$1495,0),0)),"",OFFSET('HARGA SATUAN'!$E$6,MATCH(C38,'HARGA SATUAN'!$C$7:$C$1495,0),0)))</f>
        <v>0</v>
      </c>
      <c r="F38" s="587" t="str">
        <f ca="1" t="shared" si="2"/>
        <v/>
      </c>
      <c r="G38" s="583">
        <f ca="1">IF(ISERROR(OFFSET('HARGA SATUAN'!$I$6,MATCH(C38,'HARGA SATUAN'!$C$7:$C$1495,0),0)),"",OFFSET('HARGA SATUAN'!$I$6,MATCH(C38,'HARGA SATUAN'!$C$7:$C$1495,0),0))</f>
        <v>0</v>
      </c>
      <c r="H38" s="584">
        <f ca="1" t="shared" si="3"/>
        <v>0</v>
      </c>
      <c r="I38" s="584">
        <f ca="1" t="shared" si="4"/>
        <v>0</v>
      </c>
      <c r="J38" s="584">
        <f ca="1" t="shared" si="5"/>
        <v>0</v>
      </c>
      <c r="K38" s="594">
        <f ca="1" t="shared" si="6"/>
        <v>0</v>
      </c>
      <c r="L38" s="596"/>
      <c r="Q38" s="552"/>
      <c r="R38" s="601"/>
      <c r="S38" s="601"/>
      <c r="T38" s="601"/>
    </row>
    <row r="39" s="553" customFormat="1" spans="1:20">
      <c r="A39" s="554">
        <v>24</v>
      </c>
      <c r="B39" s="588" t="str">
        <f ca="1" t="shared" si="0"/>
        <v/>
      </c>
      <c r="C39" s="209" t="str">
        <f ca="1" t="shared" si="1"/>
        <v/>
      </c>
      <c r="D39" s="587" t="str">
        <f ca="1">IF(ISERROR(OFFSET('HARGA SATUAN'!$D$6,MATCH(C39,'HARGA SATUAN'!$C$7:$C$1495,0),0)),"",OFFSET('HARGA SATUAN'!$D$6,MATCH(C39,'HARGA SATUAN'!$C$7:$C$1495,0),0))</f>
        <v/>
      </c>
      <c r="E39" s="587">
        <f ca="1">IF(B39="+","Unit",IF(ISERROR(OFFSET('HARGA SATUAN'!$E$6,MATCH(C39,'HARGA SATUAN'!$C$7:$C$1495,0),0)),"",OFFSET('HARGA SATUAN'!$E$6,MATCH(C39,'HARGA SATUAN'!$C$7:$C$1495,0),0)))</f>
        <v>0</v>
      </c>
      <c r="F39" s="587" t="str">
        <f ca="1" t="shared" si="2"/>
        <v/>
      </c>
      <c r="G39" s="583">
        <f ca="1">IF(ISERROR(OFFSET('HARGA SATUAN'!$I$6,MATCH(C39,'HARGA SATUAN'!$C$7:$C$1495,0),0)),"",OFFSET('HARGA SATUAN'!$I$6,MATCH(C39,'HARGA SATUAN'!$C$7:$C$1495,0),0))</f>
        <v>0</v>
      </c>
      <c r="H39" s="584">
        <f ca="1" t="shared" si="3"/>
        <v>0</v>
      </c>
      <c r="I39" s="584">
        <f ca="1" t="shared" si="4"/>
        <v>0</v>
      </c>
      <c r="J39" s="584">
        <f ca="1" t="shared" si="5"/>
        <v>0</v>
      </c>
      <c r="K39" s="594">
        <f ca="1" t="shared" si="6"/>
        <v>0</v>
      </c>
      <c r="L39" s="596"/>
      <c r="Q39" s="552"/>
      <c r="R39" s="601"/>
      <c r="S39" s="601"/>
      <c r="T39" s="601"/>
    </row>
    <row r="40" s="553" customFormat="1" spans="1:20">
      <c r="A40" s="554">
        <v>25</v>
      </c>
      <c r="B40" s="588" t="str">
        <f ca="1" t="shared" si="0"/>
        <v/>
      </c>
      <c r="C40" s="209" t="str">
        <f ca="1" t="shared" si="1"/>
        <v/>
      </c>
      <c r="D40" s="587" t="str">
        <f ca="1">IF(ISERROR(OFFSET('HARGA SATUAN'!$D$6,MATCH(C40,'HARGA SATUAN'!$C$7:$C$1495,0),0)),"",OFFSET('HARGA SATUAN'!$D$6,MATCH(C40,'HARGA SATUAN'!$C$7:$C$1495,0),0))</f>
        <v/>
      </c>
      <c r="E40" s="587">
        <f ca="1">IF(B40="+","Unit",IF(ISERROR(OFFSET('HARGA SATUAN'!$E$6,MATCH(C40,'HARGA SATUAN'!$C$7:$C$1495,0),0)),"",OFFSET('HARGA SATUAN'!$E$6,MATCH(C40,'HARGA SATUAN'!$C$7:$C$1495,0),0)))</f>
        <v>0</v>
      </c>
      <c r="F40" s="587" t="str">
        <f ca="1" t="shared" si="2"/>
        <v/>
      </c>
      <c r="G40" s="583">
        <f ca="1">IF(ISERROR(OFFSET('HARGA SATUAN'!$I$6,MATCH(C40,'HARGA SATUAN'!$C$7:$C$1495,0),0)),"",OFFSET('HARGA SATUAN'!$I$6,MATCH(C40,'HARGA SATUAN'!$C$7:$C$1495,0),0))</f>
        <v>0</v>
      </c>
      <c r="H40" s="584">
        <f ca="1" t="shared" si="3"/>
        <v>0</v>
      </c>
      <c r="I40" s="584">
        <f ca="1" t="shared" si="4"/>
        <v>0</v>
      </c>
      <c r="J40" s="584">
        <f ca="1" t="shared" si="5"/>
        <v>0</v>
      </c>
      <c r="K40" s="594">
        <f ca="1" t="shared" si="6"/>
        <v>0</v>
      </c>
      <c r="L40" s="596"/>
      <c r="Q40" s="552"/>
      <c r="R40" s="601"/>
      <c r="S40" s="601"/>
      <c r="T40" s="601"/>
    </row>
    <row r="41" s="553" customFormat="1" spans="1:20">
      <c r="A41" s="554">
        <v>26</v>
      </c>
      <c r="B41" s="588" t="str">
        <f ca="1" t="shared" si="0"/>
        <v/>
      </c>
      <c r="C41" s="209" t="str">
        <f ca="1" t="shared" si="1"/>
        <v/>
      </c>
      <c r="D41" s="587" t="str">
        <f ca="1">IF(ISERROR(OFFSET('HARGA SATUAN'!$D$6,MATCH(C41,'HARGA SATUAN'!$C$7:$C$1495,0),0)),"",OFFSET('HARGA SATUAN'!$D$6,MATCH(C41,'HARGA SATUAN'!$C$7:$C$1495,0),0))</f>
        <v/>
      </c>
      <c r="E41" s="587">
        <f ca="1">IF(B41="+","Unit",IF(ISERROR(OFFSET('HARGA SATUAN'!$E$6,MATCH(C41,'HARGA SATUAN'!$C$7:$C$1495,0),0)),"",OFFSET('HARGA SATUAN'!$E$6,MATCH(C41,'HARGA SATUAN'!$C$7:$C$1495,0),0)))</f>
        <v>0</v>
      </c>
      <c r="F41" s="587" t="str">
        <f ca="1" t="shared" si="2"/>
        <v/>
      </c>
      <c r="G41" s="583">
        <f ca="1">IF(ISERROR(OFFSET('HARGA SATUAN'!$I$6,MATCH(C41,'HARGA SATUAN'!$C$7:$C$1495,0),0)),"",OFFSET('HARGA SATUAN'!$I$6,MATCH(C41,'HARGA SATUAN'!$C$7:$C$1495,0),0))</f>
        <v>0</v>
      </c>
      <c r="H41" s="584">
        <f ca="1" t="shared" si="3"/>
        <v>0</v>
      </c>
      <c r="I41" s="584">
        <f ca="1" t="shared" si="4"/>
        <v>0</v>
      </c>
      <c r="J41" s="584">
        <f ca="1" t="shared" si="5"/>
        <v>0</v>
      </c>
      <c r="K41" s="594">
        <f ca="1" t="shared" si="6"/>
        <v>0</v>
      </c>
      <c r="L41" s="596"/>
      <c r="Q41" s="552"/>
      <c r="R41" s="601"/>
      <c r="S41" s="601"/>
      <c r="T41" s="601"/>
    </row>
    <row r="42" s="553" customFormat="1" spans="1:20">
      <c r="A42" s="554">
        <v>27</v>
      </c>
      <c r="B42" s="588" t="str">
        <f ca="1" t="shared" si="0"/>
        <v/>
      </c>
      <c r="C42" s="209" t="str">
        <f ca="1" t="shared" si="1"/>
        <v/>
      </c>
      <c r="D42" s="587" t="str">
        <f ca="1">IF(ISERROR(OFFSET('HARGA SATUAN'!$D$6,MATCH(C42,'HARGA SATUAN'!$C$7:$C$1495,0),0)),"",OFFSET('HARGA SATUAN'!$D$6,MATCH(C42,'HARGA SATUAN'!$C$7:$C$1495,0),0))</f>
        <v/>
      </c>
      <c r="E42" s="587">
        <f ca="1">IF(B42="+","Unit",IF(ISERROR(OFFSET('HARGA SATUAN'!$E$6,MATCH(C42,'HARGA SATUAN'!$C$7:$C$1495,0),0)),"",OFFSET('HARGA SATUAN'!$E$6,MATCH(C42,'HARGA SATUAN'!$C$7:$C$1495,0),0)))</f>
        <v>0</v>
      </c>
      <c r="F42" s="587" t="str">
        <f ca="1" t="shared" si="2"/>
        <v/>
      </c>
      <c r="G42" s="583">
        <f ca="1">IF(ISERROR(OFFSET('HARGA SATUAN'!$I$6,MATCH(C42,'HARGA SATUAN'!$C$7:$C$1495,0),0)),"",OFFSET('HARGA SATUAN'!$I$6,MATCH(C42,'HARGA SATUAN'!$C$7:$C$1495,0),0))</f>
        <v>0</v>
      </c>
      <c r="H42" s="584">
        <f ca="1" t="shared" si="3"/>
        <v>0</v>
      </c>
      <c r="I42" s="584">
        <f ca="1" t="shared" si="4"/>
        <v>0</v>
      </c>
      <c r="J42" s="584">
        <f ca="1" t="shared" si="5"/>
        <v>0</v>
      </c>
      <c r="K42" s="594">
        <f ca="1" t="shared" si="6"/>
        <v>0</v>
      </c>
      <c r="L42" s="596"/>
      <c r="Q42" s="552"/>
      <c r="R42" s="601"/>
      <c r="S42" s="601"/>
      <c r="T42" s="601"/>
    </row>
    <row r="43" s="553" customFormat="1" spans="1:20">
      <c r="A43" s="554">
        <v>28</v>
      </c>
      <c r="B43" s="588" t="str">
        <f ca="1" t="shared" si="0"/>
        <v/>
      </c>
      <c r="C43" s="209" t="str">
        <f ca="1" t="shared" si="1"/>
        <v/>
      </c>
      <c r="D43" s="587" t="str">
        <f ca="1">IF(ISERROR(OFFSET('HARGA SATUAN'!$D$6,MATCH(C43,'HARGA SATUAN'!$C$7:$C$1495,0),0)),"",OFFSET('HARGA SATUAN'!$D$6,MATCH(C43,'HARGA SATUAN'!$C$7:$C$1495,0),0))</f>
        <v/>
      </c>
      <c r="E43" s="587">
        <f ca="1">IF(B43="+","Unit",IF(ISERROR(OFFSET('HARGA SATUAN'!$E$6,MATCH(C43,'HARGA SATUAN'!$C$7:$C$1495,0),0)),"",OFFSET('HARGA SATUAN'!$E$6,MATCH(C43,'HARGA SATUAN'!$C$7:$C$1495,0),0)))</f>
        <v>0</v>
      </c>
      <c r="F43" s="587" t="str">
        <f ca="1" t="shared" si="2"/>
        <v/>
      </c>
      <c r="G43" s="583">
        <f ca="1">IF(ISERROR(OFFSET('HARGA SATUAN'!$I$6,MATCH(C43,'HARGA SATUAN'!$C$7:$C$1495,0),0)),"",OFFSET('HARGA SATUAN'!$I$6,MATCH(C43,'HARGA SATUAN'!$C$7:$C$1495,0),0))</f>
        <v>0</v>
      </c>
      <c r="H43" s="584">
        <f ca="1" t="shared" si="3"/>
        <v>0</v>
      </c>
      <c r="I43" s="584">
        <f ca="1" t="shared" si="4"/>
        <v>0</v>
      </c>
      <c r="J43" s="584">
        <f ca="1" t="shared" si="5"/>
        <v>0</v>
      </c>
      <c r="K43" s="594">
        <f ca="1" t="shared" si="6"/>
        <v>0</v>
      </c>
      <c r="L43" s="596"/>
      <c r="Q43" s="552"/>
      <c r="R43" s="601"/>
      <c r="S43" s="601"/>
      <c r="T43" s="601"/>
    </row>
    <row r="44" s="553" customFormat="1" spans="1:20">
      <c r="A44" s="554">
        <v>29</v>
      </c>
      <c r="B44" s="588" t="str">
        <f ca="1" t="shared" si="0"/>
        <v/>
      </c>
      <c r="C44" s="209" t="str">
        <f ca="1" t="shared" si="1"/>
        <v/>
      </c>
      <c r="D44" s="587" t="str">
        <f ca="1">IF(ISERROR(OFFSET('HARGA SATUAN'!$D$6,MATCH(C44,'HARGA SATUAN'!$C$7:$C$1495,0),0)),"",OFFSET('HARGA SATUAN'!$D$6,MATCH(C44,'HARGA SATUAN'!$C$7:$C$1495,0),0))</f>
        <v/>
      </c>
      <c r="E44" s="587">
        <f ca="1">IF(B44="+","Unit",IF(ISERROR(OFFSET('HARGA SATUAN'!$E$6,MATCH(C44,'HARGA SATUAN'!$C$7:$C$1495,0),0)),"",OFFSET('HARGA SATUAN'!$E$6,MATCH(C44,'HARGA SATUAN'!$C$7:$C$1495,0),0)))</f>
        <v>0</v>
      </c>
      <c r="F44" s="587" t="str">
        <f ca="1" t="shared" si="2"/>
        <v/>
      </c>
      <c r="G44" s="583">
        <f ca="1">IF(ISERROR(OFFSET('HARGA SATUAN'!$I$6,MATCH(C44,'HARGA SATUAN'!$C$7:$C$1495,0),0)),"",OFFSET('HARGA SATUAN'!$I$6,MATCH(C44,'HARGA SATUAN'!$C$7:$C$1495,0),0))</f>
        <v>0</v>
      </c>
      <c r="H44" s="584">
        <f ca="1" t="shared" si="3"/>
        <v>0</v>
      </c>
      <c r="I44" s="584">
        <f ca="1" t="shared" si="4"/>
        <v>0</v>
      </c>
      <c r="J44" s="584">
        <f ca="1" t="shared" si="5"/>
        <v>0</v>
      </c>
      <c r="K44" s="594">
        <f ca="1" t="shared" si="6"/>
        <v>0</v>
      </c>
      <c r="L44" s="596"/>
      <c r="Q44" s="552"/>
      <c r="R44" s="601"/>
      <c r="S44" s="601"/>
      <c r="T44" s="601"/>
    </row>
    <row r="45" s="553" customFormat="1" spans="1:20">
      <c r="A45" s="554">
        <v>30</v>
      </c>
      <c r="B45" s="588" t="str">
        <f ca="1" t="shared" si="0"/>
        <v/>
      </c>
      <c r="C45" s="209" t="str">
        <f ca="1" t="shared" si="1"/>
        <v/>
      </c>
      <c r="D45" s="587" t="str">
        <f ca="1">IF(ISERROR(OFFSET('HARGA SATUAN'!$D$6,MATCH(C45,'HARGA SATUAN'!$C$7:$C$1495,0),0)),"",OFFSET('HARGA SATUAN'!$D$6,MATCH(C45,'HARGA SATUAN'!$C$7:$C$1495,0),0))</f>
        <v/>
      </c>
      <c r="E45" s="587">
        <f ca="1">IF(B45="+","Unit",IF(ISERROR(OFFSET('HARGA SATUAN'!$E$6,MATCH(C45,'HARGA SATUAN'!$C$7:$C$1495,0),0)),"",OFFSET('HARGA SATUAN'!$E$6,MATCH(C45,'HARGA SATUAN'!$C$7:$C$1495,0),0)))</f>
        <v>0</v>
      </c>
      <c r="F45" s="587" t="str">
        <f ca="1" t="shared" si="2"/>
        <v/>
      </c>
      <c r="G45" s="583">
        <f ca="1">IF(ISERROR(OFFSET('HARGA SATUAN'!$I$6,MATCH(C45,'HARGA SATUAN'!$C$7:$C$1495,0),0)),"",OFFSET('HARGA SATUAN'!$I$6,MATCH(C45,'HARGA SATUAN'!$C$7:$C$1495,0),0))</f>
        <v>0</v>
      </c>
      <c r="H45" s="584">
        <f ca="1" t="shared" si="3"/>
        <v>0</v>
      </c>
      <c r="I45" s="584">
        <f ca="1" t="shared" si="4"/>
        <v>0</v>
      </c>
      <c r="J45" s="584">
        <f ca="1" t="shared" si="5"/>
        <v>0</v>
      </c>
      <c r="K45" s="594">
        <f ca="1" t="shared" si="6"/>
        <v>0</v>
      </c>
      <c r="L45" s="596"/>
      <c r="Q45" s="552"/>
      <c r="R45" s="601"/>
      <c r="S45" s="601"/>
      <c r="T45" s="601"/>
    </row>
    <row r="46" s="553" customFormat="1" spans="1:20">
      <c r="A46" s="554">
        <v>31</v>
      </c>
      <c r="B46" s="588" t="str">
        <f ca="1" t="shared" si="0"/>
        <v/>
      </c>
      <c r="C46" s="209" t="str">
        <f ca="1" t="shared" si="1"/>
        <v/>
      </c>
      <c r="D46" s="587" t="str">
        <f ca="1">IF(ISERROR(OFFSET('HARGA SATUAN'!$D$6,MATCH(C46,'HARGA SATUAN'!$C$7:$C$1495,0),0)),"",OFFSET('HARGA SATUAN'!$D$6,MATCH(C46,'HARGA SATUAN'!$C$7:$C$1495,0),0))</f>
        <v/>
      </c>
      <c r="E46" s="587">
        <f ca="1">IF(B46="+","Unit",IF(ISERROR(OFFSET('HARGA SATUAN'!$E$6,MATCH(C46,'HARGA SATUAN'!$C$7:$C$1495,0),0)),"",OFFSET('HARGA SATUAN'!$E$6,MATCH(C46,'HARGA SATUAN'!$C$7:$C$1495,0),0)))</f>
        <v>0</v>
      </c>
      <c r="F46" s="587" t="str">
        <f ca="1" t="shared" si="2"/>
        <v/>
      </c>
      <c r="G46" s="583">
        <f ca="1">IF(ISERROR(OFFSET('HARGA SATUAN'!$I$6,MATCH(C46,'HARGA SATUAN'!$C$7:$C$1495,0),0)),"",OFFSET('HARGA SATUAN'!$I$6,MATCH(C46,'HARGA SATUAN'!$C$7:$C$1495,0),0))</f>
        <v>0</v>
      </c>
      <c r="H46" s="584">
        <f ca="1" t="shared" si="3"/>
        <v>0</v>
      </c>
      <c r="I46" s="584">
        <f ca="1" t="shared" si="4"/>
        <v>0</v>
      </c>
      <c r="J46" s="584">
        <f ca="1" t="shared" si="5"/>
        <v>0</v>
      </c>
      <c r="K46" s="594">
        <f ca="1" t="shared" si="6"/>
        <v>0</v>
      </c>
      <c r="L46" s="596"/>
      <c r="Q46" s="552"/>
      <c r="R46" s="601"/>
      <c r="S46" s="601"/>
      <c r="T46" s="601"/>
    </row>
    <row r="47" s="553" customFormat="1" spans="1:20">
      <c r="A47" s="554">
        <v>32</v>
      </c>
      <c r="B47" s="588" t="str">
        <f ca="1" t="shared" si="0"/>
        <v/>
      </c>
      <c r="C47" s="209" t="str">
        <f ca="1" t="shared" si="1"/>
        <v/>
      </c>
      <c r="D47" s="587" t="str">
        <f ca="1">IF(ISERROR(OFFSET('HARGA SATUAN'!$D$6,MATCH(C47,'HARGA SATUAN'!$C$7:$C$1495,0),0)),"",OFFSET('HARGA SATUAN'!$D$6,MATCH(C47,'HARGA SATUAN'!$C$7:$C$1495,0),0))</f>
        <v/>
      </c>
      <c r="E47" s="587">
        <f ca="1">IF(B47="+","Unit",IF(ISERROR(OFFSET('HARGA SATUAN'!$E$6,MATCH(C47,'HARGA SATUAN'!$C$7:$C$1495,0),0)),"",OFFSET('HARGA SATUAN'!$E$6,MATCH(C47,'HARGA SATUAN'!$C$7:$C$1495,0),0)))</f>
        <v>0</v>
      </c>
      <c r="F47" s="587" t="str">
        <f ca="1" t="shared" si="2"/>
        <v/>
      </c>
      <c r="G47" s="583">
        <f ca="1">IF(ISERROR(OFFSET('HARGA SATUAN'!$I$6,MATCH(C47,'HARGA SATUAN'!$C$7:$C$1495,0),0)),"",OFFSET('HARGA SATUAN'!$I$6,MATCH(C47,'HARGA SATUAN'!$C$7:$C$1495,0),0))</f>
        <v>0</v>
      </c>
      <c r="H47" s="584">
        <f ca="1" t="shared" si="3"/>
        <v>0</v>
      </c>
      <c r="I47" s="584">
        <f ca="1" t="shared" si="4"/>
        <v>0</v>
      </c>
      <c r="J47" s="584">
        <f ca="1" t="shared" si="5"/>
        <v>0</v>
      </c>
      <c r="K47" s="594">
        <f ca="1" t="shared" si="6"/>
        <v>0</v>
      </c>
      <c r="L47" s="596"/>
      <c r="Q47" s="552"/>
      <c r="R47" s="601"/>
      <c r="S47" s="601"/>
      <c r="T47" s="601"/>
    </row>
    <row r="48" s="553" customFormat="1" spans="1:20">
      <c r="A48" s="554">
        <v>33</v>
      </c>
      <c r="B48" s="588" t="str">
        <f ca="1" t="shared" si="0"/>
        <v/>
      </c>
      <c r="C48" s="209" t="str">
        <f ca="1" t="shared" si="1"/>
        <v/>
      </c>
      <c r="D48" s="587" t="str">
        <f ca="1">IF(ISERROR(OFFSET('HARGA SATUAN'!$D$6,MATCH(C48,'HARGA SATUAN'!$C$7:$C$1495,0),0)),"",OFFSET('HARGA SATUAN'!$D$6,MATCH(C48,'HARGA SATUAN'!$C$7:$C$1495,0),0))</f>
        <v/>
      </c>
      <c r="E48" s="587">
        <f ca="1">IF(B48="+","Unit",IF(ISERROR(OFFSET('HARGA SATUAN'!$E$6,MATCH(C48,'HARGA SATUAN'!$C$7:$C$1495,0),0)),"",OFFSET('HARGA SATUAN'!$E$6,MATCH(C48,'HARGA SATUAN'!$C$7:$C$1495,0),0)))</f>
        <v>0</v>
      </c>
      <c r="F48" s="587" t="str">
        <f ca="1" t="shared" si="2"/>
        <v/>
      </c>
      <c r="G48" s="583">
        <f ca="1">IF(ISERROR(OFFSET('HARGA SATUAN'!$I$6,MATCH(C48,'HARGA SATUAN'!$C$7:$C$1495,0),0)),"",OFFSET('HARGA SATUAN'!$I$6,MATCH(C48,'HARGA SATUAN'!$C$7:$C$1495,0),0))</f>
        <v>0</v>
      </c>
      <c r="H48" s="584">
        <f ca="1" t="shared" si="3"/>
        <v>0</v>
      </c>
      <c r="I48" s="584">
        <f ca="1" t="shared" si="4"/>
        <v>0</v>
      </c>
      <c r="J48" s="584">
        <f ca="1" t="shared" si="5"/>
        <v>0</v>
      </c>
      <c r="K48" s="594">
        <f ca="1" t="shared" si="6"/>
        <v>0</v>
      </c>
      <c r="L48" s="596"/>
      <c r="Q48" s="552"/>
      <c r="R48" s="601"/>
      <c r="S48" s="601"/>
      <c r="T48" s="601"/>
    </row>
    <row r="49" s="553" customFormat="1" spans="1:20">
      <c r="A49" s="554">
        <v>34</v>
      </c>
      <c r="B49" s="588" t="str">
        <f ca="1" t="shared" si="0"/>
        <v/>
      </c>
      <c r="C49" s="209" t="str">
        <f ca="1" t="shared" si="1"/>
        <v/>
      </c>
      <c r="D49" s="587" t="str">
        <f ca="1">IF(ISERROR(OFFSET('HARGA SATUAN'!$D$6,MATCH(C49,'HARGA SATUAN'!$C$7:$C$1495,0),0)),"",OFFSET('HARGA SATUAN'!$D$6,MATCH(C49,'HARGA SATUAN'!$C$7:$C$1495,0),0))</f>
        <v/>
      </c>
      <c r="E49" s="587">
        <f ca="1">IF(B49="+","Unit",IF(ISERROR(OFFSET('HARGA SATUAN'!$E$6,MATCH(C49,'HARGA SATUAN'!$C$7:$C$1495,0),0)),"",OFFSET('HARGA SATUAN'!$E$6,MATCH(C49,'HARGA SATUAN'!$C$7:$C$1495,0),0)))</f>
        <v>0</v>
      </c>
      <c r="F49" s="587" t="str">
        <f ca="1" t="shared" si="2"/>
        <v/>
      </c>
      <c r="G49" s="583">
        <f ca="1">IF(ISERROR(OFFSET('HARGA SATUAN'!$I$6,MATCH(C49,'HARGA SATUAN'!$C$7:$C$1495,0),0)),"",OFFSET('HARGA SATUAN'!$I$6,MATCH(C49,'HARGA SATUAN'!$C$7:$C$1495,0),0))</f>
        <v>0</v>
      </c>
      <c r="H49" s="584">
        <f ca="1" t="shared" si="3"/>
        <v>0</v>
      </c>
      <c r="I49" s="584">
        <f ca="1" t="shared" si="4"/>
        <v>0</v>
      </c>
      <c r="J49" s="584">
        <f ca="1" t="shared" si="5"/>
        <v>0</v>
      </c>
      <c r="K49" s="594">
        <f ca="1" t="shared" si="6"/>
        <v>0</v>
      </c>
      <c r="L49" s="596"/>
      <c r="Q49" s="552"/>
      <c r="R49" s="601"/>
      <c r="S49" s="601"/>
      <c r="T49" s="601"/>
    </row>
    <row r="50" s="553" customFormat="1" spans="1:20">
      <c r="A50" s="554">
        <v>35</v>
      </c>
      <c r="B50" s="588" t="str">
        <f ca="1" t="shared" si="0"/>
        <v/>
      </c>
      <c r="C50" s="209" t="str">
        <f ca="1" t="shared" si="1"/>
        <v/>
      </c>
      <c r="D50" s="587" t="str">
        <f ca="1">IF(ISERROR(OFFSET('HARGA SATUAN'!$D$6,MATCH(C50,'HARGA SATUAN'!$C$7:$C$1495,0),0)),"",OFFSET('HARGA SATUAN'!$D$6,MATCH(C50,'HARGA SATUAN'!$C$7:$C$1495,0),0))</f>
        <v/>
      </c>
      <c r="E50" s="587">
        <f ca="1">IF(B50="+","Unit",IF(ISERROR(OFFSET('HARGA SATUAN'!$E$6,MATCH(C50,'HARGA SATUAN'!$C$7:$C$1495,0),0)),"",OFFSET('HARGA SATUAN'!$E$6,MATCH(C50,'HARGA SATUAN'!$C$7:$C$1495,0),0)))</f>
        <v>0</v>
      </c>
      <c r="F50" s="587" t="str">
        <f ca="1" t="shared" si="2"/>
        <v/>
      </c>
      <c r="G50" s="583">
        <f ca="1">IF(ISERROR(OFFSET('HARGA SATUAN'!$I$6,MATCH(C50,'HARGA SATUAN'!$C$7:$C$1495,0),0)),"",OFFSET('HARGA SATUAN'!$I$6,MATCH(C50,'HARGA SATUAN'!$C$7:$C$1495,0),0))</f>
        <v>0</v>
      </c>
      <c r="H50" s="584">
        <f ca="1" t="shared" si="3"/>
        <v>0</v>
      </c>
      <c r="I50" s="584">
        <f ca="1" t="shared" si="4"/>
        <v>0</v>
      </c>
      <c r="J50" s="584">
        <f ca="1" t="shared" si="5"/>
        <v>0</v>
      </c>
      <c r="K50" s="594">
        <f ca="1" t="shared" si="6"/>
        <v>0</v>
      </c>
      <c r="L50" s="596"/>
      <c r="Q50" s="552"/>
      <c r="R50" s="601"/>
      <c r="S50" s="601"/>
      <c r="T50" s="601"/>
    </row>
    <row r="51" s="553" customFormat="1" spans="1:20">
      <c r="A51" s="554">
        <v>36</v>
      </c>
      <c r="B51" s="588" t="str">
        <f ca="1" t="shared" si="0"/>
        <v/>
      </c>
      <c r="C51" s="209" t="str">
        <f ca="1" t="shared" si="1"/>
        <v/>
      </c>
      <c r="D51" s="587" t="str">
        <f ca="1">IF(ISERROR(OFFSET('HARGA SATUAN'!$D$6,MATCH(C51,'HARGA SATUAN'!$C$7:$C$1495,0),0)),"",OFFSET('HARGA SATUAN'!$D$6,MATCH(C51,'HARGA SATUAN'!$C$7:$C$1495,0),0))</f>
        <v/>
      </c>
      <c r="E51" s="587">
        <f ca="1">IF(B51="+","Unit",IF(ISERROR(OFFSET('HARGA SATUAN'!$E$6,MATCH(C51,'HARGA SATUAN'!$C$7:$C$1495,0),0)),"",OFFSET('HARGA SATUAN'!$E$6,MATCH(C51,'HARGA SATUAN'!$C$7:$C$1495,0),0)))</f>
        <v>0</v>
      </c>
      <c r="F51" s="587" t="str">
        <f ca="1" t="shared" si="2"/>
        <v/>
      </c>
      <c r="G51" s="583">
        <f ca="1">IF(ISERROR(OFFSET('HARGA SATUAN'!$I$6,MATCH(C51,'HARGA SATUAN'!$C$7:$C$1495,0),0)),"",OFFSET('HARGA SATUAN'!$I$6,MATCH(C51,'HARGA SATUAN'!$C$7:$C$1495,0),0))</f>
        <v>0</v>
      </c>
      <c r="H51" s="584">
        <f ca="1" t="shared" si="3"/>
        <v>0</v>
      </c>
      <c r="I51" s="584">
        <f ca="1" t="shared" si="4"/>
        <v>0</v>
      </c>
      <c r="J51" s="584">
        <f ca="1" t="shared" si="5"/>
        <v>0</v>
      </c>
      <c r="K51" s="594">
        <f ca="1" t="shared" si="6"/>
        <v>0</v>
      </c>
      <c r="L51" s="596"/>
      <c r="Q51" s="552"/>
      <c r="R51" s="601"/>
      <c r="S51" s="601"/>
      <c r="T51" s="601"/>
    </row>
    <row r="52" s="553" customFormat="1" spans="1:20">
      <c r="A52" s="554">
        <v>37</v>
      </c>
      <c r="B52" s="588" t="str">
        <f ca="1" t="shared" si="0"/>
        <v/>
      </c>
      <c r="C52" s="209" t="str">
        <f ca="1" t="shared" si="1"/>
        <v/>
      </c>
      <c r="D52" s="587" t="str">
        <f ca="1">IF(ISERROR(OFFSET('HARGA SATUAN'!$D$6,MATCH(C52,'HARGA SATUAN'!$C$7:$C$1495,0),0)),"",OFFSET('HARGA SATUAN'!$D$6,MATCH(C52,'HARGA SATUAN'!$C$7:$C$1495,0),0))</f>
        <v/>
      </c>
      <c r="E52" s="587">
        <f ca="1">IF(B52="+","Unit",IF(ISERROR(OFFSET('HARGA SATUAN'!$E$6,MATCH(C52,'HARGA SATUAN'!$C$7:$C$1495,0),0)),"",OFFSET('HARGA SATUAN'!$E$6,MATCH(C52,'HARGA SATUAN'!$C$7:$C$1495,0),0)))</f>
        <v>0</v>
      </c>
      <c r="F52" s="587" t="str">
        <f ca="1" t="shared" si="2"/>
        <v/>
      </c>
      <c r="G52" s="583">
        <f ca="1">IF(ISERROR(OFFSET('HARGA SATUAN'!$I$6,MATCH(C52,'HARGA SATUAN'!$C$7:$C$1495,0),0)),"",OFFSET('HARGA SATUAN'!$I$6,MATCH(C52,'HARGA SATUAN'!$C$7:$C$1495,0),0))</f>
        <v>0</v>
      </c>
      <c r="H52" s="584">
        <f ca="1" t="shared" si="3"/>
        <v>0</v>
      </c>
      <c r="I52" s="584">
        <f ca="1" t="shared" si="4"/>
        <v>0</v>
      </c>
      <c r="J52" s="584">
        <f ca="1" t="shared" si="5"/>
        <v>0</v>
      </c>
      <c r="K52" s="594">
        <f ca="1" t="shared" si="6"/>
        <v>0</v>
      </c>
      <c r="L52" s="596"/>
      <c r="Q52" s="552"/>
      <c r="R52" s="601"/>
      <c r="S52" s="601"/>
      <c r="T52" s="601"/>
    </row>
    <row r="53" s="553" customFormat="1" spans="1:20">
      <c r="A53" s="554">
        <v>38</v>
      </c>
      <c r="B53" s="588" t="str">
        <f ca="1" t="shared" si="0"/>
        <v/>
      </c>
      <c r="C53" s="209" t="str">
        <f ca="1" t="shared" si="1"/>
        <v/>
      </c>
      <c r="D53" s="587" t="str">
        <f ca="1">IF(ISERROR(OFFSET('HARGA SATUAN'!$D$6,MATCH(C53,'HARGA SATUAN'!$C$7:$C$1495,0),0)),"",OFFSET('HARGA SATUAN'!$D$6,MATCH(C53,'HARGA SATUAN'!$C$7:$C$1495,0),0))</f>
        <v/>
      </c>
      <c r="E53" s="587">
        <f ca="1">IF(B53="+","Unit",IF(ISERROR(OFFSET('HARGA SATUAN'!$E$6,MATCH(C53,'HARGA SATUAN'!$C$7:$C$1495,0),0)),"",OFFSET('HARGA SATUAN'!$E$6,MATCH(C53,'HARGA SATUAN'!$C$7:$C$1495,0),0)))</f>
        <v>0</v>
      </c>
      <c r="F53" s="587" t="str">
        <f ca="1" t="shared" si="2"/>
        <v/>
      </c>
      <c r="G53" s="583">
        <f ca="1">IF(ISERROR(OFFSET('HARGA SATUAN'!$I$6,MATCH(C53,'HARGA SATUAN'!$C$7:$C$1495,0),0)),"",OFFSET('HARGA SATUAN'!$I$6,MATCH(C53,'HARGA SATUAN'!$C$7:$C$1495,0),0))</f>
        <v>0</v>
      </c>
      <c r="H53" s="584">
        <f ca="1" t="shared" si="3"/>
        <v>0</v>
      </c>
      <c r="I53" s="584">
        <f ca="1" t="shared" si="4"/>
        <v>0</v>
      </c>
      <c r="J53" s="584">
        <f ca="1" t="shared" si="5"/>
        <v>0</v>
      </c>
      <c r="K53" s="594">
        <f ca="1" t="shared" si="6"/>
        <v>0</v>
      </c>
      <c r="L53" s="596"/>
      <c r="Q53" s="552"/>
      <c r="R53" s="601"/>
      <c r="S53" s="601"/>
      <c r="T53" s="601"/>
    </row>
    <row r="54" s="553" customFormat="1" spans="1:20">
      <c r="A54" s="554">
        <v>39</v>
      </c>
      <c r="B54" s="588" t="str">
        <f ca="1" t="shared" ref="B54:B85" si="7">IF(C54="","",A54)</f>
        <v/>
      </c>
      <c r="C54" s="209" t="str">
        <f ca="1" t="shared" ref="C54:C85" si="8">IF(ISERROR(OFFSET($C$223,MATCH(A54,$F$224:$F$373,0),0)),"",OFFSET($C$223,MATCH(A54,$F$224:$F$373,0),0))</f>
        <v/>
      </c>
      <c r="D54" s="587" t="str">
        <f ca="1">IF(ISERROR(OFFSET('HARGA SATUAN'!$D$6,MATCH(C54,'HARGA SATUAN'!$C$7:$C$1495,0),0)),"",OFFSET('HARGA SATUAN'!$D$6,MATCH(C54,'HARGA SATUAN'!$C$7:$C$1495,0),0))</f>
        <v/>
      </c>
      <c r="E54" s="587">
        <f ca="1">IF(B54="+","Unit",IF(ISERROR(OFFSET('HARGA SATUAN'!$E$6,MATCH(C54,'HARGA SATUAN'!$C$7:$C$1495,0),0)),"",OFFSET('HARGA SATUAN'!$E$6,MATCH(C54,'HARGA SATUAN'!$C$7:$C$1495,0),0)))</f>
        <v>0</v>
      </c>
      <c r="F54" s="587" t="str">
        <f ca="1" t="shared" ref="F54:F85" si="9">IF(ISERROR(OFFSET($D$223,MATCH(A54,$F$224:$F$373,0),0)),"",OFFSET($D$223,MATCH(A54,$F$224:$F$373,0),0))</f>
        <v/>
      </c>
      <c r="G54" s="583">
        <f ca="1">IF(ISERROR(OFFSET('HARGA SATUAN'!$I$6,MATCH(C54,'HARGA SATUAN'!$C$7:$C$1495,0),0)),"",OFFSET('HARGA SATUAN'!$I$6,MATCH(C54,'HARGA SATUAN'!$C$7:$C$1495,0),0))</f>
        <v>0</v>
      </c>
      <c r="H54" s="584">
        <f ca="1" t="shared" ref="H54:H85" si="10">IF(OR(D54="MDU",D54="MDU-KD"),G54*F54,0)</f>
        <v>0</v>
      </c>
      <c r="I54" s="584">
        <f ca="1" t="shared" ref="I54:I85" si="11">IF(D54="HDW",G54*F54,0)</f>
        <v>0</v>
      </c>
      <c r="J54" s="584">
        <f ca="1" t="shared" ref="J54:J85" si="12">IF(D54="JASA",G54*F54,0)</f>
        <v>0</v>
      </c>
      <c r="K54" s="594">
        <f ca="1" t="shared" ref="K54:K85" si="13">SUM(H54:J54)</f>
        <v>0</v>
      </c>
      <c r="L54" s="596"/>
      <c r="Q54" s="552"/>
      <c r="R54" s="601"/>
      <c r="S54" s="601"/>
      <c r="T54" s="601"/>
    </row>
    <row r="55" s="553" customFormat="1" spans="1:20">
      <c r="A55" s="554">
        <v>40</v>
      </c>
      <c r="B55" s="588" t="str">
        <f ca="1" t="shared" si="7"/>
        <v/>
      </c>
      <c r="C55" s="209" t="str">
        <f ca="1" t="shared" si="8"/>
        <v/>
      </c>
      <c r="D55" s="587" t="str">
        <f ca="1">IF(ISERROR(OFFSET('HARGA SATUAN'!$D$6,MATCH(C55,'HARGA SATUAN'!$C$7:$C$1495,0),0)),"",OFFSET('HARGA SATUAN'!$D$6,MATCH(C55,'HARGA SATUAN'!$C$7:$C$1495,0),0))</f>
        <v/>
      </c>
      <c r="E55" s="587">
        <f ca="1">IF(B55="+","Unit",IF(ISERROR(OFFSET('HARGA SATUAN'!$E$6,MATCH(C55,'HARGA SATUAN'!$C$7:$C$1495,0),0)),"",OFFSET('HARGA SATUAN'!$E$6,MATCH(C55,'HARGA SATUAN'!$C$7:$C$1495,0),0)))</f>
        <v>0</v>
      </c>
      <c r="F55" s="587" t="str">
        <f ca="1" t="shared" si="9"/>
        <v/>
      </c>
      <c r="G55" s="583">
        <f ca="1">IF(ISERROR(OFFSET('HARGA SATUAN'!$I$6,MATCH(C55,'HARGA SATUAN'!$C$7:$C$1495,0),0)),"",OFFSET('HARGA SATUAN'!$I$6,MATCH(C55,'HARGA SATUAN'!$C$7:$C$1495,0),0))</f>
        <v>0</v>
      </c>
      <c r="H55" s="584">
        <f ca="1" t="shared" si="10"/>
        <v>0</v>
      </c>
      <c r="I55" s="584">
        <f ca="1" t="shared" si="11"/>
        <v>0</v>
      </c>
      <c r="J55" s="584">
        <f ca="1" t="shared" si="12"/>
        <v>0</v>
      </c>
      <c r="K55" s="594">
        <f ca="1" t="shared" si="13"/>
        <v>0</v>
      </c>
      <c r="L55" s="596"/>
      <c r="Q55" s="552"/>
      <c r="R55" s="601"/>
      <c r="S55" s="601"/>
      <c r="T55" s="601"/>
    </row>
    <row r="56" s="553" customFormat="1" spans="1:20">
      <c r="A56" s="554">
        <v>41</v>
      </c>
      <c r="B56" s="588" t="str">
        <f ca="1" t="shared" si="7"/>
        <v/>
      </c>
      <c r="C56" s="209" t="str">
        <f ca="1" t="shared" si="8"/>
        <v/>
      </c>
      <c r="D56" s="587" t="str">
        <f ca="1">IF(ISERROR(OFFSET('HARGA SATUAN'!$D$6,MATCH(C56,'HARGA SATUAN'!$C$7:$C$1495,0),0)),"",OFFSET('HARGA SATUAN'!$D$6,MATCH(C56,'HARGA SATUAN'!$C$7:$C$1495,0),0))</f>
        <v/>
      </c>
      <c r="E56" s="587">
        <f ca="1">IF(B56="+","Unit",IF(ISERROR(OFFSET('HARGA SATUAN'!$E$6,MATCH(C56,'HARGA SATUAN'!$C$7:$C$1495,0),0)),"",OFFSET('HARGA SATUAN'!$E$6,MATCH(C56,'HARGA SATUAN'!$C$7:$C$1495,0),0)))</f>
        <v>0</v>
      </c>
      <c r="F56" s="587" t="str">
        <f ca="1" t="shared" si="9"/>
        <v/>
      </c>
      <c r="G56" s="583">
        <f ca="1">IF(ISERROR(OFFSET('HARGA SATUAN'!$I$6,MATCH(C56,'HARGA SATUAN'!$C$7:$C$1495,0),0)),"",OFFSET('HARGA SATUAN'!$I$6,MATCH(C56,'HARGA SATUAN'!$C$7:$C$1495,0),0))</f>
        <v>0</v>
      </c>
      <c r="H56" s="584">
        <f ca="1" t="shared" si="10"/>
        <v>0</v>
      </c>
      <c r="I56" s="584">
        <f ca="1" t="shared" si="11"/>
        <v>0</v>
      </c>
      <c r="J56" s="584">
        <f ca="1" t="shared" si="12"/>
        <v>0</v>
      </c>
      <c r="K56" s="594">
        <f ca="1" t="shared" si="13"/>
        <v>0</v>
      </c>
      <c r="L56" s="596"/>
      <c r="Q56" s="552"/>
      <c r="R56" s="601"/>
      <c r="S56" s="601"/>
      <c r="T56" s="601"/>
    </row>
    <row r="57" s="553" customFormat="1" spans="1:20">
      <c r="A57" s="554">
        <v>42</v>
      </c>
      <c r="B57" s="588" t="str">
        <f ca="1" t="shared" si="7"/>
        <v/>
      </c>
      <c r="C57" s="209" t="str">
        <f ca="1" t="shared" si="8"/>
        <v/>
      </c>
      <c r="D57" s="587" t="str">
        <f ca="1">IF(ISERROR(OFFSET('HARGA SATUAN'!$D$6,MATCH(C57,'HARGA SATUAN'!$C$7:$C$1495,0),0)),"",OFFSET('HARGA SATUAN'!$D$6,MATCH(C57,'HARGA SATUAN'!$C$7:$C$1495,0),0))</f>
        <v/>
      </c>
      <c r="E57" s="587">
        <f ca="1">IF(B57="+","Unit",IF(ISERROR(OFFSET('HARGA SATUAN'!$E$6,MATCH(C57,'HARGA SATUAN'!$C$7:$C$1495,0),0)),"",OFFSET('HARGA SATUAN'!$E$6,MATCH(C57,'HARGA SATUAN'!$C$7:$C$1495,0),0)))</f>
        <v>0</v>
      </c>
      <c r="F57" s="587" t="str">
        <f ca="1" t="shared" si="9"/>
        <v/>
      </c>
      <c r="G57" s="583">
        <f ca="1">IF(ISERROR(OFFSET('HARGA SATUAN'!$I$6,MATCH(C57,'HARGA SATUAN'!$C$7:$C$1495,0),0)),"",OFFSET('HARGA SATUAN'!$I$6,MATCH(C57,'HARGA SATUAN'!$C$7:$C$1495,0),0))</f>
        <v>0</v>
      </c>
      <c r="H57" s="584">
        <f ca="1" t="shared" si="10"/>
        <v>0</v>
      </c>
      <c r="I57" s="584">
        <f ca="1" t="shared" si="11"/>
        <v>0</v>
      </c>
      <c r="J57" s="584">
        <f ca="1" t="shared" si="12"/>
        <v>0</v>
      </c>
      <c r="K57" s="594">
        <f ca="1" t="shared" si="13"/>
        <v>0</v>
      </c>
      <c r="L57" s="596"/>
      <c r="Q57" s="552"/>
      <c r="R57" s="601"/>
      <c r="S57" s="601"/>
      <c r="T57" s="601"/>
    </row>
    <row r="58" s="553" customFormat="1" spans="1:20">
      <c r="A58" s="554">
        <v>43</v>
      </c>
      <c r="B58" s="588" t="str">
        <f ca="1" t="shared" si="7"/>
        <v/>
      </c>
      <c r="C58" s="209" t="str">
        <f ca="1" t="shared" si="8"/>
        <v/>
      </c>
      <c r="D58" s="587" t="str">
        <f ca="1">IF(ISERROR(OFFSET('HARGA SATUAN'!$D$6,MATCH(C58,'HARGA SATUAN'!$C$7:$C$1495,0),0)),"",OFFSET('HARGA SATUAN'!$D$6,MATCH(C58,'HARGA SATUAN'!$C$7:$C$1495,0),0))</f>
        <v/>
      </c>
      <c r="E58" s="587">
        <f ca="1">IF(B58="+","Unit",IF(ISERROR(OFFSET('HARGA SATUAN'!$E$6,MATCH(C58,'HARGA SATUAN'!$C$7:$C$1495,0),0)),"",OFFSET('HARGA SATUAN'!$E$6,MATCH(C58,'HARGA SATUAN'!$C$7:$C$1495,0),0)))</f>
        <v>0</v>
      </c>
      <c r="F58" s="587" t="str">
        <f ca="1" t="shared" si="9"/>
        <v/>
      </c>
      <c r="G58" s="583">
        <f ca="1">IF(ISERROR(OFFSET('HARGA SATUAN'!$I$6,MATCH(C58,'HARGA SATUAN'!$C$7:$C$1495,0),0)),"",OFFSET('HARGA SATUAN'!$I$6,MATCH(C58,'HARGA SATUAN'!$C$7:$C$1495,0),0))</f>
        <v>0</v>
      </c>
      <c r="H58" s="584">
        <f ca="1" t="shared" si="10"/>
        <v>0</v>
      </c>
      <c r="I58" s="584">
        <f ca="1" t="shared" si="11"/>
        <v>0</v>
      </c>
      <c r="J58" s="584">
        <f ca="1" t="shared" si="12"/>
        <v>0</v>
      </c>
      <c r="K58" s="594">
        <f ca="1" t="shared" si="13"/>
        <v>0</v>
      </c>
      <c r="L58" s="596"/>
      <c r="Q58" s="552"/>
      <c r="R58" s="601"/>
      <c r="S58" s="601"/>
      <c r="T58" s="601"/>
    </row>
    <row r="59" s="553" customFormat="1" spans="1:20">
      <c r="A59" s="554">
        <v>44</v>
      </c>
      <c r="B59" s="588" t="str">
        <f ca="1" t="shared" si="7"/>
        <v/>
      </c>
      <c r="C59" s="209" t="str">
        <f ca="1" t="shared" si="8"/>
        <v/>
      </c>
      <c r="D59" s="587" t="str">
        <f ca="1">IF(ISERROR(OFFSET('HARGA SATUAN'!$D$6,MATCH(C59,'HARGA SATUAN'!$C$7:$C$1495,0),0)),"",OFFSET('HARGA SATUAN'!$D$6,MATCH(C59,'HARGA SATUAN'!$C$7:$C$1495,0),0))</f>
        <v/>
      </c>
      <c r="E59" s="587">
        <f ca="1">IF(B59="+","Unit",IF(ISERROR(OFFSET('HARGA SATUAN'!$E$6,MATCH(C59,'HARGA SATUAN'!$C$7:$C$1495,0),0)),"",OFFSET('HARGA SATUAN'!$E$6,MATCH(C59,'HARGA SATUAN'!$C$7:$C$1495,0),0)))</f>
        <v>0</v>
      </c>
      <c r="F59" s="587" t="str">
        <f ca="1" t="shared" si="9"/>
        <v/>
      </c>
      <c r="G59" s="583">
        <f ca="1">IF(ISERROR(OFFSET('HARGA SATUAN'!$I$6,MATCH(C59,'HARGA SATUAN'!$C$7:$C$1495,0),0)),"",OFFSET('HARGA SATUAN'!$I$6,MATCH(C59,'HARGA SATUAN'!$C$7:$C$1495,0),0))</f>
        <v>0</v>
      </c>
      <c r="H59" s="584">
        <f ca="1" t="shared" si="10"/>
        <v>0</v>
      </c>
      <c r="I59" s="584">
        <f ca="1" t="shared" si="11"/>
        <v>0</v>
      </c>
      <c r="J59" s="584">
        <f ca="1" t="shared" si="12"/>
        <v>0</v>
      </c>
      <c r="K59" s="594">
        <f ca="1" t="shared" si="13"/>
        <v>0</v>
      </c>
      <c r="L59" s="596"/>
      <c r="Q59" s="552"/>
      <c r="R59" s="601"/>
      <c r="S59" s="601"/>
      <c r="T59" s="601"/>
    </row>
    <row r="60" s="553" customFormat="1" spans="1:20">
      <c r="A60" s="554">
        <v>45</v>
      </c>
      <c r="B60" s="588" t="str">
        <f ca="1" t="shared" si="7"/>
        <v/>
      </c>
      <c r="C60" s="209" t="str">
        <f ca="1" t="shared" si="8"/>
        <v/>
      </c>
      <c r="D60" s="587" t="str">
        <f ca="1">IF(ISERROR(OFFSET('HARGA SATUAN'!$D$6,MATCH(C60,'HARGA SATUAN'!$C$7:$C$1495,0),0)),"",OFFSET('HARGA SATUAN'!$D$6,MATCH(C60,'HARGA SATUAN'!$C$7:$C$1495,0),0))</f>
        <v/>
      </c>
      <c r="E60" s="587">
        <f ca="1">IF(B60="+","Unit",IF(ISERROR(OFFSET('HARGA SATUAN'!$E$6,MATCH(C60,'HARGA SATUAN'!$C$7:$C$1495,0),0)),"",OFFSET('HARGA SATUAN'!$E$6,MATCH(C60,'HARGA SATUAN'!$C$7:$C$1495,0),0)))</f>
        <v>0</v>
      </c>
      <c r="F60" s="587" t="str">
        <f ca="1" t="shared" si="9"/>
        <v/>
      </c>
      <c r="G60" s="583">
        <f ca="1">IF(ISERROR(OFFSET('HARGA SATUAN'!$I$6,MATCH(C60,'HARGA SATUAN'!$C$7:$C$1495,0),0)),"",OFFSET('HARGA SATUAN'!$I$6,MATCH(C60,'HARGA SATUAN'!$C$7:$C$1495,0),0))</f>
        <v>0</v>
      </c>
      <c r="H60" s="584">
        <f ca="1" t="shared" si="10"/>
        <v>0</v>
      </c>
      <c r="I60" s="584">
        <f ca="1" t="shared" si="11"/>
        <v>0</v>
      </c>
      <c r="J60" s="584">
        <f ca="1" t="shared" si="12"/>
        <v>0</v>
      </c>
      <c r="K60" s="594">
        <f ca="1" t="shared" si="13"/>
        <v>0</v>
      </c>
      <c r="L60" s="596"/>
      <c r="Q60" s="552"/>
      <c r="R60" s="601"/>
      <c r="S60" s="601"/>
      <c r="T60" s="601"/>
    </row>
    <row r="61" s="553" customFormat="1" spans="1:20">
      <c r="A61" s="554">
        <v>46</v>
      </c>
      <c r="B61" s="588" t="str">
        <f ca="1" t="shared" si="7"/>
        <v/>
      </c>
      <c r="C61" s="209" t="str">
        <f ca="1" t="shared" si="8"/>
        <v/>
      </c>
      <c r="D61" s="587" t="str">
        <f ca="1">IF(ISERROR(OFFSET('HARGA SATUAN'!$D$6,MATCH(C61,'HARGA SATUAN'!$C$7:$C$1495,0),0)),"",OFFSET('HARGA SATUAN'!$D$6,MATCH(C61,'HARGA SATUAN'!$C$7:$C$1495,0),0))</f>
        <v/>
      </c>
      <c r="E61" s="587">
        <f ca="1">IF(B61="+","Unit",IF(ISERROR(OFFSET('HARGA SATUAN'!$E$6,MATCH(C61,'HARGA SATUAN'!$C$7:$C$1495,0),0)),"",OFFSET('HARGA SATUAN'!$E$6,MATCH(C61,'HARGA SATUAN'!$C$7:$C$1495,0),0)))</f>
        <v>0</v>
      </c>
      <c r="F61" s="587" t="str">
        <f ca="1" t="shared" si="9"/>
        <v/>
      </c>
      <c r="G61" s="583">
        <f ca="1">IF(ISERROR(OFFSET('HARGA SATUAN'!$I$6,MATCH(C61,'HARGA SATUAN'!$C$7:$C$1495,0),0)),"",OFFSET('HARGA SATUAN'!$I$6,MATCH(C61,'HARGA SATUAN'!$C$7:$C$1495,0),0))</f>
        <v>0</v>
      </c>
      <c r="H61" s="584">
        <f ca="1" t="shared" si="10"/>
        <v>0</v>
      </c>
      <c r="I61" s="584">
        <f ca="1" t="shared" si="11"/>
        <v>0</v>
      </c>
      <c r="J61" s="584">
        <f ca="1" t="shared" si="12"/>
        <v>0</v>
      </c>
      <c r="K61" s="594">
        <f ca="1" t="shared" si="13"/>
        <v>0</v>
      </c>
      <c r="L61" s="596"/>
      <c r="Q61" s="552"/>
      <c r="R61" s="601"/>
      <c r="S61" s="601"/>
      <c r="T61" s="601"/>
    </row>
    <row r="62" s="553" customFormat="1" spans="1:20">
      <c r="A62" s="554">
        <v>47</v>
      </c>
      <c r="B62" s="588" t="str">
        <f ca="1" t="shared" si="7"/>
        <v/>
      </c>
      <c r="C62" s="209" t="str">
        <f ca="1" t="shared" si="8"/>
        <v/>
      </c>
      <c r="D62" s="587" t="str">
        <f ca="1">IF(ISERROR(OFFSET('HARGA SATUAN'!$D$6,MATCH(C62,'HARGA SATUAN'!$C$7:$C$1495,0),0)),"",OFFSET('HARGA SATUAN'!$D$6,MATCH(C62,'HARGA SATUAN'!$C$7:$C$1495,0),0))</f>
        <v/>
      </c>
      <c r="E62" s="587">
        <f ca="1">IF(B62="+","Unit",IF(ISERROR(OFFSET('HARGA SATUAN'!$E$6,MATCH(C62,'HARGA SATUAN'!$C$7:$C$1495,0),0)),"",OFFSET('HARGA SATUAN'!$E$6,MATCH(C62,'HARGA SATUAN'!$C$7:$C$1495,0),0)))</f>
        <v>0</v>
      </c>
      <c r="F62" s="587" t="str">
        <f ca="1" t="shared" si="9"/>
        <v/>
      </c>
      <c r="G62" s="583">
        <f ca="1">IF(ISERROR(OFFSET('HARGA SATUAN'!$I$6,MATCH(C62,'HARGA SATUAN'!$C$7:$C$1495,0),0)),"",OFFSET('HARGA SATUAN'!$I$6,MATCH(C62,'HARGA SATUAN'!$C$7:$C$1495,0),0))</f>
        <v>0</v>
      </c>
      <c r="H62" s="584">
        <f ca="1" t="shared" si="10"/>
        <v>0</v>
      </c>
      <c r="I62" s="584">
        <f ca="1" t="shared" si="11"/>
        <v>0</v>
      </c>
      <c r="J62" s="584">
        <f ca="1" t="shared" si="12"/>
        <v>0</v>
      </c>
      <c r="K62" s="594">
        <f ca="1" t="shared" si="13"/>
        <v>0</v>
      </c>
      <c r="L62" s="596"/>
      <c r="Q62" s="552"/>
      <c r="R62" s="601"/>
      <c r="S62" s="601"/>
      <c r="T62" s="601"/>
    </row>
    <row r="63" s="553" customFormat="1" spans="1:20">
      <c r="A63" s="554">
        <v>48</v>
      </c>
      <c r="B63" s="588" t="str">
        <f ca="1" t="shared" si="7"/>
        <v/>
      </c>
      <c r="C63" s="209" t="str">
        <f ca="1" t="shared" si="8"/>
        <v/>
      </c>
      <c r="D63" s="587" t="str">
        <f ca="1">IF(ISERROR(OFFSET('HARGA SATUAN'!$D$6,MATCH(C63,'HARGA SATUAN'!$C$7:$C$1495,0),0)),"",OFFSET('HARGA SATUAN'!$D$6,MATCH(C63,'HARGA SATUAN'!$C$7:$C$1495,0),0))</f>
        <v/>
      </c>
      <c r="E63" s="587">
        <f ca="1">IF(B63="+","Unit",IF(ISERROR(OFFSET('HARGA SATUAN'!$E$6,MATCH(C63,'HARGA SATUAN'!$C$7:$C$1495,0),0)),"",OFFSET('HARGA SATUAN'!$E$6,MATCH(C63,'HARGA SATUAN'!$C$7:$C$1495,0),0)))</f>
        <v>0</v>
      </c>
      <c r="F63" s="587" t="str">
        <f ca="1" t="shared" si="9"/>
        <v/>
      </c>
      <c r="G63" s="583">
        <f ca="1">IF(ISERROR(OFFSET('HARGA SATUAN'!$I$6,MATCH(C63,'HARGA SATUAN'!$C$7:$C$1495,0),0)),"",OFFSET('HARGA SATUAN'!$I$6,MATCH(C63,'HARGA SATUAN'!$C$7:$C$1495,0),0))</f>
        <v>0</v>
      </c>
      <c r="H63" s="584">
        <f ca="1" t="shared" si="10"/>
        <v>0</v>
      </c>
      <c r="I63" s="584">
        <f ca="1" t="shared" si="11"/>
        <v>0</v>
      </c>
      <c r="J63" s="584">
        <f ca="1" t="shared" si="12"/>
        <v>0</v>
      </c>
      <c r="K63" s="594">
        <f ca="1" t="shared" si="13"/>
        <v>0</v>
      </c>
      <c r="L63" s="596"/>
      <c r="Q63" s="552"/>
      <c r="R63" s="601"/>
      <c r="S63" s="601"/>
      <c r="T63" s="601"/>
    </row>
    <row r="64" s="553" customFormat="1" spans="1:20">
      <c r="A64" s="554">
        <v>49</v>
      </c>
      <c r="B64" s="588" t="str">
        <f ca="1" t="shared" si="7"/>
        <v/>
      </c>
      <c r="C64" s="209" t="str">
        <f ca="1" t="shared" si="8"/>
        <v/>
      </c>
      <c r="D64" s="587" t="str">
        <f ca="1">IF(ISERROR(OFFSET('HARGA SATUAN'!$D$6,MATCH(C64,'HARGA SATUAN'!$C$7:$C$1495,0),0)),"",OFFSET('HARGA SATUAN'!$D$6,MATCH(C64,'HARGA SATUAN'!$C$7:$C$1495,0),0))</f>
        <v/>
      </c>
      <c r="E64" s="587">
        <f ca="1">IF(B64="+","Unit",IF(ISERROR(OFFSET('HARGA SATUAN'!$E$6,MATCH(C64,'HARGA SATUAN'!$C$7:$C$1495,0),0)),"",OFFSET('HARGA SATUAN'!$E$6,MATCH(C64,'HARGA SATUAN'!$C$7:$C$1495,0),0)))</f>
        <v>0</v>
      </c>
      <c r="F64" s="587" t="str">
        <f ca="1" t="shared" si="9"/>
        <v/>
      </c>
      <c r="G64" s="583">
        <f ca="1">IF(ISERROR(OFFSET('HARGA SATUAN'!$I$6,MATCH(C64,'HARGA SATUAN'!$C$7:$C$1495,0),0)),"",OFFSET('HARGA SATUAN'!$I$6,MATCH(C64,'HARGA SATUAN'!$C$7:$C$1495,0),0))</f>
        <v>0</v>
      </c>
      <c r="H64" s="584">
        <f ca="1" t="shared" si="10"/>
        <v>0</v>
      </c>
      <c r="I64" s="584">
        <f ca="1" t="shared" si="11"/>
        <v>0</v>
      </c>
      <c r="J64" s="584">
        <f ca="1" t="shared" si="12"/>
        <v>0</v>
      </c>
      <c r="K64" s="594">
        <f ca="1" t="shared" si="13"/>
        <v>0</v>
      </c>
      <c r="L64" s="596"/>
      <c r="Q64" s="552"/>
      <c r="R64" s="601"/>
      <c r="S64" s="601"/>
      <c r="T64" s="601"/>
    </row>
    <row r="65" s="553" customFormat="1" spans="1:20">
      <c r="A65" s="554">
        <v>50</v>
      </c>
      <c r="B65" s="588" t="str">
        <f ca="1" t="shared" si="7"/>
        <v/>
      </c>
      <c r="C65" s="209" t="str">
        <f ca="1" t="shared" si="8"/>
        <v/>
      </c>
      <c r="D65" s="587" t="str">
        <f ca="1">IF(ISERROR(OFFSET('HARGA SATUAN'!$D$6,MATCH(C65,'HARGA SATUAN'!$C$7:$C$1495,0),0)),"",OFFSET('HARGA SATUAN'!$D$6,MATCH(C65,'HARGA SATUAN'!$C$7:$C$1495,0),0))</f>
        <v/>
      </c>
      <c r="E65" s="587">
        <f ca="1">IF(B65="+","Unit",IF(ISERROR(OFFSET('HARGA SATUAN'!$E$6,MATCH(C65,'HARGA SATUAN'!$C$7:$C$1495,0),0)),"",OFFSET('HARGA SATUAN'!$E$6,MATCH(C65,'HARGA SATUAN'!$C$7:$C$1495,0),0)))</f>
        <v>0</v>
      </c>
      <c r="F65" s="587" t="str">
        <f ca="1" t="shared" si="9"/>
        <v/>
      </c>
      <c r="G65" s="583">
        <f ca="1">IF(ISERROR(OFFSET('HARGA SATUAN'!$I$6,MATCH(C65,'HARGA SATUAN'!$C$7:$C$1495,0),0)),"",OFFSET('HARGA SATUAN'!$I$6,MATCH(C65,'HARGA SATUAN'!$C$7:$C$1495,0),0))</f>
        <v>0</v>
      </c>
      <c r="H65" s="584">
        <f ca="1" t="shared" si="10"/>
        <v>0</v>
      </c>
      <c r="I65" s="584">
        <f ca="1" t="shared" si="11"/>
        <v>0</v>
      </c>
      <c r="J65" s="584">
        <f ca="1" t="shared" si="12"/>
        <v>0</v>
      </c>
      <c r="K65" s="594">
        <f ca="1" t="shared" si="13"/>
        <v>0</v>
      </c>
      <c r="L65" s="596"/>
      <c r="Q65" s="552"/>
      <c r="R65" s="601"/>
      <c r="S65" s="601"/>
      <c r="T65" s="601"/>
    </row>
    <row r="66" s="553" customFormat="1" spans="1:20">
      <c r="A66" s="554">
        <v>51</v>
      </c>
      <c r="B66" s="588" t="str">
        <f ca="1" t="shared" si="7"/>
        <v/>
      </c>
      <c r="C66" s="209" t="str">
        <f ca="1" t="shared" si="8"/>
        <v/>
      </c>
      <c r="D66" s="587" t="str">
        <f ca="1">IF(ISERROR(OFFSET('HARGA SATUAN'!$D$6,MATCH(C66,'HARGA SATUAN'!$C$7:$C$1495,0),0)),"",OFFSET('HARGA SATUAN'!$D$6,MATCH(C66,'HARGA SATUAN'!$C$7:$C$1495,0),0))</f>
        <v/>
      </c>
      <c r="E66" s="587">
        <f ca="1">IF(B66="+","Unit",IF(ISERROR(OFFSET('HARGA SATUAN'!$E$6,MATCH(C66,'HARGA SATUAN'!$C$7:$C$1495,0),0)),"",OFFSET('HARGA SATUAN'!$E$6,MATCH(C66,'HARGA SATUAN'!$C$7:$C$1495,0),0)))</f>
        <v>0</v>
      </c>
      <c r="F66" s="587" t="str">
        <f ca="1" t="shared" si="9"/>
        <v/>
      </c>
      <c r="G66" s="583">
        <f ca="1">IF(ISERROR(OFFSET('HARGA SATUAN'!$I$6,MATCH(C66,'HARGA SATUAN'!$C$7:$C$1495,0),0)),"",OFFSET('HARGA SATUAN'!$I$6,MATCH(C66,'HARGA SATUAN'!$C$7:$C$1495,0),0))</f>
        <v>0</v>
      </c>
      <c r="H66" s="584">
        <f ca="1" t="shared" si="10"/>
        <v>0</v>
      </c>
      <c r="I66" s="584">
        <f ca="1" t="shared" si="11"/>
        <v>0</v>
      </c>
      <c r="J66" s="584">
        <f ca="1" t="shared" si="12"/>
        <v>0</v>
      </c>
      <c r="K66" s="594">
        <f ca="1" t="shared" si="13"/>
        <v>0</v>
      </c>
      <c r="L66" s="596"/>
      <c r="Q66" s="552"/>
      <c r="R66" s="601"/>
      <c r="S66" s="601"/>
      <c r="T66" s="601"/>
    </row>
    <row r="67" s="553" customFormat="1" spans="1:20">
      <c r="A67" s="554">
        <v>52</v>
      </c>
      <c r="B67" s="588" t="str">
        <f ca="1" t="shared" si="7"/>
        <v/>
      </c>
      <c r="C67" s="209" t="str">
        <f ca="1" t="shared" si="8"/>
        <v/>
      </c>
      <c r="D67" s="587" t="str">
        <f ca="1">IF(ISERROR(OFFSET('HARGA SATUAN'!$D$6,MATCH(C67,'HARGA SATUAN'!$C$7:$C$1495,0),0)),"",OFFSET('HARGA SATUAN'!$D$6,MATCH(C67,'HARGA SATUAN'!$C$7:$C$1495,0),0))</f>
        <v/>
      </c>
      <c r="E67" s="587">
        <f ca="1">IF(B67="+","Unit",IF(ISERROR(OFFSET('HARGA SATUAN'!$E$6,MATCH(C67,'HARGA SATUAN'!$C$7:$C$1495,0),0)),"",OFFSET('HARGA SATUAN'!$E$6,MATCH(C67,'HARGA SATUAN'!$C$7:$C$1495,0),0)))</f>
        <v>0</v>
      </c>
      <c r="F67" s="587" t="str">
        <f ca="1" t="shared" si="9"/>
        <v/>
      </c>
      <c r="G67" s="583">
        <f ca="1">IF(ISERROR(OFFSET('HARGA SATUAN'!$I$6,MATCH(C67,'HARGA SATUAN'!$C$7:$C$1495,0),0)),"",OFFSET('HARGA SATUAN'!$I$6,MATCH(C67,'HARGA SATUAN'!$C$7:$C$1495,0),0))</f>
        <v>0</v>
      </c>
      <c r="H67" s="584">
        <f ca="1" t="shared" si="10"/>
        <v>0</v>
      </c>
      <c r="I67" s="584">
        <f ca="1" t="shared" si="11"/>
        <v>0</v>
      </c>
      <c r="J67" s="584">
        <f ca="1" t="shared" si="12"/>
        <v>0</v>
      </c>
      <c r="K67" s="594">
        <f ca="1" t="shared" si="13"/>
        <v>0</v>
      </c>
      <c r="L67" s="596"/>
      <c r="Q67" s="552"/>
      <c r="R67" s="601"/>
      <c r="S67" s="601"/>
      <c r="T67" s="601"/>
    </row>
    <row r="68" s="553" customFormat="1" spans="1:20">
      <c r="A68" s="554">
        <v>53</v>
      </c>
      <c r="B68" s="588" t="str">
        <f ca="1" t="shared" si="7"/>
        <v/>
      </c>
      <c r="C68" s="209" t="str">
        <f ca="1" t="shared" si="8"/>
        <v/>
      </c>
      <c r="D68" s="587" t="str">
        <f ca="1">IF(ISERROR(OFFSET('HARGA SATUAN'!$D$6,MATCH(C68,'HARGA SATUAN'!$C$7:$C$1495,0),0)),"",OFFSET('HARGA SATUAN'!$D$6,MATCH(C68,'HARGA SATUAN'!$C$7:$C$1495,0),0))</f>
        <v/>
      </c>
      <c r="E68" s="587">
        <f ca="1">IF(B68="+","Unit",IF(ISERROR(OFFSET('HARGA SATUAN'!$E$6,MATCH(C68,'HARGA SATUAN'!$C$7:$C$1495,0),0)),"",OFFSET('HARGA SATUAN'!$E$6,MATCH(C68,'HARGA SATUAN'!$C$7:$C$1495,0),0)))</f>
        <v>0</v>
      </c>
      <c r="F68" s="587" t="str">
        <f ca="1" t="shared" si="9"/>
        <v/>
      </c>
      <c r="G68" s="583">
        <f ca="1">IF(ISERROR(OFFSET('HARGA SATUAN'!$I$6,MATCH(C68,'HARGA SATUAN'!$C$7:$C$1495,0),0)),"",OFFSET('HARGA SATUAN'!$I$6,MATCH(C68,'HARGA SATUAN'!$C$7:$C$1495,0),0))</f>
        <v>0</v>
      </c>
      <c r="H68" s="584">
        <f ca="1" t="shared" si="10"/>
        <v>0</v>
      </c>
      <c r="I68" s="584">
        <f ca="1" t="shared" si="11"/>
        <v>0</v>
      </c>
      <c r="J68" s="584">
        <f ca="1" t="shared" si="12"/>
        <v>0</v>
      </c>
      <c r="K68" s="594">
        <f ca="1" t="shared" si="13"/>
        <v>0</v>
      </c>
      <c r="L68" s="596"/>
      <c r="Q68" s="552"/>
      <c r="R68" s="601"/>
      <c r="S68" s="601"/>
      <c r="T68" s="601"/>
    </row>
    <row r="69" s="553" customFormat="1" spans="1:20">
      <c r="A69" s="554">
        <v>54</v>
      </c>
      <c r="B69" s="588" t="str">
        <f ca="1" t="shared" si="7"/>
        <v/>
      </c>
      <c r="C69" s="209" t="str">
        <f ca="1" t="shared" si="8"/>
        <v/>
      </c>
      <c r="D69" s="587" t="str">
        <f ca="1">IF(ISERROR(OFFSET('HARGA SATUAN'!$D$6,MATCH(C69,'HARGA SATUAN'!$C$7:$C$1495,0),0)),"",OFFSET('HARGA SATUAN'!$D$6,MATCH(C69,'HARGA SATUAN'!$C$7:$C$1495,0),0))</f>
        <v/>
      </c>
      <c r="E69" s="587">
        <f ca="1">IF(B69="+","Unit",IF(ISERROR(OFFSET('HARGA SATUAN'!$E$6,MATCH(C69,'HARGA SATUAN'!$C$7:$C$1495,0),0)),"",OFFSET('HARGA SATUAN'!$E$6,MATCH(C69,'HARGA SATUAN'!$C$7:$C$1495,0),0)))</f>
        <v>0</v>
      </c>
      <c r="F69" s="587" t="str">
        <f ca="1" t="shared" si="9"/>
        <v/>
      </c>
      <c r="G69" s="583">
        <f ca="1">IF(ISERROR(OFFSET('HARGA SATUAN'!$I$6,MATCH(C69,'HARGA SATUAN'!$C$7:$C$1495,0),0)),"",OFFSET('HARGA SATUAN'!$I$6,MATCH(C69,'HARGA SATUAN'!$C$7:$C$1495,0),0))</f>
        <v>0</v>
      </c>
      <c r="H69" s="584">
        <f ca="1" t="shared" si="10"/>
        <v>0</v>
      </c>
      <c r="I69" s="584">
        <f ca="1" t="shared" si="11"/>
        <v>0</v>
      </c>
      <c r="J69" s="584">
        <f ca="1" t="shared" si="12"/>
        <v>0</v>
      </c>
      <c r="K69" s="594">
        <f ca="1" t="shared" si="13"/>
        <v>0</v>
      </c>
      <c r="L69" s="596"/>
      <c r="Q69" s="552"/>
      <c r="R69" s="601"/>
      <c r="S69" s="601"/>
      <c r="T69" s="601"/>
    </row>
    <row r="70" s="553" customFormat="1" spans="1:20">
      <c r="A70" s="554">
        <v>55</v>
      </c>
      <c r="B70" s="588" t="str">
        <f ca="1" t="shared" si="7"/>
        <v/>
      </c>
      <c r="C70" s="209" t="str">
        <f ca="1" t="shared" si="8"/>
        <v/>
      </c>
      <c r="D70" s="587" t="str">
        <f ca="1">IF(ISERROR(OFFSET('HARGA SATUAN'!$D$6,MATCH(C70,'HARGA SATUAN'!$C$7:$C$1495,0),0)),"",OFFSET('HARGA SATUAN'!$D$6,MATCH(C70,'HARGA SATUAN'!$C$7:$C$1495,0),0))</f>
        <v/>
      </c>
      <c r="E70" s="587">
        <f ca="1">IF(B70="+","Unit",IF(ISERROR(OFFSET('HARGA SATUAN'!$E$6,MATCH(C70,'HARGA SATUAN'!$C$7:$C$1495,0),0)),"",OFFSET('HARGA SATUAN'!$E$6,MATCH(C70,'HARGA SATUAN'!$C$7:$C$1495,0),0)))</f>
        <v>0</v>
      </c>
      <c r="F70" s="587" t="str">
        <f ca="1" t="shared" si="9"/>
        <v/>
      </c>
      <c r="G70" s="583">
        <f ca="1">IF(ISERROR(OFFSET('HARGA SATUAN'!$I$6,MATCH(C70,'HARGA SATUAN'!$C$7:$C$1495,0),0)),"",OFFSET('HARGA SATUAN'!$I$6,MATCH(C70,'HARGA SATUAN'!$C$7:$C$1495,0),0))</f>
        <v>0</v>
      </c>
      <c r="H70" s="584">
        <f ca="1" t="shared" si="10"/>
        <v>0</v>
      </c>
      <c r="I70" s="584">
        <f ca="1" t="shared" si="11"/>
        <v>0</v>
      </c>
      <c r="J70" s="584">
        <f ca="1" t="shared" si="12"/>
        <v>0</v>
      </c>
      <c r="K70" s="594">
        <f ca="1" t="shared" si="13"/>
        <v>0</v>
      </c>
      <c r="L70" s="596"/>
      <c r="Q70" s="552"/>
      <c r="R70" s="601"/>
      <c r="S70" s="601"/>
      <c r="T70" s="601"/>
    </row>
    <row r="71" s="553" customFormat="1" spans="1:20">
      <c r="A71" s="554">
        <v>56</v>
      </c>
      <c r="B71" s="588" t="str">
        <f ca="1" t="shared" si="7"/>
        <v/>
      </c>
      <c r="C71" s="209" t="str">
        <f ca="1" t="shared" si="8"/>
        <v/>
      </c>
      <c r="D71" s="587" t="str">
        <f ca="1">IF(ISERROR(OFFSET('HARGA SATUAN'!$D$6,MATCH(C71,'HARGA SATUAN'!$C$7:$C$1495,0),0)),"",OFFSET('HARGA SATUAN'!$D$6,MATCH(C71,'HARGA SATUAN'!$C$7:$C$1495,0),0))</f>
        <v/>
      </c>
      <c r="E71" s="587">
        <f ca="1">IF(B71="+","Unit",IF(ISERROR(OFFSET('HARGA SATUAN'!$E$6,MATCH(C71,'HARGA SATUAN'!$C$7:$C$1495,0),0)),"",OFFSET('HARGA SATUAN'!$E$6,MATCH(C71,'HARGA SATUAN'!$C$7:$C$1495,0),0)))</f>
        <v>0</v>
      </c>
      <c r="F71" s="587" t="str">
        <f ca="1" t="shared" si="9"/>
        <v/>
      </c>
      <c r="G71" s="583">
        <f ca="1">IF(ISERROR(OFFSET('HARGA SATUAN'!$I$6,MATCH(C71,'HARGA SATUAN'!$C$7:$C$1495,0),0)),"",OFFSET('HARGA SATUAN'!$I$6,MATCH(C71,'HARGA SATUAN'!$C$7:$C$1495,0),0))</f>
        <v>0</v>
      </c>
      <c r="H71" s="584">
        <f ca="1" t="shared" si="10"/>
        <v>0</v>
      </c>
      <c r="I71" s="584">
        <f ca="1" t="shared" si="11"/>
        <v>0</v>
      </c>
      <c r="J71" s="584">
        <f ca="1" t="shared" si="12"/>
        <v>0</v>
      </c>
      <c r="K71" s="594">
        <f ca="1" t="shared" si="13"/>
        <v>0</v>
      </c>
      <c r="L71" s="596"/>
      <c r="Q71" s="552"/>
      <c r="R71" s="601"/>
      <c r="S71" s="601"/>
      <c r="T71" s="601"/>
    </row>
    <row r="72" s="553" customFormat="1" spans="1:20">
      <c r="A72" s="554">
        <v>57</v>
      </c>
      <c r="B72" s="588" t="str">
        <f ca="1" t="shared" si="7"/>
        <v/>
      </c>
      <c r="C72" s="209" t="str">
        <f ca="1" t="shared" si="8"/>
        <v/>
      </c>
      <c r="D72" s="587" t="str">
        <f ca="1">IF(ISERROR(OFFSET('HARGA SATUAN'!$D$6,MATCH(C72,'HARGA SATUAN'!$C$7:$C$1495,0),0)),"",OFFSET('HARGA SATUAN'!$D$6,MATCH(C72,'HARGA SATUAN'!$C$7:$C$1495,0),0))</f>
        <v/>
      </c>
      <c r="E72" s="587">
        <f ca="1">IF(B72="+","Unit",IF(ISERROR(OFFSET('HARGA SATUAN'!$E$6,MATCH(C72,'HARGA SATUAN'!$C$7:$C$1495,0),0)),"",OFFSET('HARGA SATUAN'!$E$6,MATCH(C72,'HARGA SATUAN'!$C$7:$C$1495,0),0)))</f>
        <v>0</v>
      </c>
      <c r="F72" s="587" t="str">
        <f ca="1" t="shared" si="9"/>
        <v/>
      </c>
      <c r="G72" s="583">
        <f ca="1">IF(ISERROR(OFFSET('HARGA SATUAN'!$I$6,MATCH(C72,'HARGA SATUAN'!$C$7:$C$1495,0),0)),"",OFFSET('HARGA SATUAN'!$I$6,MATCH(C72,'HARGA SATUAN'!$C$7:$C$1495,0),0))</f>
        <v>0</v>
      </c>
      <c r="H72" s="584">
        <f ca="1" t="shared" si="10"/>
        <v>0</v>
      </c>
      <c r="I72" s="584">
        <f ca="1" t="shared" si="11"/>
        <v>0</v>
      </c>
      <c r="J72" s="584">
        <f ca="1" t="shared" si="12"/>
        <v>0</v>
      </c>
      <c r="K72" s="594">
        <f ca="1" t="shared" si="13"/>
        <v>0</v>
      </c>
      <c r="L72" s="596"/>
      <c r="Q72" s="552"/>
      <c r="R72" s="601"/>
      <c r="S72" s="601"/>
      <c r="T72" s="601"/>
    </row>
    <row r="73" s="553" customFormat="1" spans="1:20">
      <c r="A73" s="554">
        <v>58</v>
      </c>
      <c r="B73" s="588" t="str">
        <f ca="1" t="shared" si="7"/>
        <v/>
      </c>
      <c r="C73" s="209" t="str">
        <f ca="1" t="shared" si="8"/>
        <v/>
      </c>
      <c r="D73" s="587" t="str">
        <f ca="1">IF(ISERROR(OFFSET('HARGA SATUAN'!$D$6,MATCH(C73,'HARGA SATUAN'!$C$7:$C$1495,0),0)),"",OFFSET('HARGA SATUAN'!$D$6,MATCH(C73,'HARGA SATUAN'!$C$7:$C$1495,0),0))</f>
        <v/>
      </c>
      <c r="E73" s="587">
        <f ca="1">IF(B73="+","Unit",IF(ISERROR(OFFSET('HARGA SATUAN'!$E$6,MATCH(C73,'HARGA SATUAN'!$C$7:$C$1495,0),0)),"",OFFSET('HARGA SATUAN'!$E$6,MATCH(C73,'HARGA SATUAN'!$C$7:$C$1495,0),0)))</f>
        <v>0</v>
      </c>
      <c r="F73" s="587" t="str">
        <f ca="1" t="shared" si="9"/>
        <v/>
      </c>
      <c r="G73" s="583">
        <f ca="1">IF(ISERROR(OFFSET('HARGA SATUAN'!$I$6,MATCH(C73,'HARGA SATUAN'!$C$7:$C$1495,0),0)),"",OFFSET('HARGA SATUAN'!$I$6,MATCH(C73,'HARGA SATUAN'!$C$7:$C$1495,0),0))</f>
        <v>0</v>
      </c>
      <c r="H73" s="584">
        <f ca="1" t="shared" si="10"/>
        <v>0</v>
      </c>
      <c r="I73" s="584">
        <f ca="1" t="shared" si="11"/>
        <v>0</v>
      </c>
      <c r="J73" s="584">
        <f ca="1" t="shared" si="12"/>
        <v>0</v>
      </c>
      <c r="K73" s="594">
        <f ca="1" t="shared" si="13"/>
        <v>0</v>
      </c>
      <c r="L73" s="596"/>
      <c r="Q73" s="552"/>
      <c r="R73" s="601"/>
      <c r="S73" s="601"/>
      <c r="T73" s="601"/>
    </row>
    <row r="74" s="553" customFormat="1" spans="1:20">
      <c r="A74" s="554">
        <v>59</v>
      </c>
      <c r="B74" s="588" t="str">
        <f ca="1" t="shared" si="7"/>
        <v/>
      </c>
      <c r="C74" s="209" t="str">
        <f ca="1" t="shared" si="8"/>
        <v/>
      </c>
      <c r="D74" s="587" t="str">
        <f ca="1">IF(ISERROR(OFFSET('HARGA SATUAN'!$D$6,MATCH(C74,'HARGA SATUAN'!$C$7:$C$1495,0),0)),"",OFFSET('HARGA SATUAN'!$D$6,MATCH(C74,'HARGA SATUAN'!$C$7:$C$1495,0),0))</f>
        <v/>
      </c>
      <c r="E74" s="587">
        <f ca="1">IF(B74="+","Unit",IF(ISERROR(OFFSET('HARGA SATUAN'!$E$6,MATCH(C74,'HARGA SATUAN'!$C$7:$C$1495,0),0)),"",OFFSET('HARGA SATUAN'!$E$6,MATCH(C74,'HARGA SATUAN'!$C$7:$C$1495,0),0)))</f>
        <v>0</v>
      </c>
      <c r="F74" s="587" t="str">
        <f ca="1" t="shared" si="9"/>
        <v/>
      </c>
      <c r="G74" s="583">
        <f ca="1">IF(ISERROR(OFFSET('HARGA SATUAN'!$I$6,MATCH(C74,'HARGA SATUAN'!$C$7:$C$1495,0),0)),"",OFFSET('HARGA SATUAN'!$I$6,MATCH(C74,'HARGA SATUAN'!$C$7:$C$1495,0),0))</f>
        <v>0</v>
      </c>
      <c r="H74" s="584">
        <f ca="1" t="shared" si="10"/>
        <v>0</v>
      </c>
      <c r="I74" s="584">
        <f ca="1" t="shared" si="11"/>
        <v>0</v>
      </c>
      <c r="J74" s="584">
        <f ca="1" t="shared" si="12"/>
        <v>0</v>
      </c>
      <c r="K74" s="594">
        <f ca="1" t="shared" si="13"/>
        <v>0</v>
      </c>
      <c r="L74" s="596"/>
      <c r="Q74" s="552"/>
      <c r="R74" s="601"/>
      <c r="S74" s="601"/>
      <c r="T74" s="601"/>
    </row>
    <row r="75" s="553" customFormat="1" spans="1:20">
      <c r="A75" s="554">
        <v>60</v>
      </c>
      <c r="B75" s="588" t="str">
        <f ca="1" t="shared" si="7"/>
        <v/>
      </c>
      <c r="C75" s="209" t="str">
        <f ca="1" t="shared" si="8"/>
        <v/>
      </c>
      <c r="D75" s="587" t="str">
        <f ca="1">IF(ISERROR(OFFSET('HARGA SATUAN'!$D$6,MATCH(C75,'HARGA SATUAN'!$C$7:$C$1495,0),0)),"",OFFSET('HARGA SATUAN'!$D$6,MATCH(C75,'HARGA SATUAN'!$C$7:$C$1495,0),0))</f>
        <v/>
      </c>
      <c r="E75" s="587">
        <f ca="1">IF(B75="+","Unit",IF(ISERROR(OFFSET('HARGA SATUAN'!$E$6,MATCH(C75,'HARGA SATUAN'!$C$7:$C$1495,0),0)),"",OFFSET('HARGA SATUAN'!$E$6,MATCH(C75,'HARGA SATUAN'!$C$7:$C$1495,0),0)))</f>
        <v>0</v>
      </c>
      <c r="F75" s="587" t="str">
        <f ca="1" t="shared" si="9"/>
        <v/>
      </c>
      <c r="G75" s="583">
        <f ca="1">IF(ISERROR(OFFSET('HARGA SATUAN'!$I$6,MATCH(C75,'HARGA SATUAN'!$C$7:$C$1495,0),0)),"",OFFSET('HARGA SATUAN'!$I$6,MATCH(C75,'HARGA SATUAN'!$C$7:$C$1495,0),0))</f>
        <v>0</v>
      </c>
      <c r="H75" s="584">
        <f ca="1" t="shared" si="10"/>
        <v>0</v>
      </c>
      <c r="I75" s="584">
        <f ca="1" t="shared" si="11"/>
        <v>0</v>
      </c>
      <c r="J75" s="584">
        <f ca="1" t="shared" si="12"/>
        <v>0</v>
      </c>
      <c r="K75" s="594">
        <f ca="1" t="shared" si="13"/>
        <v>0</v>
      </c>
      <c r="L75" s="596"/>
      <c r="Q75" s="552"/>
      <c r="R75" s="601"/>
      <c r="S75" s="601"/>
      <c r="T75" s="601"/>
    </row>
    <row r="76" s="553" customFormat="1" spans="1:20">
      <c r="A76" s="554">
        <v>61</v>
      </c>
      <c r="B76" s="588" t="str">
        <f ca="1" t="shared" si="7"/>
        <v/>
      </c>
      <c r="C76" s="209" t="str">
        <f ca="1" t="shared" si="8"/>
        <v/>
      </c>
      <c r="D76" s="587" t="str">
        <f ca="1">IF(ISERROR(OFFSET('HARGA SATUAN'!$D$6,MATCH(C76,'HARGA SATUAN'!$C$7:$C$1495,0),0)),"",OFFSET('HARGA SATUAN'!$D$6,MATCH(C76,'HARGA SATUAN'!$C$7:$C$1495,0),0))</f>
        <v/>
      </c>
      <c r="E76" s="587">
        <f ca="1">IF(B76="+","Unit",IF(ISERROR(OFFSET('HARGA SATUAN'!$E$6,MATCH(C76,'HARGA SATUAN'!$C$7:$C$1495,0),0)),"",OFFSET('HARGA SATUAN'!$E$6,MATCH(C76,'HARGA SATUAN'!$C$7:$C$1495,0),0)))</f>
        <v>0</v>
      </c>
      <c r="F76" s="587" t="str">
        <f ca="1" t="shared" si="9"/>
        <v/>
      </c>
      <c r="G76" s="583">
        <f ca="1">IF(ISERROR(OFFSET('HARGA SATUAN'!$I$6,MATCH(C76,'HARGA SATUAN'!$C$7:$C$1495,0),0)),"",OFFSET('HARGA SATUAN'!$I$6,MATCH(C76,'HARGA SATUAN'!$C$7:$C$1495,0),0))</f>
        <v>0</v>
      </c>
      <c r="H76" s="584">
        <f ca="1" t="shared" si="10"/>
        <v>0</v>
      </c>
      <c r="I76" s="584">
        <f ca="1" t="shared" si="11"/>
        <v>0</v>
      </c>
      <c r="J76" s="584">
        <f ca="1" t="shared" si="12"/>
        <v>0</v>
      </c>
      <c r="K76" s="594">
        <f ca="1" t="shared" si="13"/>
        <v>0</v>
      </c>
      <c r="L76" s="596"/>
      <c r="Q76" s="552"/>
      <c r="R76" s="601"/>
      <c r="S76" s="601"/>
      <c r="T76" s="601"/>
    </row>
    <row r="77" s="553" customFormat="1" spans="1:20">
      <c r="A77" s="554">
        <v>62</v>
      </c>
      <c r="B77" s="588" t="str">
        <f ca="1" t="shared" si="7"/>
        <v/>
      </c>
      <c r="C77" s="209" t="str">
        <f ca="1" t="shared" si="8"/>
        <v/>
      </c>
      <c r="D77" s="587" t="str">
        <f ca="1">IF(ISERROR(OFFSET('HARGA SATUAN'!$D$6,MATCH(C77,'HARGA SATUAN'!$C$7:$C$1495,0),0)),"",OFFSET('HARGA SATUAN'!$D$6,MATCH(C77,'HARGA SATUAN'!$C$7:$C$1495,0),0))</f>
        <v/>
      </c>
      <c r="E77" s="587">
        <f ca="1">IF(B77="+","Unit",IF(ISERROR(OFFSET('HARGA SATUAN'!$E$6,MATCH(C77,'HARGA SATUAN'!$C$7:$C$1495,0),0)),"",OFFSET('HARGA SATUAN'!$E$6,MATCH(C77,'HARGA SATUAN'!$C$7:$C$1495,0),0)))</f>
        <v>0</v>
      </c>
      <c r="F77" s="587" t="str">
        <f ca="1" t="shared" si="9"/>
        <v/>
      </c>
      <c r="G77" s="583">
        <f ca="1">IF(ISERROR(OFFSET('HARGA SATUAN'!$I$6,MATCH(C77,'HARGA SATUAN'!$C$7:$C$1495,0),0)),"",OFFSET('HARGA SATUAN'!$I$6,MATCH(C77,'HARGA SATUAN'!$C$7:$C$1495,0),0))</f>
        <v>0</v>
      </c>
      <c r="H77" s="584">
        <f ca="1" t="shared" si="10"/>
        <v>0</v>
      </c>
      <c r="I77" s="584">
        <f ca="1" t="shared" si="11"/>
        <v>0</v>
      </c>
      <c r="J77" s="584">
        <f ca="1" t="shared" si="12"/>
        <v>0</v>
      </c>
      <c r="K77" s="594">
        <f ca="1" t="shared" si="13"/>
        <v>0</v>
      </c>
      <c r="L77" s="596"/>
      <c r="Q77" s="552"/>
      <c r="R77" s="601"/>
      <c r="S77" s="601"/>
      <c r="T77" s="601"/>
    </row>
    <row r="78" s="553" customFormat="1" spans="1:20">
      <c r="A78" s="554">
        <v>63</v>
      </c>
      <c r="B78" s="588" t="str">
        <f ca="1" t="shared" si="7"/>
        <v/>
      </c>
      <c r="C78" s="209" t="str">
        <f ca="1" t="shared" si="8"/>
        <v/>
      </c>
      <c r="D78" s="587" t="str">
        <f ca="1">IF(ISERROR(OFFSET('HARGA SATUAN'!$D$6,MATCH(C78,'HARGA SATUAN'!$C$7:$C$1495,0),0)),"",OFFSET('HARGA SATUAN'!$D$6,MATCH(C78,'HARGA SATUAN'!$C$7:$C$1495,0),0))</f>
        <v/>
      </c>
      <c r="E78" s="587">
        <f ca="1">IF(B78="+","Unit",IF(ISERROR(OFFSET('HARGA SATUAN'!$E$6,MATCH(C78,'HARGA SATUAN'!$C$7:$C$1495,0),0)),"",OFFSET('HARGA SATUAN'!$E$6,MATCH(C78,'HARGA SATUAN'!$C$7:$C$1495,0),0)))</f>
        <v>0</v>
      </c>
      <c r="F78" s="587" t="str">
        <f ca="1" t="shared" si="9"/>
        <v/>
      </c>
      <c r="G78" s="583">
        <f ca="1">IF(ISERROR(OFFSET('HARGA SATUAN'!$I$6,MATCH(C78,'HARGA SATUAN'!$C$7:$C$1495,0),0)),"",OFFSET('HARGA SATUAN'!$I$6,MATCH(C78,'HARGA SATUAN'!$C$7:$C$1495,0),0))</f>
        <v>0</v>
      </c>
      <c r="H78" s="584">
        <f ca="1" t="shared" si="10"/>
        <v>0</v>
      </c>
      <c r="I78" s="584">
        <f ca="1" t="shared" si="11"/>
        <v>0</v>
      </c>
      <c r="J78" s="584">
        <f ca="1" t="shared" si="12"/>
        <v>0</v>
      </c>
      <c r="K78" s="594">
        <f ca="1" t="shared" si="13"/>
        <v>0</v>
      </c>
      <c r="L78" s="596"/>
      <c r="Q78" s="552"/>
      <c r="R78" s="601"/>
      <c r="S78" s="601"/>
      <c r="T78" s="601"/>
    </row>
    <row r="79" s="553" customFormat="1" spans="1:20">
      <c r="A79" s="554">
        <v>64</v>
      </c>
      <c r="B79" s="588" t="str">
        <f ca="1" t="shared" si="7"/>
        <v/>
      </c>
      <c r="C79" s="209" t="str">
        <f ca="1" t="shared" si="8"/>
        <v/>
      </c>
      <c r="D79" s="587" t="str">
        <f ca="1">IF(ISERROR(OFFSET('HARGA SATUAN'!$D$6,MATCH(C79,'HARGA SATUAN'!$C$7:$C$1495,0),0)),"",OFFSET('HARGA SATUAN'!$D$6,MATCH(C79,'HARGA SATUAN'!$C$7:$C$1495,0),0))</f>
        <v/>
      </c>
      <c r="E79" s="587">
        <f ca="1">IF(B79="+","Unit",IF(ISERROR(OFFSET('HARGA SATUAN'!$E$6,MATCH(C79,'HARGA SATUAN'!$C$7:$C$1495,0),0)),"",OFFSET('HARGA SATUAN'!$E$6,MATCH(C79,'HARGA SATUAN'!$C$7:$C$1495,0),0)))</f>
        <v>0</v>
      </c>
      <c r="F79" s="587" t="str">
        <f ca="1" t="shared" si="9"/>
        <v/>
      </c>
      <c r="G79" s="583">
        <f ca="1">IF(ISERROR(OFFSET('HARGA SATUAN'!$I$6,MATCH(C79,'HARGA SATUAN'!$C$7:$C$1495,0),0)),"",OFFSET('HARGA SATUAN'!$I$6,MATCH(C79,'HARGA SATUAN'!$C$7:$C$1495,0),0))</f>
        <v>0</v>
      </c>
      <c r="H79" s="584">
        <f ca="1" t="shared" si="10"/>
        <v>0</v>
      </c>
      <c r="I79" s="584">
        <f ca="1" t="shared" si="11"/>
        <v>0</v>
      </c>
      <c r="J79" s="584">
        <f ca="1" t="shared" si="12"/>
        <v>0</v>
      </c>
      <c r="K79" s="594">
        <f ca="1" t="shared" si="13"/>
        <v>0</v>
      </c>
      <c r="L79" s="596"/>
      <c r="Q79" s="552"/>
      <c r="R79" s="601"/>
      <c r="S79" s="601"/>
      <c r="T79" s="601"/>
    </row>
    <row r="80" s="553" customFormat="1" spans="1:20">
      <c r="A80" s="554">
        <v>65</v>
      </c>
      <c r="B80" s="588" t="str">
        <f ca="1" t="shared" si="7"/>
        <v/>
      </c>
      <c r="C80" s="209" t="str">
        <f ca="1" t="shared" si="8"/>
        <v/>
      </c>
      <c r="D80" s="587" t="str">
        <f ca="1">IF(ISERROR(OFFSET('HARGA SATUAN'!$D$6,MATCH(C80,'HARGA SATUAN'!$C$7:$C$1495,0),0)),"",OFFSET('HARGA SATUAN'!$D$6,MATCH(C80,'HARGA SATUAN'!$C$7:$C$1495,0),0))</f>
        <v/>
      </c>
      <c r="E80" s="587">
        <f ca="1">IF(B80="+","Unit",IF(ISERROR(OFFSET('HARGA SATUAN'!$E$6,MATCH(C80,'HARGA SATUAN'!$C$7:$C$1495,0),0)),"",OFFSET('HARGA SATUAN'!$E$6,MATCH(C80,'HARGA SATUAN'!$C$7:$C$1495,0),0)))</f>
        <v>0</v>
      </c>
      <c r="F80" s="587" t="str">
        <f ca="1" t="shared" si="9"/>
        <v/>
      </c>
      <c r="G80" s="583">
        <f ca="1">IF(ISERROR(OFFSET('HARGA SATUAN'!$I$6,MATCH(C80,'HARGA SATUAN'!$C$7:$C$1495,0),0)),"",OFFSET('HARGA SATUAN'!$I$6,MATCH(C80,'HARGA SATUAN'!$C$7:$C$1495,0),0))</f>
        <v>0</v>
      </c>
      <c r="H80" s="584">
        <f ca="1" t="shared" si="10"/>
        <v>0</v>
      </c>
      <c r="I80" s="584">
        <f ca="1" t="shared" si="11"/>
        <v>0</v>
      </c>
      <c r="J80" s="584">
        <f ca="1" t="shared" si="12"/>
        <v>0</v>
      </c>
      <c r="K80" s="594">
        <f ca="1" t="shared" si="13"/>
        <v>0</v>
      </c>
      <c r="L80" s="596"/>
      <c r="Q80" s="552"/>
      <c r="R80" s="601"/>
      <c r="S80" s="601"/>
      <c r="T80" s="601"/>
    </row>
    <row r="81" s="553" customFormat="1" spans="1:20">
      <c r="A81" s="554">
        <v>66</v>
      </c>
      <c r="B81" s="588" t="str">
        <f ca="1" t="shared" si="7"/>
        <v/>
      </c>
      <c r="C81" s="209" t="str">
        <f ca="1" t="shared" si="8"/>
        <v/>
      </c>
      <c r="D81" s="587" t="str">
        <f ca="1">IF(ISERROR(OFFSET('HARGA SATUAN'!$D$6,MATCH(C81,'HARGA SATUAN'!$C$7:$C$1495,0),0)),"",OFFSET('HARGA SATUAN'!$D$6,MATCH(C81,'HARGA SATUAN'!$C$7:$C$1495,0),0))</f>
        <v/>
      </c>
      <c r="E81" s="587">
        <f ca="1">IF(B81="+","Unit",IF(ISERROR(OFFSET('HARGA SATUAN'!$E$6,MATCH(C81,'HARGA SATUAN'!$C$7:$C$1495,0),0)),"",OFFSET('HARGA SATUAN'!$E$6,MATCH(C81,'HARGA SATUAN'!$C$7:$C$1495,0),0)))</f>
        <v>0</v>
      </c>
      <c r="F81" s="587" t="str">
        <f ca="1" t="shared" si="9"/>
        <v/>
      </c>
      <c r="G81" s="583">
        <f ca="1">IF(ISERROR(OFFSET('HARGA SATUAN'!$I$6,MATCH(C81,'HARGA SATUAN'!$C$7:$C$1495,0),0)),"",OFFSET('HARGA SATUAN'!$I$6,MATCH(C81,'HARGA SATUAN'!$C$7:$C$1495,0),0))</f>
        <v>0</v>
      </c>
      <c r="H81" s="584">
        <f ca="1" t="shared" si="10"/>
        <v>0</v>
      </c>
      <c r="I81" s="584">
        <f ca="1" t="shared" si="11"/>
        <v>0</v>
      </c>
      <c r="J81" s="584">
        <f ca="1" t="shared" si="12"/>
        <v>0</v>
      </c>
      <c r="K81" s="594">
        <f ca="1" t="shared" si="13"/>
        <v>0</v>
      </c>
      <c r="L81" s="596"/>
      <c r="Q81" s="552"/>
      <c r="R81" s="601"/>
      <c r="S81" s="601"/>
      <c r="T81" s="601"/>
    </row>
    <row r="82" s="553" customFormat="1" spans="1:20">
      <c r="A82" s="554">
        <v>67</v>
      </c>
      <c r="B82" s="588" t="str">
        <f ca="1" t="shared" si="7"/>
        <v/>
      </c>
      <c r="C82" s="209" t="str">
        <f ca="1" t="shared" si="8"/>
        <v/>
      </c>
      <c r="D82" s="587" t="str">
        <f ca="1">IF(ISERROR(OFFSET('HARGA SATUAN'!$D$6,MATCH(C82,'HARGA SATUAN'!$C$7:$C$1495,0),0)),"",OFFSET('HARGA SATUAN'!$D$6,MATCH(C82,'HARGA SATUAN'!$C$7:$C$1495,0),0))</f>
        <v/>
      </c>
      <c r="E82" s="587">
        <f ca="1">IF(B82="+","Unit",IF(ISERROR(OFFSET('HARGA SATUAN'!$E$6,MATCH(C82,'HARGA SATUAN'!$C$7:$C$1495,0),0)),"",OFFSET('HARGA SATUAN'!$E$6,MATCH(C82,'HARGA SATUAN'!$C$7:$C$1495,0),0)))</f>
        <v>0</v>
      </c>
      <c r="F82" s="587" t="str">
        <f ca="1" t="shared" si="9"/>
        <v/>
      </c>
      <c r="G82" s="583">
        <f ca="1">IF(ISERROR(OFFSET('HARGA SATUAN'!$I$6,MATCH(C82,'HARGA SATUAN'!$C$7:$C$1495,0),0)),"",OFFSET('HARGA SATUAN'!$I$6,MATCH(C82,'HARGA SATUAN'!$C$7:$C$1495,0),0))</f>
        <v>0</v>
      </c>
      <c r="H82" s="584">
        <f ca="1" t="shared" si="10"/>
        <v>0</v>
      </c>
      <c r="I82" s="584">
        <f ca="1" t="shared" si="11"/>
        <v>0</v>
      </c>
      <c r="J82" s="584">
        <f ca="1" t="shared" si="12"/>
        <v>0</v>
      </c>
      <c r="K82" s="594">
        <f ca="1" t="shared" si="13"/>
        <v>0</v>
      </c>
      <c r="L82" s="596"/>
      <c r="Q82" s="552"/>
      <c r="R82" s="601"/>
      <c r="S82" s="601"/>
      <c r="T82" s="601"/>
    </row>
    <row r="83" s="553" customFormat="1" spans="1:20">
      <c r="A83" s="554">
        <v>68</v>
      </c>
      <c r="B83" s="588" t="str">
        <f ca="1" t="shared" si="7"/>
        <v/>
      </c>
      <c r="C83" s="209" t="str">
        <f ca="1" t="shared" si="8"/>
        <v/>
      </c>
      <c r="D83" s="587" t="str">
        <f ca="1">IF(ISERROR(OFFSET('HARGA SATUAN'!$D$6,MATCH(C83,'HARGA SATUAN'!$C$7:$C$1495,0),0)),"",OFFSET('HARGA SATUAN'!$D$6,MATCH(C83,'HARGA SATUAN'!$C$7:$C$1495,0),0))</f>
        <v/>
      </c>
      <c r="E83" s="587">
        <f ca="1">IF(B83="+","Unit",IF(ISERROR(OFFSET('HARGA SATUAN'!$E$6,MATCH(C83,'HARGA SATUAN'!$C$7:$C$1495,0),0)),"",OFFSET('HARGA SATUAN'!$E$6,MATCH(C83,'HARGA SATUAN'!$C$7:$C$1495,0),0)))</f>
        <v>0</v>
      </c>
      <c r="F83" s="587" t="str">
        <f ca="1" t="shared" si="9"/>
        <v/>
      </c>
      <c r="G83" s="583">
        <f ca="1">IF(ISERROR(OFFSET('HARGA SATUAN'!$I$6,MATCH(C83,'HARGA SATUAN'!$C$7:$C$1495,0),0)),"",OFFSET('HARGA SATUAN'!$I$6,MATCH(C83,'HARGA SATUAN'!$C$7:$C$1495,0),0))</f>
        <v>0</v>
      </c>
      <c r="H83" s="584">
        <f ca="1" t="shared" si="10"/>
        <v>0</v>
      </c>
      <c r="I83" s="584">
        <f ca="1" t="shared" si="11"/>
        <v>0</v>
      </c>
      <c r="J83" s="584">
        <f ca="1" t="shared" si="12"/>
        <v>0</v>
      </c>
      <c r="K83" s="594">
        <f ca="1" t="shared" si="13"/>
        <v>0</v>
      </c>
      <c r="L83" s="596"/>
      <c r="Q83" s="552"/>
      <c r="R83" s="601"/>
      <c r="S83" s="601"/>
      <c r="T83" s="601"/>
    </row>
    <row r="84" s="553" customFormat="1" spans="1:20">
      <c r="A84" s="554">
        <v>69</v>
      </c>
      <c r="B84" s="588" t="str">
        <f ca="1" t="shared" si="7"/>
        <v/>
      </c>
      <c r="C84" s="209" t="str">
        <f ca="1" t="shared" si="8"/>
        <v/>
      </c>
      <c r="D84" s="587" t="str">
        <f ca="1">IF(ISERROR(OFFSET('HARGA SATUAN'!$D$6,MATCH(C84,'HARGA SATUAN'!$C$7:$C$1495,0),0)),"",OFFSET('HARGA SATUAN'!$D$6,MATCH(C84,'HARGA SATUAN'!$C$7:$C$1495,0),0))</f>
        <v/>
      </c>
      <c r="E84" s="587">
        <f ca="1">IF(B84="+","Unit",IF(ISERROR(OFFSET('HARGA SATUAN'!$E$6,MATCH(C84,'HARGA SATUAN'!$C$7:$C$1495,0),0)),"",OFFSET('HARGA SATUAN'!$E$6,MATCH(C84,'HARGA SATUAN'!$C$7:$C$1495,0),0)))</f>
        <v>0</v>
      </c>
      <c r="F84" s="587" t="str">
        <f ca="1" t="shared" si="9"/>
        <v/>
      </c>
      <c r="G84" s="583">
        <f ca="1">IF(ISERROR(OFFSET('HARGA SATUAN'!$I$6,MATCH(C84,'HARGA SATUAN'!$C$7:$C$1495,0),0)),"",OFFSET('HARGA SATUAN'!$I$6,MATCH(C84,'HARGA SATUAN'!$C$7:$C$1495,0),0))</f>
        <v>0</v>
      </c>
      <c r="H84" s="584">
        <f ca="1" t="shared" si="10"/>
        <v>0</v>
      </c>
      <c r="I84" s="584">
        <f ca="1" t="shared" si="11"/>
        <v>0</v>
      </c>
      <c r="J84" s="584">
        <f ca="1" t="shared" si="12"/>
        <v>0</v>
      </c>
      <c r="K84" s="594">
        <f ca="1" t="shared" si="13"/>
        <v>0</v>
      </c>
      <c r="L84" s="596"/>
      <c r="Q84" s="552"/>
      <c r="R84" s="601"/>
      <c r="S84" s="601"/>
      <c r="T84" s="601"/>
    </row>
    <row r="85" s="553" customFormat="1" spans="1:20">
      <c r="A85" s="554">
        <v>70</v>
      </c>
      <c r="B85" s="588" t="str">
        <f ca="1" t="shared" si="7"/>
        <v/>
      </c>
      <c r="C85" s="209" t="str">
        <f ca="1" t="shared" si="8"/>
        <v/>
      </c>
      <c r="D85" s="587" t="str">
        <f ca="1">IF(ISERROR(OFFSET('HARGA SATUAN'!$D$6,MATCH(C85,'HARGA SATUAN'!$C$7:$C$1495,0),0)),"",OFFSET('HARGA SATUAN'!$D$6,MATCH(C85,'HARGA SATUAN'!$C$7:$C$1495,0),0))</f>
        <v/>
      </c>
      <c r="E85" s="587">
        <f ca="1">IF(B85="+","Unit",IF(ISERROR(OFFSET('HARGA SATUAN'!$E$6,MATCH(C85,'HARGA SATUAN'!$C$7:$C$1495,0),0)),"",OFFSET('HARGA SATUAN'!$E$6,MATCH(C85,'HARGA SATUAN'!$C$7:$C$1495,0),0)))</f>
        <v>0</v>
      </c>
      <c r="F85" s="587" t="str">
        <f ca="1" t="shared" si="9"/>
        <v/>
      </c>
      <c r="G85" s="583">
        <f ca="1">IF(ISERROR(OFFSET('HARGA SATUAN'!$I$6,MATCH(C85,'HARGA SATUAN'!$C$7:$C$1495,0),0)),"",OFFSET('HARGA SATUAN'!$I$6,MATCH(C85,'HARGA SATUAN'!$C$7:$C$1495,0),0))</f>
        <v>0</v>
      </c>
      <c r="H85" s="584">
        <f ca="1" t="shared" si="10"/>
        <v>0</v>
      </c>
      <c r="I85" s="584">
        <f ca="1" t="shared" si="11"/>
        <v>0</v>
      </c>
      <c r="J85" s="584">
        <f ca="1" t="shared" si="12"/>
        <v>0</v>
      </c>
      <c r="K85" s="594">
        <f ca="1" t="shared" si="13"/>
        <v>0</v>
      </c>
      <c r="L85" s="596"/>
      <c r="Q85" s="552"/>
      <c r="R85" s="601"/>
      <c r="S85" s="601"/>
      <c r="T85" s="601"/>
    </row>
    <row r="86" s="553" customFormat="1" spans="1:20">
      <c r="A86" s="554">
        <v>71</v>
      </c>
      <c r="B86" s="588" t="str">
        <f ca="1" t="shared" ref="B86:B110" si="14">IF(C86="","",A86)</f>
        <v/>
      </c>
      <c r="C86" s="209" t="str">
        <f ca="1" t="shared" ref="C86:C110" si="15">IF(ISERROR(OFFSET($C$223,MATCH(A86,$F$224:$F$373,0),0)),"",OFFSET($C$223,MATCH(A86,$F$224:$F$373,0),0))</f>
        <v/>
      </c>
      <c r="D86" s="587" t="str">
        <f ca="1">IF(ISERROR(OFFSET('HARGA SATUAN'!$D$6,MATCH(C86,'HARGA SATUAN'!$C$7:$C$1495,0),0)),"",OFFSET('HARGA SATUAN'!$D$6,MATCH(C86,'HARGA SATUAN'!$C$7:$C$1495,0),0))</f>
        <v/>
      </c>
      <c r="E86" s="587">
        <f ca="1">IF(B86="+","Unit",IF(ISERROR(OFFSET('HARGA SATUAN'!$E$6,MATCH(C86,'HARGA SATUAN'!$C$7:$C$1495,0),0)),"",OFFSET('HARGA SATUAN'!$E$6,MATCH(C86,'HARGA SATUAN'!$C$7:$C$1495,0),0)))</f>
        <v>0</v>
      </c>
      <c r="F86" s="587" t="str">
        <f ca="1" t="shared" ref="F86:F110" si="16">IF(ISERROR(OFFSET($D$223,MATCH(A86,$F$224:$F$373,0),0)),"",OFFSET($D$223,MATCH(A86,$F$224:$F$373,0),0))</f>
        <v/>
      </c>
      <c r="G86" s="583">
        <f ca="1">IF(ISERROR(OFFSET('HARGA SATUAN'!$I$6,MATCH(C86,'HARGA SATUAN'!$C$7:$C$1495,0),0)),"",OFFSET('HARGA SATUAN'!$I$6,MATCH(C86,'HARGA SATUAN'!$C$7:$C$1495,0),0))</f>
        <v>0</v>
      </c>
      <c r="H86" s="584">
        <f ca="1" t="shared" ref="H86:H110" si="17">IF(OR(D86="MDU",D86="MDU-KD"),G86*F86,0)</f>
        <v>0</v>
      </c>
      <c r="I86" s="584">
        <f ca="1" t="shared" ref="I86:I110" si="18">IF(D86="HDW",G86*F86,0)</f>
        <v>0</v>
      </c>
      <c r="J86" s="584">
        <f ca="1" t="shared" ref="J86:J110" si="19">IF(D86="JASA",G86*F86,0)</f>
        <v>0</v>
      </c>
      <c r="K86" s="594">
        <f ca="1" t="shared" ref="K86:K110" si="20">SUM(H86:J86)</f>
        <v>0</v>
      </c>
      <c r="L86" s="596"/>
      <c r="Q86" s="552"/>
      <c r="R86" s="601"/>
      <c r="S86" s="601"/>
      <c r="T86" s="601"/>
    </row>
    <row r="87" s="553" customFormat="1" spans="1:20">
      <c r="A87" s="554">
        <v>72</v>
      </c>
      <c r="B87" s="588" t="str">
        <f ca="1" t="shared" si="14"/>
        <v/>
      </c>
      <c r="C87" s="209" t="str">
        <f ca="1" t="shared" si="15"/>
        <v/>
      </c>
      <c r="D87" s="587" t="str">
        <f ca="1">IF(ISERROR(OFFSET('HARGA SATUAN'!$D$6,MATCH(C87,'HARGA SATUAN'!$C$7:$C$1495,0),0)),"",OFFSET('HARGA SATUAN'!$D$6,MATCH(C87,'HARGA SATUAN'!$C$7:$C$1495,0),0))</f>
        <v/>
      </c>
      <c r="E87" s="587">
        <f ca="1">IF(B87="+","Unit",IF(ISERROR(OFFSET('HARGA SATUAN'!$E$6,MATCH(C87,'HARGA SATUAN'!$C$7:$C$1495,0),0)),"",OFFSET('HARGA SATUAN'!$E$6,MATCH(C87,'HARGA SATUAN'!$C$7:$C$1495,0),0)))</f>
        <v>0</v>
      </c>
      <c r="F87" s="587" t="str">
        <f ca="1" t="shared" si="16"/>
        <v/>
      </c>
      <c r="G87" s="583">
        <f ca="1">IF(ISERROR(OFFSET('HARGA SATUAN'!$I$6,MATCH(C87,'HARGA SATUAN'!$C$7:$C$1495,0),0)),"",OFFSET('HARGA SATUAN'!$I$6,MATCH(C87,'HARGA SATUAN'!$C$7:$C$1495,0),0))</f>
        <v>0</v>
      </c>
      <c r="H87" s="584">
        <f ca="1" t="shared" si="17"/>
        <v>0</v>
      </c>
      <c r="I87" s="584">
        <f ca="1" t="shared" si="18"/>
        <v>0</v>
      </c>
      <c r="J87" s="584">
        <f ca="1" t="shared" si="19"/>
        <v>0</v>
      </c>
      <c r="K87" s="594">
        <f ca="1" t="shared" si="20"/>
        <v>0</v>
      </c>
      <c r="L87" s="596"/>
      <c r="Q87" s="552"/>
      <c r="R87" s="601"/>
      <c r="S87" s="601"/>
      <c r="T87" s="601"/>
    </row>
    <row r="88" s="553" customFormat="1" spans="1:20">
      <c r="A88" s="554">
        <v>73</v>
      </c>
      <c r="B88" s="588" t="str">
        <f ca="1" t="shared" si="14"/>
        <v/>
      </c>
      <c r="C88" s="209" t="str">
        <f ca="1" t="shared" si="15"/>
        <v/>
      </c>
      <c r="D88" s="587" t="str">
        <f ca="1">IF(ISERROR(OFFSET('HARGA SATUAN'!$D$6,MATCH(C88,'HARGA SATUAN'!$C$7:$C$1495,0),0)),"",OFFSET('HARGA SATUAN'!$D$6,MATCH(C88,'HARGA SATUAN'!$C$7:$C$1495,0),0))</f>
        <v/>
      </c>
      <c r="E88" s="587">
        <f ca="1">IF(B88="+","Unit",IF(ISERROR(OFFSET('HARGA SATUAN'!$E$6,MATCH(C88,'HARGA SATUAN'!$C$7:$C$1495,0),0)),"",OFFSET('HARGA SATUAN'!$E$6,MATCH(C88,'HARGA SATUAN'!$C$7:$C$1495,0),0)))</f>
        <v>0</v>
      </c>
      <c r="F88" s="587" t="str">
        <f ca="1" t="shared" si="16"/>
        <v/>
      </c>
      <c r="G88" s="583">
        <f ca="1">IF(ISERROR(OFFSET('HARGA SATUAN'!$I$6,MATCH(C88,'HARGA SATUAN'!$C$7:$C$1495,0),0)),"",OFFSET('HARGA SATUAN'!$I$6,MATCH(C88,'HARGA SATUAN'!$C$7:$C$1495,0),0))</f>
        <v>0</v>
      </c>
      <c r="H88" s="584">
        <f ca="1" t="shared" si="17"/>
        <v>0</v>
      </c>
      <c r="I88" s="584">
        <f ca="1" t="shared" si="18"/>
        <v>0</v>
      </c>
      <c r="J88" s="584">
        <f ca="1" t="shared" si="19"/>
        <v>0</v>
      </c>
      <c r="K88" s="594">
        <f ca="1" t="shared" si="20"/>
        <v>0</v>
      </c>
      <c r="L88" s="596"/>
      <c r="Q88" s="552"/>
      <c r="R88" s="601"/>
      <c r="S88" s="601"/>
      <c r="T88" s="601"/>
    </row>
    <row r="89" s="553" customFormat="1" spans="1:20">
      <c r="A89" s="554">
        <v>74</v>
      </c>
      <c r="B89" s="588" t="str">
        <f ca="1" t="shared" si="14"/>
        <v/>
      </c>
      <c r="C89" s="209" t="str">
        <f ca="1" t="shared" si="15"/>
        <v/>
      </c>
      <c r="D89" s="587" t="str">
        <f ca="1">IF(ISERROR(OFFSET('HARGA SATUAN'!$D$6,MATCH(C89,'HARGA SATUAN'!$C$7:$C$1495,0),0)),"",OFFSET('HARGA SATUAN'!$D$6,MATCH(C89,'HARGA SATUAN'!$C$7:$C$1495,0),0))</f>
        <v/>
      </c>
      <c r="E89" s="587">
        <f ca="1">IF(B89="+","Unit",IF(ISERROR(OFFSET('HARGA SATUAN'!$E$6,MATCH(C89,'HARGA SATUAN'!$C$7:$C$1495,0),0)),"",OFFSET('HARGA SATUAN'!$E$6,MATCH(C89,'HARGA SATUAN'!$C$7:$C$1495,0),0)))</f>
        <v>0</v>
      </c>
      <c r="F89" s="587" t="str">
        <f ca="1" t="shared" si="16"/>
        <v/>
      </c>
      <c r="G89" s="583">
        <f ca="1">IF(ISERROR(OFFSET('HARGA SATUAN'!$I$6,MATCH(C89,'HARGA SATUAN'!$C$7:$C$1495,0),0)),"",OFFSET('HARGA SATUAN'!$I$6,MATCH(C89,'HARGA SATUAN'!$C$7:$C$1495,0),0))</f>
        <v>0</v>
      </c>
      <c r="H89" s="584">
        <f ca="1" t="shared" si="17"/>
        <v>0</v>
      </c>
      <c r="I89" s="584">
        <f ca="1" t="shared" si="18"/>
        <v>0</v>
      </c>
      <c r="J89" s="584">
        <f ca="1" t="shared" si="19"/>
        <v>0</v>
      </c>
      <c r="K89" s="594">
        <f ca="1" t="shared" si="20"/>
        <v>0</v>
      </c>
      <c r="L89" s="596"/>
      <c r="Q89" s="552"/>
      <c r="R89" s="601"/>
      <c r="S89" s="601"/>
      <c r="T89" s="601"/>
    </row>
    <row r="90" s="553" customFormat="1" spans="1:20">
      <c r="A90" s="554">
        <v>75</v>
      </c>
      <c r="B90" s="588" t="str">
        <f ca="1" t="shared" si="14"/>
        <v/>
      </c>
      <c r="C90" s="209" t="str">
        <f ca="1" t="shared" si="15"/>
        <v/>
      </c>
      <c r="D90" s="587" t="str">
        <f ca="1">IF(ISERROR(OFFSET('HARGA SATUAN'!$D$6,MATCH(C90,'HARGA SATUAN'!$C$7:$C$1495,0),0)),"",OFFSET('HARGA SATUAN'!$D$6,MATCH(C90,'HARGA SATUAN'!$C$7:$C$1495,0),0))</f>
        <v/>
      </c>
      <c r="E90" s="587">
        <f ca="1">IF(B90="+","Unit",IF(ISERROR(OFFSET('HARGA SATUAN'!$E$6,MATCH(C90,'HARGA SATUAN'!$C$7:$C$1495,0),0)),"",OFFSET('HARGA SATUAN'!$E$6,MATCH(C90,'HARGA SATUAN'!$C$7:$C$1495,0),0)))</f>
        <v>0</v>
      </c>
      <c r="F90" s="587" t="str">
        <f ca="1" t="shared" si="16"/>
        <v/>
      </c>
      <c r="G90" s="583">
        <f ca="1">IF(ISERROR(OFFSET('HARGA SATUAN'!$I$6,MATCH(C90,'HARGA SATUAN'!$C$7:$C$1495,0),0)),"",OFFSET('HARGA SATUAN'!$I$6,MATCH(C90,'HARGA SATUAN'!$C$7:$C$1495,0),0))</f>
        <v>0</v>
      </c>
      <c r="H90" s="584">
        <f ca="1" t="shared" si="17"/>
        <v>0</v>
      </c>
      <c r="I90" s="584">
        <f ca="1" t="shared" si="18"/>
        <v>0</v>
      </c>
      <c r="J90" s="584">
        <f ca="1" t="shared" si="19"/>
        <v>0</v>
      </c>
      <c r="K90" s="594">
        <f ca="1" t="shared" si="20"/>
        <v>0</v>
      </c>
      <c r="L90" s="596"/>
      <c r="Q90" s="552"/>
      <c r="R90" s="601"/>
      <c r="S90" s="601"/>
      <c r="T90" s="601"/>
    </row>
    <row r="91" s="553" customFormat="1" spans="1:20">
      <c r="A91" s="554">
        <v>76</v>
      </c>
      <c r="B91" s="588" t="str">
        <f ca="1" t="shared" si="14"/>
        <v/>
      </c>
      <c r="C91" s="209" t="str">
        <f ca="1" t="shared" si="15"/>
        <v/>
      </c>
      <c r="D91" s="587" t="str">
        <f ca="1">IF(ISERROR(OFFSET('HARGA SATUAN'!$D$6,MATCH(C91,'HARGA SATUAN'!$C$7:$C$1495,0),0)),"",OFFSET('HARGA SATUAN'!$D$6,MATCH(C91,'HARGA SATUAN'!$C$7:$C$1495,0),0))</f>
        <v/>
      </c>
      <c r="E91" s="587">
        <f ca="1">IF(B91="+","Unit",IF(ISERROR(OFFSET('HARGA SATUAN'!$E$6,MATCH(C91,'HARGA SATUAN'!$C$7:$C$1495,0),0)),"",OFFSET('HARGA SATUAN'!$E$6,MATCH(C91,'HARGA SATUAN'!$C$7:$C$1495,0),0)))</f>
        <v>0</v>
      </c>
      <c r="F91" s="587" t="str">
        <f ca="1" t="shared" si="16"/>
        <v/>
      </c>
      <c r="G91" s="583">
        <f ca="1">IF(ISERROR(OFFSET('HARGA SATUAN'!$I$6,MATCH(C91,'HARGA SATUAN'!$C$7:$C$1495,0),0)),"",OFFSET('HARGA SATUAN'!$I$6,MATCH(C91,'HARGA SATUAN'!$C$7:$C$1495,0),0))</f>
        <v>0</v>
      </c>
      <c r="H91" s="584">
        <f ca="1" t="shared" si="17"/>
        <v>0</v>
      </c>
      <c r="I91" s="584">
        <f ca="1" t="shared" si="18"/>
        <v>0</v>
      </c>
      <c r="J91" s="584">
        <f ca="1" t="shared" si="19"/>
        <v>0</v>
      </c>
      <c r="K91" s="594">
        <f ca="1" t="shared" si="20"/>
        <v>0</v>
      </c>
      <c r="L91" s="596"/>
      <c r="Q91" s="552"/>
      <c r="R91" s="601"/>
      <c r="S91" s="601"/>
      <c r="T91" s="601"/>
    </row>
    <row r="92" s="553" customFormat="1" spans="1:20">
      <c r="A92" s="554">
        <v>77</v>
      </c>
      <c r="B92" s="588" t="str">
        <f ca="1" t="shared" si="14"/>
        <v/>
      </c>
      <c r="C92" s="209" t="str">
        <f ca="1" t="shared" si="15"/>
        <v/>
      </c>
      <c r="D92" s="587" t="str">
        <f ca="1">IF(ISERROR(OFFSET('HARGA SATUAN'!$D$6,MATCH(C92,'HARGA SATUAN'!$C$7:$C$1495,0),0)),"",OFFSET('HARGA SATUAN'!$D$6,MATCH(C92,'HARGA SATUAN'!$C$7:$C$1495,0),0))</f>
        <v/>
      </c>
      <c r="E92" s="587">
        <f ca="1">IF(B92="+","Unit",IF(ISERROR(OFFSET('HARGA SATUAN'!$E$6,MATCH(C92,'HARGA SATUAN'!$C$7:$C$1495,0),0)),"",OFFSET('HARGA SATUAN'!$E$6,MATCH(C92,'HARGA SATUAN'!$C$7:$C$1495,0),0)))</f>
        <v>0</v>
      </c>
      <c r="F92" s="587" t="str">
        <f ca="1" t="shared" si="16"/>
        <v/>
      </c>
      <c r="G92" s="583">
        <f ca="1">IF(ISERROR(OFFSET('HARGA SATUAN'!$I$6,MATCH(C92,'HARGA SATUAN'!$C$7:$C$1495,0),0)),"",OFFSET('HARGA SATUAN'!$I$6,MATCH(C92,'HARGA SATUAN'!$C$7:$C$1495,0),0))</f>
        <v>0</v>
      </c>
      <c r="H92" s="584">
        <f ca="1" t="shared" si="17"/>
        <v>0</v>
      </c>
      <c r="I92" s="584">
        <f ca="1" t="shared" si="18"/>
        <v>0</v>
      </c>
      <c r="J92" s="584">
        <f ca="1" t="shared" si="19"/>
        <v>0</v>
      </c>
      <c r="K92" s="594">
        <f ca="1" t="shared" si="20"/>
        <v>0</v>
      </c>
      <c r="L92" s="596"/>
      <c r="Q92" s="552"/>
      <c r="R92" s="601"/>
      <c r="S92" s="601"/>
      <c r="T92" s="601"/>
    </row>
    <row r="93" s="553" customFormat="1" spans="1:20">
      <c r="A93" s="554">
        <v>78</v>
      </c>
      <c r="B93" s="588" t="str">
        <f ca="1" t="shared" si="14"/>
        <v/>
      </c>
      <c r="C93" s="209" t="str">
        <f ca="1" t="shared" si="15"/>
        <v/>
      </c>
      <c r="D93" s="587" t="str">
        <f ca="1">IF(ISERROR(OFFSET('HARGA SATUAN'!$D$6,MATCH(C93,'HARGA SATUAN'!$C$7:$C$1495,0),0)),"",OFFSET('HARGA SATUAN'!$D$6,MATCH(C93,'HARGA SATUAN'!$C$7:$C$1495,0),0))</f>
        <v/>
      </c>
      <c r="E93" s="587">
        <f ca="1">IF(B93="+","Unit",IF(ISERROR(OFFSET('HARGA SATUAN'!$E$6,MATCH(C93,'HARGA SATUAN'!$C$7:$C$1495,0),0)),"",OFFSET('HARGA SATUAN'!$E$6,MATCH(C93,'HARGA SATUAN'!$C$7:$C$1495,0),0)))</f>
        <v>0</v>
      </c>
      <c r="F93" s="587" t="str">
        <f ca="1" t="shared" si="16"/>
        <v/>
      </c>
      <c r="G93" s="583">
        <f ca="1">IF(ISERROR(OFFSET('HARGA SATUAN'!$I$6,MATCH(C93,'HARGA SATUAN'!$C$7:$C$1495,0),0)),"",OFFSET('HARGA SATUAN'!$I$6,MATCH(C93,'HARGA SATUAN'!$C$7:$C$1495,0),0))</f>
        <v>0</v>
      </c>
      <c r="H93" s="584">
        <f ca="1" t="shared" si="17"/>
        <v>0</v>
      </c>
      <c r="I93" s="584">
        <f ca="1" t="shared" si="18"/>
        <v>0</v>
      </c>
      <c r="J93" s="584">
        <f ca="1" t="shared" si="19"/>
        <v>0</v>
      </c>
      <c r="K93" s="594">
        <f ca="1" t="shared" si="20"/>
        <v>0</v>
      </c>
      <c r="L93" s="596"/>
      <c r="Q93" s="552"/>
      <c r="R93" s="601"/>
      <c r="S93" s="601"/>
      <c r="T93" s="601"/>
    </row>
    <row r="94" s="553" customFormat="1" spans="1:20">
      <c r="A94" s="554">
        <v>79</v>
      </c>
      <c r="B94" s="588" t="str">
        <f ca="1" t="shared" si="14"/>
        <v/>
      </c>
      <c r="C94" s="209" t="str">
        <f ca="1" t="shared" si="15"/>
        <v/>
      </c>
      <c r="D94" s="587" t="str">
        <f ca="1">IF(ISERROR(OFFSET('HARGA SATUAN'!$D$6,MATCH(C94,'HARGA SATUAN'!$C$7:$C$1495,0),0)),"",OFFSET('HARGA SATUAN'!$D$6,MATCH(C94,'HARGA SATUAN'!$C$7:$C$1495,0),0))</f>
        <v/>
      </c>
      <c r="E94" s="587">
        <f ca="1">IF(B94="+","Unit",IF(ISERROR(OFFSET('HARGA SATUAN'!$E$6,MATCH(C94,'HARGA SATUAN'!$C$7:$C$1495,0),0)),"",OFFSET('HARGA SATUAN'!$E$6,MATCH(C94,'HARGA SATUAN'!$C$7:$C$1495,0),0)))</f>
        <v>0</v>
      </c>
      <c r="F94" s="587" t="str">
        <f ca="1" t="shared" si="16"/>
        <v/>
      </c>
      <c r="G94" s="583">
        <f ca="1">IF(ISERROR(OFFSET('HARGA SATUAN'!$I$6,MATCH(C94,'HARGA SATUAN'!$C$7:$C$1495,0),0)),"",OFFSET('HARGA SATUAN'!$I$6,MATCH(C94,'HARGA SATUAN'!$C$7:$C$1495,0),0))</f>
        <v>0</v>
      </c>
      <c r="H94" s="584">
        <f ca="1" t="shared" si="17"/>
        <v>0</v>
      </c>
      <c r="I94" s="584">
        <f ca="1" t="shared" si="18"/>
        <v>0</v>
      </c>
      <c r="J94" s="584">
        <f ca="1" t="shared" si="19"/>
        <v>0</v>
      </c>
      <c r="K94" s="594">
        <f ca="1" t="shared" si="20"/>
        <v>0</v>
      </c>
      <c r="L94" s="596"/>
      <c r="Q94" s="552"/>
      <c r="R94" s="601"/>
      <c r="S94" s="601"/>
      <c r="T94" s="601"/>
    </row>
    <row r="95" s="553" customFormat="1" spans="1:20">
      <c r="A95" s="554">
        <v>80</v>
      </c>
      <c r="B95" s="588" t="str">
        <f ca="1" t="shared" si="14"/>
        <v/>
      </c>
      <c r="C95" s="209" t="str">
        <f ca="1" t="shared" si="15"/>
        <v/>
      </c>
      <c r="D95" s="587" t="str">
        <f ca="1">IF(ISERROR(OFFSET('HARGA SATUAN'!$D$6,MATCH(C95,'HARGA SATUAN'!$C$7:$C$1495,0),0)),"",OFFSET('HARGA SATUAN'!$D$6,MATCH(C95,'HARGA SATUAN'!$C$7:$C$1495,0),0))</f>
        <v/>
      </c>
      <c r="E95" s="587">
        <f ca="1">IF(B95="+","Unit",IF(ISERROR(OFFSET('HARGA SATUAN'!$E$6,MATCH(C95,'HARGA SATUAN'!$C$7:$C$1495,0),0)),"",OFFSET('HARGA SATUAN'!$E$6,MATCH(C95,'HARGA SATUAN'!$C$7:$C$1495,0),0)))</f>
        <v>0</v>
      </c>
      <c r="F95" s="587" t="str">
        <f ca="1" t="shared" si="16"/>
        <v/>
      </c>
      <c r="G95" s="583">
        <f ca="1">IF(ISERROR(OFFSET('HARGA SATUAN'!$I$6,MATCH(C95,'HARGA SATUAN'!$C$7:$C$1495,0),0)),"",OFFSET('HARGA SATUAN'!$I$6,MATCH(C95,'HARGA SATUAN'!$C$7:$C$1495,0),0))</f>
        <v>0</v>
      </c>
      <c r="H95" s="584">
        <f ca="1" t="shared" si="17"/>
        <v>0</v>
      </c>
      <c r="I95" s="584">
        <f ca="1" t="shared" si="18"/>
        <v>0</v>
      </c>
      <c r="J95" s="584">
        <f ca="1" t="shared" si="19"/>
        <v>0</v>
      </c>
      <c r="K95" s="594">
        <f ca="1" t="shared" si="20"/>
        <v>0</v>
      </c>
      <c r="L95" s="596"/>
      <c r="Q95" s="552"/>
      <c r="R95" s="601"/>
      <c r="S95" s="601"/>
      <c r="T95" s="601"/>
    </row>
    <row r="96" s="553" customFormat="1" spans="1:20">
      <c r="A96" s="554">
        <v>81</v>
      </c>
      <c r="B96" s="588" t="str">
        <f ca="1" t="shared" si="14"/>
        <v/>
      </c>
      <c r="C96" s="209" t="str">
        <f ca="1" t="shared" si="15"/>
        <v/>
      </c>
      <c r="D96" s="587" t="str">
        <f ca="1">IF(ISERROR(OFFSET('HARGA SATUAN'!$D$6,MATCH(C96,'HARGA SATUAN'!$C$7:$C$1495,0),0)),"",OFFSET('HARGA SATUAN'!$D$6,MATCH(C96,'HARGA SATUAN'!$C$7:$C$1495,0),0))</f>
        <v/>
      </c>
      <c r="E96" s="587">
        <f ca="1">IF(B96="+","Unit",IF(ISERROR(OFFSET('HARGA SATUAN'!$E$6,MATCH(C96,'HARGA SATUAN'!$C$7:$C$1495,0),0)),"",OFFSET('HARGA SATUAN'!$E$6,MATCH(C96,'HARGA SATUAN'!$C$7:$C$1495,0),0)))</f>
        <v>0</v>
      </c>
      <c r="F96" s="587" t="str">
        <f ca="1" t="shared" si="16"/>
        <v/>
      </c>
      <c r="G96" s="583">
        <f ca="1">IF(ISERROR(OFFSET('HARGA SATUAN'!$I$6,MATCH(C96,'HARGA SATUAN'!$C$7:$C$1495,0),0)),"",OFFSET('HARGA SATUAN'!$I$6,MATCH(C96,'HARGA SATUAN'!$C$7:$C$1495,0),0))</f>
        <v>0</v>
      </c>
      <c r="H96" s="584">
        <f ca="1" t="shared" si="17"/>
        <v>0</v>
      </c>
      <c r="I96" s="584">
        <f ca="1" t="shared" si="18"/>
        <v>0</v>
      </c>
      <c r="J96" s="584">
        <f ca="1" t="shared" si="19"/>
        <v>0</v>
      </c>
      <c r="K96" s="594">
        <f ca="1" t="shared" si="20"/>
        <v>0</v>
      </c>
      <c r="L96" s="596"/>
      <c r="Q96" s="552"/>
      <c r="R96" s="601"/>
      <c r="S96" s="601"/>
      <c r="T96" s="601"/>
    </row>
    <row r="97" s="553" customFormat="1" spans="1:20">
      <c r="A97" s="554">
        <v>82</v>
      </c>
      <c r="B97" s="588" t="str">
        <f ca="1" t="shared" si="14"/>
        <v/>
      </c>
      <c r="C97" s="209" t="str">
        <f ca="1" t="shared" si="15"/>
        <v/>
      </c>
      <c r="D97" s="587" t="str">
        <f ca="1">IF(ISERROR(OFFSET('HARGA SATUAN'!$D$6,MATCH(C97,'HARGA SATUAN'!$C$7:$C$1495,0),0)),"",OFFSET('HARGA SATUAN'!$D$6,MATCH(C97,'HARGA SATUAN'!$C$7:$C$1495,0),0))</f>
        <v/>
      </c>
      <c r="E97" s="587">
        <f ca="1">IF(B97="+","Unit",IF(ISERROR(OFFSET('HARGA SATUAN'!$E$6,MATCH(C97,'HARGA SATUAN'!$C$7:$C$1495,0),0)),"",OFFSET('HARGA SATUAN'!$E$6,MATCH(C97,'HARGA SATUAN'!$C$7:$C$1495,0),0)))</f>
        <v>0</v>
      </c>
      <c r="F97" s="587" t="str">
        <f ca="1" t="shared" si="16"/>
        <v/>
      </c>
      <c r="G97" s="583">
        <f ca="1">IF(ISERROR(OFFSET('HARGA SATUAN'!$I$6,MATCH(C97,'HARGA SATUAN'!$C$7:$C$1495,0),0)),"",OFFSET('HARGA SATUAN'!$I$6,MATCH(C97,'HARGA SATUAN'!$C$7:$C$1495,0),0))</f>
        <v>0</v>
      </c>
      <c r="H97" s="584">
        <f ca="1" t="shared" si="17"/>
        <v>0</v>
      </c>
      <c r="I97" s="584">
        <f ca="1" t="shared" si="18"/>
        <v>0</v>
      </c>
      <c r="J97" s="584">
        <f ca="1" t="shared" si="19"/>
        <v>0</v>
      </c>
      <c r="K97" s="594">
        <f ca="1" t="shared" si="20"/>
        <v>0</v>
      </c>
      <c r="L97" s="596"/>
      <c r="Q97" s="552"/>
      <c r="R97" s="601"/>
      <c r="S97" s="601"/>
      <c r="T97" s="601"/>
    </row>
    <row r="98" s="553" customFormat="1" spans="1:20">
      <c r="A98" s="554">
        <v>83</v>
      </c>
      <c r="B98" s="588" t="str">
        <f ca="1" t="shared" si="14"/>
        <v/>
      </c>
      <c r="C98" s="209" t="str">
        <f ca="1" t="shared" si="15"/>
        <v/>
      </c>
      <c r="D98" s="587" t="str">
        <f ca="1">IF(ISERROR(OFFSET('HARGA SATUAN'!$D$6,MATCH(C98,'HARGA SATUAN'!$C$7:$C$1495,0),0)),"",OFFSET('HARGA SATUAN'!$D$6,MATCH(C98,'HARGA SATUAN'!$C$7:$C$1495,0),0))</f>
        <v/>
      </c>
      <c r="E98" s="587">
        <f ca="1">IF(B98="+","Unit",IF(ISERROR(OFFSET('HARGA SATUAN'!$E$6,MATCH(C98,'HARGA SATUAN'!$C$7:$C$1495,0),0)),"",OFFSET('HARGA SATUAN'!$E$6,MATCH(C98,'HARGA SATUAN'!$C$7:$C$1495,0),0)))</f>
        <v>0</v>
      </c>
      <c r="F98" s="587" t="str">
        <f ca="1" t="shared" si="16"/>
        <v/>
      </c>
      <c r="G98" s="583">
        <f ca="1">IF(ISERROR(OFFSET('HARGA SATUAN'!$I$6,MATCH(C98,'HARGA SATUAN'!$C$7:$C$1495,0),0)),"",OFFSET('HARGA SATUAN'!$I$6,MATCH(C98,'HARGA SATUAN'!$C$7:$C$1495,0),0))</f>
        <v>0</v>
      </c>
      <c r="H98" s="584">
        <f ca="1" t="shared" si="17"/>
        <v>0</v>
      </c>
      <c r="I98" s="584">
        <f ca="1" t="shared" si="18"/>
        <v>0</v>
      </c>
      <c r="J98" s="584">
        <f ca="1" t="shared" si="19"/>
        <v>0</v>
      </c>
      <c r="K98" s="594">
        <f ca="1" t="shared" si="20"/>
        <v>0</v>
      </c>
      <c r="L98" s="596"/>
      <c r="Q98" s="552"/>
      <c r="R98" s="601"/>
      <c r="S98" s="601"/>
      <c r="T98" s="601"/>
    </row>
    <row r="99" s="553" customFormat="1" spans="1:20">
      <c r="A99" s="554">
        <v>84</v>
      </c>
      <c r="B99" s="588" t="str">
        <f ca="1" t="shared" si="14"/>
        <v/>
      </c>
      <c r="C99" s="209" t="str">
        <f ca="1" t="shared" si="15"/>
        <v/>
      </c>
      <c r="D99" s="587" t="str">
        <f ca="1">IF(ISERROR(OFFSET('HARGA SATUAN'!$D$6,MATCH(C99,'HARGA SATUAN'!$C$7:$C$1495,0),0)),"",OFFSET('HARGA SATUAN'!$D$6,MATCH(C99,'HARGA SATUAN'!$C$7:$C$1495,0),0))</f>
        <v/>
      </c>
      <c r="E99" s="587">
        <f ca="1">IF(B99="+","Unit",IF(ISERROR(OFFSET('HARGA SATUAN'!$E$6,MATCH(C99,'HARGA SATUAN'!$C$7:$C$1495,0),0)),"",OFFSET('HARGA SATUAN'!$E$6,MATCH(C99,'HARGA SATUAN'!$C$7:$C$1495,0),0)))</f>
        <v>0</v>
      </c>
      <c r="F99" s="587" t="str">
        <f ca="1" t="shared" si="16"/>
        <v/>
      </c>
      <c r="G99" s="583">
        <f ca="1">IF(ISERROR(OFFSET('HARGA SATUAN'!$I$6,MATCH(C99,'HARGA SATUAN'!$C$7:$C$1495,0),0)),"",OFFSET('HARGA SATUAN'!$I$6,MATCH(C99,'HARGA SATUAN'!$C$7:$C$1495,0),0))</f>
        <v>0</v>
      </c>
      <c r="H99" s="584">
        <f ca="1" t="shared" si="17"/>
        <v>0</v>
      </c>
      <c r="I99" s="584">
        <f ca="1" t="shared" si="18"/>
        <v>0</v>
      </c>
      <c r="J99" s="584">
        <f ca="1" t="shared" si="19"/>
        <v>0</v>
      </c>
      <c r="K99" s="594">
        <f ca="1" t="shared" si="20"/>
        <v>0</v>
      </c>
      <c r="L99" s="596"/>
      <c r="Q99" s="552"/>
      <c r="R99" s="601"/>
      <c r="S99" s="601"/>
      <c r="T99" s="601"/>
    </row>
    <row r="100" s="553" customFormat="1" spans="1:20">
      <c r="A100" s="554">
        <v>85</v>
      </c>
      <c r="B100" s="588" t="str">
        <f ca="1" t="shared" si="14"/>
        <v/>
      </c>
      <c r="C100" s="209" t="str">
        <f ca="1" t="shared" si="15"/>
        <v/>
      </c>
      <c r="D100" s="587" t="str">
        <f ca="1">IF(ISERROR(OFFSET('HARGA SATUAN'!$D$6,MATCH(C100,'HARGA SATUAN'!$C$7:$C$1495,0),0)),"",OFFSET('HARGA SATUAN'!$D$6,MATCH(C100,'HARGA SATUAN'!$C$7:$C$1495,0),0))</f>
        <v/>
      </c>
      <c r="E100" s="587">
        <f ca="1">IF(B100="+","Unit",IF(ISERROR(OFFSET('HARGA SATUAN'!$E$6,MATCH(C100,'HARGA SATUAN'!$C$7:$C$1495,0),0)),"",OFFSET('HARGA SATUAN'!$E$6,MATCH(C100,'HARGA SATUAN'!$C$7:$C$1495,0),0)))</f>
        <v>0</v>
      </c>
      <c r="F100" s="587" t="str">
        <f ca="1" t="shared" si="16"/>
        <v/>
      </c>
      <c r="G100" s="583">
        <f ca="1">IF(ISERROR(OFFSET('HARGA SATUAN'!$I$6,MATCH(C100,'HARGA SATUAN'!$C$7:$C$1495,0),0)),"",OFFSET('HARGA SATUAN'!$I$6,MATCH(C100,'HARGA SATUAN'!$C$7:$C$1495,0),0))</f>
        <v>0</v>
      </c>
      <c r="H100" s="584">
        <f ca="1" t="shared" si="17"/>
        <v>0</v>
      </c>
      <c r="I100" s="584">
        <f ca="1" t="shared" si="18"/>
        <v>0</v>
      </c>
      <c r="J100" s="584">
        <f ca="1" t="shared" si="19"/>
        <v>0</v>
      </c>
      <c r="K100" s="594">
        <f ca="1" t="shared" si="20"/>
        <v>0</v>
      </c>
      <c r="L100" s="596"/>
      <c r="Q100" s="552"/>
      <c r="R100" s="601"/>
      <c r="S100" s="601"/>
      <c r="T100" s="601"/>
    </row>
    <row r="101" s="553" customFormat="1" spans="1:20">
      <c r="A101" s="554">
        <v>86</v>
      </c>
      <c r="B101" s="588" t="str">
        <f ca="1" t="shared" si="14"/>
        <v/>
      </c>
      <c r="C101" s="209" t="str">
        <f ca="1" t="shared" si="15"/>
        <v/>
      </c>
      <c r="D101" s="587" t="str">
        <f ca="1">IF(ISERROR(OFFSET('HARGA SATUAN'!$D$6,MATCH(C101,'HARGA SATUAN'!$C$7:$C$1495,0),0)),"",OFFSET('HARGA SATUAN'!$D$6,MATCH(C101,'HARGA SATUAN'!$C$7:$C$1495,0),0))</f>
        <v/>
      </c>
      <c r="E101" s="587">
        <f ca="1">IF(B101="+","Unit",IF(ISERROR(OFFSET('HARGA SATUAN'!$E$6,MATCH(C101,'HARGA SATUAN'!$C$7:$C$1495,0),0)),"",OFFSET('HARGA SATUAN'!$E$6,MATCH(C101,'HARGA SATUAN'!$C$7:$C$1495,0),0)))</f>
        <v>0</v>
      </c>
      <c r="F101" s="587" t="str">
        <f ca="1" t="shared" si="16"/>
        <v/>
      </c>
      <c r="G101" s="583">
        <f ca="1">IF(ISERROR(OFFSET('HARGA SATUAN'!$I$6,MATCH(C101,'HARGA SATUAN'!$C$7:$C$1495,0),0)),"",OFFSET('HARGA SATUAN'!$I$6,MATCH(C101,'HARGA SATUAN'!$C$7:$C$1495,0),0))</f>
        <v>0</v>
      </c>
      <c r="H101" s="584">
        <f ca="1" t="shared" si="17"/>
        <v>0</v>
      </c>
      <c r="I101" s="584">
        <f ca="1" t="shared" si="18"/>
        <v>0</v>
      </c>
      <c r="J101" s="584">
        <f ca="1" t="shared" si="19"/>
        <v>0</v>
      </c>
      <c r="K101" s="594">
        <f ca="1" t="shared" si="20"/>
        <v>0</v>
      </c>
      <c r="L101" s="596"/>
      <c r="Q101" s="552"/>
      <c r="R101" s="601"/>
      <c r="S101" s="601"/>
      <c r="T101" s="601"/>
    </row>
    <row r="102" s="553" customFormat="1" spans="1:20">
      <c r="A102" s="554">
        <v>87</v>
      </c>
      <c r="B102" s="588" t="str">
        <f ca="1" t="shared" si="14"/>
        <v/>
      </c>
      <c r="C102" s="209" t="str">
        <f ca="1" t="shared" si="15"/>
        <v/>
      </c>
      <c r="D102" s="587" t="str">
        <f ca="1">IF(ISERROR(OFFSET('HARGA SATUAN'!$D$6,MATCH(C102,'HARGA SATUAN'!$C$7:$C$1495,0),0)),"",OFFSET('HARGA SATUAN'!$D$6,MATCH(C102,'HARGA SATUAN'!$C$7:$C$1495,0),0))</f>
        <v/>
      </c>
      <c r="E102" s="587">
        <f ca="1">IF(B102="+","Unit",IF(ISERROR(OFFSET('HARGA SATUAN'!$E$6,MATCH(C102,'HARGA SATUAN'!$C$7:$C$1495,0),0)),"",OFFSET('HARGA SATUAN'!$E$6,MATCH(C102,'HARGA SATUAN'!$C$7:$C$1495,0),0)))</f>
        <v>0</v>
      </c>
      <c r="F102" s="587" t="str">
        <f ca="1" t="shared" si="16"/>
        <v/>
      </c>
      <c r="G102" s="583">
        <f ca="1">IF(ISERROR(OFFSET('HARGA SATUAN'!$I$6,MATCH(C102,'HARGA SATUAN'!$C$7:$C$1495,0),0)),"",OFFSET('HARGA SATUAN'!$I$6,MATCH(C102,'HARGA SATUAN'!$C$7:$C$1495,0),0))</f>
        <v>0</v>
      </c>
      <c r="H102" s="584">
        <f ca="1" t="shared" si="17"/>
        <v>0</v>
      </c>
      <c r="I102" s="584">
        <f ca="1" t="shared" si="18"/>
        <v>0</v>
      </c>
      <c r="J102" s="584">
        <f ca="1" t="shared" si="19"/>
        <v>0</v>
      </c>
      <c r="K102" s="594">
        <f ca="1" t="shared" si="20"/>
        <v>0</v>
      </c>
      <c r="L102" s="596"/>
      <c r="Q102" s="552"/>
      <c r="R102" s="601"/>
      <c r="S102" s="601"/>
      <c r="T102" s="601"/>
    </row>
    <row r="103" s="553" customFormat="1" spans="1:20">
      <c r="A103" s="554">
        <v>88</v>
      </c>
      <c r="B103" s="588" t="str">
        <f ca="1" t="shared" si="14"/>
        <v/>
      </c>
      <c r="C103" s="209" t="str">
        <f ca="1" t="shared" si="15"/>
        <v/>
      </c>
      <c r="D103" s="587" t="str">
        <f ca="1">IF(ISERROR(OFFSET('HARGA SATUAN'!$D$6,MATCH(C103,'HARGA SATUAN'!$C$7:$C$1495,0),0)),"",OFFSET('HARGA SATUAN'!$D$6,MATCH(C103,'HARGA SATUAN'!$C$7:$C$1495,0),0))</f>
        <v/>
      </c>
      <c r="E103" s="587">
        <f ca="1">IF(B103="+","Unit",IF(ISERROR(OFFSET('HARGA SATUAN'!$E$6,MATCH(C103,'HARGA SATUAN'!$C$7:$C$1495,0),0)),"",OFFSET('HARGA SATUAN'!$E$6,MATCH(C103,'HARGA SATUAN'!$C$7:$C$1495,0),0)))</f>
        <v>0</v>
      </c>
      <c r="F103" s="587" t="str">
        <f ca="1" t="shared" si="16"/>
        <v/>
      </c>
      <c r="G103" s="583">
        <f ca="1">IF(ISERROR(OFFSET('HARGA SATUAN'!$I$6,MATCH(C103,'HARGA SATUAN'!$C$7:$C$1495,0),0)),"",OFFSET('HARGA SATUAN'!$I$6,MATCH(C103,'HARGA SATUAN'!$C$7:$C$1495,0),0))</f>
        <v>0</v>
      </c>
      <c r="H103" s="584">
        <f ca="1" t="shared" si="17"/>
        <v>0</v>
      </c>
      <c r="I103" s="584">
        <f ca="1" t="shared" si="18"/>
        <v>0</v>
      </c>
      <c r="J103" s="584">
        <f ca="1" t="shared" si="19"/>
        <v>0</v>
      </c>
      <c r="K103" s="594">
        <f ca="1" t="shared" si="20"/>
        <v>0</v>
      </c>
      <c r="L103" s="596"/>
      <c r="Q103" s="552"/>
      <c r="R103" s="601"/>
      <c r="S103" s="601"/>
      <c r="T103" s="601"/>
    </row>
    <row r="104" s="553" customFormat="1" spans="1:20">
      <c r="A104" s="554">
        <v>89</v>
      </c>
      <c r="B104" s="588" t="str">
        <f ca="1" t="shared" si="14"/>
        <v/>
      </c>
      <c r="C104" s="209" t="str">
        <f ca="1" t="shared" si="15"/>
        <v/>
      </c>
      <c r="D104" s="587" t="str">
        <f ca="1">IF(ISERROR(OFFSET('HARGA SATUAN'!$D$6,MATCH(C104,'HARGA SATUAN'!$C$7:$C$1495,0),0)),"",OFFSET('HARGA SATUAN'!$D$6,MATCH(C104,'HARGA SATUAN'!$C$7:$C$1495,0),0))</f>
        <v/>
      </c>
      <c r="E104" s="587">
        <f ca="1">IF(B104="+","Unit",IF(ISERROR(OFFSET('HARGA SATUAN'!$E$6,MATCH(C104,'HARGA SATUAN'!$C$7:$C$1495,0),0)),"",OFFSET('HARGA SATUAN'!$E$6,MATCH(C104,'HARGA SATUAN'!$C$7:$C$1495,0),0)))</f>
        <v>0</v>
      </c>
      <c r="F104" s="587" t="str">
        <f ca="1" t="shared" si="16"/>
        <v/>
      </c>
      <c r="G104" s="583">
        <f ca="1">IF(ISERROR(OFFSET('HARGA SATUAN'!$I$6,MATCH(C104,'HARGA SATUAN'!$C$7:$C$1495,0),0)),"",OFFSET('HARGA SATUAN'!$I$6,MATCH(C104,'HARGA SATUAN'!$C$7:$C$1495,0),0))</f>
        <v>0</v>
      </c>
      <c r="H104" s="584">
        <f ca="1" t="shared" si="17"/>
        <v>0</v>
      </c>
      <c r="I104" s="584">
        <f ca="1" t="shared" si="18"/>
        <v>0</v>
      </c>
      <c r="J104" s="584">
        <f ca="1" t="shared" si="19"/>
        <v>0</v>
      </c>
      <c r="K104" s="594">
        <f ca="1" t="shared" si="20"/>
        <v>0</v>
      </c>
      <c r="L104" s="596"/>
      <c r="Q104" s="552"/>
      <c r="R104" s="601"/>
      <c r="S104" s="601"/>
      <c r="T104" s="601"/>
    </row>
    <row r="105" s="553" customFormat="1" spans="1:20">
      <c r="A105" s="554">
        <v>90</v>
      </c>
      <c r="B105" s="588" t="str">
        <f ca="1" t="shared" si="14"/>
        <v/>
      </c>
      <c r="C105" s="209" t="str">
        <f ca="1" t="shared" si="15"/>
        <v/>
      </c>
      <c r="D105" s="587" t="str">
        <f ca="1">IF(ISERROR(OFFSET('HARGA SATUAN'!$D$6,MATCH(C105,'HARGA SATUAN'!$C$7:$C$1495,0),0)),"",OFFSET('HARGA SATUAN'!$D$6,MATCH(C105,'HARGA SATUAN'!$C$7:$C$1495,0),0))</f>
        <v/>
      </c>
      <c r="E105" s="587">
        <f ca="1">IF(B105="+","Unit",IF(ISERROR(OFFSET('HARGA SATUAN'!$E$6,MATCH(C105,'HARGA SATUAN'!$C$7:$C$1495,0),0)),"",OFFSET('HARGA SATUAN'!$E$6,MATCH(C105,'HARGA SATUAN'!$C$7:$C$1495,0),0)))</f>
        <v>0</v>
      </c>
      <c r="F105" s="587" t="str">
        <f ca="1" t="shared" si="16"/>
        <v/>
      </c>
      <c r="G105" s="583">
        <f ca="1">IF(ISERROR(OFFSET('HARGA SATUAN'!$I$6,MATCH(C105,'HARGA SATUAN'!$C$7:$C$1495,0),0)),"",OFFSET('HARGA SATUAN'!$I$6,MATCH(C105,'HARGA SATUAN'!$C$7:$C$1495,0),0))</f>
        <v>0</v>
      </c>
      <c r="H105" s="584">
        <f ca="1" t="shared" si="17"/>
        <v>0</v>
      </c>
      <c r="I105" s="584">
        <f ca="1" t="shared" si="18"/>
        <v>0</v>
      </c>
      <c r="J105" s="584">
        <f ca="1" t="shared" si="19"/>
        <v>0</v>
      </c>
      <c r="K105" s="594">
        <f ca="1" t="shared" si="20"/>
        <v>0</v>
      </c>
      <c r="L105" s="596"/>
      <c r="Q105" s="552"/>
      <c r="R105" s="601"/>
      <c r="S105" s="601"/>
      <c r="T105" s="601"/>
    </row>
    <row r="106" s="553" customFormat="1" spans="1:20">
      <c r="A106" s="554">
        <v>91</v>
      </c>
      <c r="B106" s="588" t="str">
        <f ca="1" t="shared" si="14"/>
        <v/>
      </c>
      <c r="C106" s="209" t="str">
        <f ca="1" t="shared" si="15"/>
        <v/>
      </c>
      <c r="D106" s="587" t="str">
        <f ca="1">IF(ISERROR(OFFSET('HARGA SATUAN'!$D$6,MATCH(C106,'HARGA SATUAN'!$C$7:$C$1495,0),0)),"",OFFSET('HARGA SATUAN'!$D$6,MATCH(C106,'HARGA SATUAN'!$C$7:$C$1495,0),0))</f>
        <v/>
      </c>
      <c r="E106" s="587">
        <f ca="1">IF(B106="+","Unit",IF(ISERROR(OFFSET('HARGA SATUAN'!$E$6,MATCH(C106,'HARGA SATUAN'!$C$7:$C$1495,0),0)),"",OFFSET('HARGA SATUAN'!$E$6,MATCH(C106,'HARGA SATUAN'!$C$7:$C$1495,0),0)))</f>
        <v>0</v>
      </c>
      <c r="F106" s="587" t="str">
        <f ca="1" t="shared" si="16"/>
        <v/>
      </c>
      <c r="G106" s="583">
        <f ca="1">IF(ISERROR(OFFSET('HARGA SATUAN'!$I$6,MATCH(C106,'HARGA SATUAN'!$C$7:$C$1495,0),0)),"",OFFSET('HARGA SATUAN'!$I$6,MATCH(C106,'HARGA SATUAN'!$C$7:$C$1495,0),0))</f>
        <v>0</v>
      </c>
      <c r="H106" s="584">
        <f ca="1" t="shared" si="17"/>
        <v>0</v>
      </c>
      <c r="I106" s="584">
        <f ca="1" t="shared" si="18"/>
        <v>0</v>
      </c>
      <c r="J106" s="584">
        <f ca="1" t="shared" si="19"/>
        <v>0</v>
      </c>
      <c r="K106" s="594">
        <f ca="1" t="shared" si="20"/>
        <v>0</v>
      </c>
      <c r="L106" s="596"/>
      <c r="Q106" s="552"/>
      <c r="R106" s="601"/>
      <c r="S106" s="601"/>
      <c r="T106" s="601"/>
    </row>
    <row r="107" s="553" customFormat="1" spans="1:20">
      <c r="A107" s="554">
        <v>92</v>
      </c>
      <c r="B107" s="588" t="str">
        <f ca="1" t="shared" si="14"/>
        <v/>
      </c>
      <c r="C107" s="209" t="str">
        <f ca="1" t="shared" si="15"/>
        <v/>
      </c>
      <c r="D107" s="587" t="str">
        <f ca="1">IF(ISERROR(OFFSET('HARGA SATUAN'!$D$6,MATCH(C107,'HARGA SATUAN'!$C$7:$C$1495,0),0)),"",OFFSET('HARGA SATUAN'!$D$6,MATCH(C107,'HARGA SATUAN'!$C$7:$C$1495,0),0))</f>
        <v/>
      </c>
      <c r="E107" s="587">
        <f ca="1">IF(B107="+","Unit",IF(ISERROR(OFFSET('HARGA SATUAN'!$E$6,MATCH(C107,'HARGA SATUAN'!$C$7:$C$1495,0),0)),"",OFFSET('HARGA SATUAN'!$E$6,MATCH(C107,'HARGA SATUAN'!$C$7:$C$1495,0),0)))</f>
        <v>0</v>
      </c>
      <c r="F107" s="587" t="str">
        <f ca="1" t="shared" si="16"/>
        <v/>
      </c>
      <c r="G107" s="583">
        <f ca="1">IF(ISERROR(OFFSET('HARGA SATUAN'!$I$6,MATCH(C107,'HARGA SATUAN'!$C$7:$C$1495,0),0)),"",OFFSET('HARGA SATUAN'!$I$6,MATCH(C107,'HARGA SATUAN'!$C$7:$C$1495,0),0))</f>
        <v>0</v>
      </c>
      <c r="H107" s="584">
        <f ca="1" t="shared" si="17"/>
        <v>0</v>
      </c>
      <c r="I107" s="584">
        <f ca="1" t="shared" si="18"/>
        <v>0</v>
      </c>
      <c r="J107" s="584">
        <f ca="1" t="shared" si="19"/>
        <v>0</v>
      </c>
      <c r="K107" s="594">
        <f ca="1" t="shared" si="20"/>
        <v>0</v>
      </c>
      <c r="L107" s="596"/>
      <c r="Q107" s="552"/>
      <c r="R107" s="601"/>
      <c r="S107" s="601"/>
      <c r="T107" s="601"/>
    </row>
    <row r="108" s="553" customFormat="1" spans="1:20">
      <c r="A108" s="554">
        <v>93</v>
      </c>
      <c r="B108" s="588" t="str">
        <f ca="1" t="shared" si="14"/>
        <v/>
      </c>
      <c r="C108" s="209" t="str">
        <f ca="1" t="shared" si="15"/>
        <v/>
      </c>
      <c r="D108" s="587" t="str">
        <f ca="1">IF(ISERROR(OFFSET('HARGA SATUAN'!$D$6,MATCH(C108,'HARGA SATUAN'!$C$7:$C$1495,0),0)),"",OFFSET('HARGA SATUAN'!$D$6,MATCH(C108,'HARGA SATUAN'!$C$7:$C$1495,0),0))</f>
        <v/>
      </c>
      <c r="E108" s="587">
        <f ca="1">IF(B108="+","Unit",IF(ISERROR(OFFSET('HARGA SATUAN'!$E$6,MATCH(C108,'HARGA SATUAN'!$C$7:$C$1495,0),0)),"",OFFSET('HARGA SATUAN'!$E$6,MATCH(C108,'HARGA SATUAN'!$C$7:$C$1495,0),0)))</f>
        <v>0</v>
      </c>
      <c r="F108" s="587" t="str">
        <f ca="1" t="shared" si="16"/>
        <v/>
      </c>
      <c r="G108" s="583">
        <f ca="1">IF(ISERROR(OFFSET('HARGA SATUAN'!$I$6,MATCH(C108,'HARGA SATUAN'!$C$7:$C$1495,0),0)),"",OFFSET('HARGA SATUAN'!$I$6,MATCH(C108,'HARGA SATUAN'!$C$7:$C$1495,0),0))</f>
        <v>0</v>
      </c>
      <c r="H108" s="584">
        <f ca="1" t="shared" si="17"/>
        <v>0</v>
      </c>
      <c r="I108" s="584">
        <f ca="1" t="shared" si="18"/>
        <v>0</v>
      </c>
      <c r="J108" s="584">
        <f ca="1" t="shared" si="19"/>
        <v>0</v>
      </c>
      <c r="K108" s="594">
        <f ca="1" t="shared" si="20"/>
        <v>0</v>
      </c>
      <c r="L108" s="596"/>
      <c r="Q108" s="552"/>
      <c r="R108" s="601"/>
      <c r="S108" s="601"/>
      <c r="T108" s="601"/>
    </row>
    <row r="109" s="553" customFormat="1" spans="1:20">
      <c r="A109" s="554">
        <v>94</v>
      </c>
      <c r="B109" s="588" t="str">
        <f ca="1" t="shared" si="14"/>
        <v/>
      </c>
      <c r="C109" s="209" t="str">
        <f ca="1" t="shared" si="15"/>
        <v/>
      </c>
      <c r="D109" s="587" t="str">
        <f ca="1">IF(ISERROR(OFFSET('HARGA SATUAN'!$D$6,MATCH(C109,'HARGA SATUAN'!$C$7:$C$1495,0),0)),"",OFFSET('HARGA SATUAN'!$D$6,MATCH(C109,'HARGA SATUAN'!$C$7:$C$1495,0),0))</f>
        <v/>
      </c>
      <c r="E109" s="587">
        <f ca="1">IF(B109="+","Unit",IF(ISERROR(OFFSET('HARGA SATUAN'!$E$6,MATCH(C109,'HARGA SATUAN'!$C$7:$C$1495,0),0)),"",OFFSET('HARGA SATUAN'!$E$6,MATCH(C109,'HARGA SATUAN'!$C$7:$C$1495,0),0)))</f>
        <v>0</v>
      </c>
      <c r="F109" s="587" t="str">
        <f ca="1" t="shared" si="16"/>
        <v/>
      </c>
      <c r="G109" s="583">
        <f ca="1">IF(ISERROR(OFFSET('HARGA SATUAN'!$I$6,MATCH(C109,'HARGA SATUAN'!$C$7:$C$1495,0),0)),"",OFFSET('HARGA SATUAN'!$I$6,MATCH(C109,'HARGA SATUAN'!$C$7:$C$1495,0),0))</f>
        <v>0</v>
      </c>
      <c r="H109" s="584">
        <f ca="1" t="shared" si="17"/>
        <v>0</v>
      </c>
      <c r="I109" s="584">
        <f ca="1" t="shared" si="18"/>
        <v>0</v>
      </c>
      <c r="J109" s="584">
        <f ca="1" t="shared" si="19"/>
        <v>0</v>
      </c>
      <c r="K109" s="594">
        <f ca="1" t="shared" si="20"/>
        <v>0</v>
      </c>
      <c r="L109" s="596"/>
      <c r="Q109" s="552"/>
      <c r="R109" s="601"/>
      <c r="S109" s="601"/>
      <c r="T109" s="601"/>
    </row>
    <row r="110" s="553" customFormat="1" spans="1:20">
      <c r="A110" s="554">
        <v>95</v>
      </c>
      <c r="B110" s="588" t="str">
        <f ca="1" t="shared" si="14"/>
        <v/>
      </c>
      <c r="C110" s="209" t="str">
        <f ca="1" t="shared" si="15"/>
        <v/>
      </c>
      <c r="D110" s="587" t="str">
        <f ca="1">IF(ISERROR(OFFSET('HARGA SATUAN'!$D$6,MATCH(C110,'HARGA SATUAN'!$C$7:$C$1495,0),0)),"",OFFSET('HARGA SATUAN'!$D$6,MATCH(C110,'HARGA SATUAN'!$C$7:$C$1495,0),0))</f>
        <v/>
      </c>
      <c r="E110" s="587">
        <f ca="1">IF(B110="+","Unit",IF(ISERROR(OFFSET('HARGA SATUAN'!$E$6,MATCH(C110,'HARGA SATUAN'!$C$7:$C$1495,0),0)),"",OFFSET('HARGA SATUAN'!$E$6,MATCH(C110,'HARGA SATUAN'!$C$7:$C$1495,0),0)))</f>
        <v>0</v>
      </c>
      <c r="F110" s="587" t="str">
        <f ca="1" t="shared" si="16"/>
        <v/>
      </c>
      <c r="G110" s="583">
        <f ca="1">IF(ISERROR(OFFSET('HARGA SATUAN'!$I$6,MATCH(C110,'HARGA SATUAN'!$C$7:$C$1495,0),0)),"",OFFSET('HARGA SATUAN'!$I$6,MATCH(C110,'HARGA SATUAN'!$C$7:$C$1495,0),0))</f>
        <v>0</v>
      </c>
      <c r="H110" s="584">
        <f ca="1" t="shared" si="17"/>
        <v>0</v>
      </c>
      <c r="I110" s="584">
        <f ca="1" t="shared" si="18"/>
        <v>0</v>
      </c>
      <c r="J110" s="584">
        <f ca="1" t="shared" si="19"/>
        <v>0</v>
      </c>
      <c r="K110" s="594">
        <f ca="1" t="shared" si="20"/>
        <v>0</v>
      </c>
      <c r="L110" s="596"/>
      <c r="Q110" s="552"/>
      <c r="R110" s="601"/>
      <c r="S110" s="601"/>
      <c r="T110" s="601"/>
    </row>
    <row r="111" s="553" customFormat="1" spans="1:20">
      <c r="A111" s="554">
        <v>96</v>
      </c>
      <c r="B111" s="588" t="str">
        <f ca="1" t="shared" ref="B81:B165" si="21">IF(C111="","",A111)</f>
        <v/>
      </c>
      <c r="C111" s="209" t="str">
        <f ca="1" t="shared" ref="C81:C144" si="22">IF(ISERROR(OFFSET($C$223,MATCH(A111,$F$224:$F$373,0),0)),"",OFFSET($C$223,MATCH(A111,$F$224:$F$373,0),0))</f>
        <v/>
      </c>
      <c r="D111" s="587" t="str">
        <f ca="1">IF(ISERROR(OFFSET('HARGA SATUAN'!$D$6,MATCH(C111,'HARGA SATUAN'!$C$7:$C$1495,0),0)),"",OFFSET('HARGA SATUAN'!$D$6,MATCH(C111,'HARGA SATUAN'!$C$7:$C$1495,0),0))</f>
        <v/>
      </c>
      <c r="E111" s="587">
        <f ca="1">IF(B111="+","Unit",IF(ISERROR(OFFSET('HARGA SATUAN'!$E$6,MATCH(C111,'HARGA SATUAN'!$C$7:$C$1495,0),0)),"",OFFSET('HARGA SATUAN'!$E$6,MATCH(C111,'HARGA SATUAN'!$C$7:$C$1495,0),0)))</f>
        <v>0</v>
      </c>
      <c r="F111" s="587" t="str">
        <f ca="1" t="shared" ref="F81:F144" si="23">IF(ISERROR(OFFSET($D$223,MATCH(A111,$F$224:$F$373,0),0)),"",OFFSET($D$223,MATCH(A111,$F$224:$F$373,0),0))</f>
        <v/>
      </c>
      <c r="G111" s="583">
        <f ca="1">IF(ISERROR(OFFSET('HARGA SATUAN'!$I$6,MATCH(C111,'HARGA SATUAN'!$C$7:$C$1495,0),0)),"",OFFSET('HARGA SATUAN'!$I$6,MATCH(C111,'HARGA SATUAN'!$C$7:$C$1495,0),0))</f>
        <v>0</v>
      </c>
      <c r="H111" s="584">
        <f ca="1">IF(OR(D111="MDU",D111="MDU-KD"),G111*F111,0)</f>
        <v>0</v>
      </c>
      <c r="I111" s="584">
        <f ca="1">IF(D111="HDW",G111*F111,0)</f>
        <v>0</v>
      </c>
      <c r="J111" s="584">
        <f ca="1">IF(D111="JASA",G111*F111,0)</f>
        <v>0</v>
      </c>
      <c r="K111" s="594">
        <f ca="1" t="shared" ref="K106:K114" si="24">SUM(H111:J111)</f>
        <v>0</v>
      </c>
      <c r="L111" s="596"/>
      <c r="Q111" s="552"/>
      <c r="R111" s="601"/>
      <c r="S111" s="601"/>
      <c r="T111" s="601"/>
    </row>
    <row r="112" s="553" customFormat="1" spans="1:20">
      <c r="A112" s="554">
        <v>97</v>
      </c>
      <c r="B112" s="588" t="str">
        <f ca="1" t="shared" si="21"/>
        <v/>
      </c>
      <c r="C112" s="209" t="str">
        <f ca="1" t="shared" si="22"/>
        <v/>
      </c>
      <c r="D112" s="587" t="str">
        <f ca="1">IF(ISERROR(OFFSET('HARGA SATUAN'!$D$6,MATCH(C112,'HARGA SATUAN'!$C$7:$C$1495,0),0)),"",OFFSET('HARGA SATUAN'!$D$6,MATCH(C112,'HARGA SATUAN'!$C$7:$C$1495,0),0))</f>
        <v/>
      </c>
      <c r="E112" s="587">
        <f ca="1">IF(B112="+","Unit",IF(ISERROR(OFFSET('HARGA SATUAN'!$E$6,MATCH(C112,'HARGA SATUAN'!$C$7:$C$1495,0),0)),"",OFFSET('HARGA SATUAN'!$E$6,MATCH(C112,'HARGA SATUAN'!$C$7:$C$1495,0),0)))</f>
        <v>0</v>
      </c>
      <c r="F112" s="587" t="str">
        <f ca="1" t="shared" si="23"/>
        <v/>
      </c>
      <c r="G112" s="583">
        <f ca="1">IF(ISERROR(OFFSET('HARGA SATUAN'!$I$6,MATCH(C112,'HARGA SATUAN'!$C$7:$C$1495,0),0)),"",OFFSET('HARGA SATUAN'!$I$6,MATCH(C112,'HARGA SATUAN'!$C$7:$C$1495,0),0))</f>
        <v>0</v>
      </c>
      <c r="H112" s="584">
        <f ca="1">IF(OR(D112="MDU",D112="MDU-KD"),G112*F112,0)</f>
        <v>0</v>
      </c>
      <c r="I112" s="584">
        <f ca="1">IF(D112="HDW",G112*F112,0)</f>
        <v>0</v>
      </c>
      <c r="J112" s="584">
        <f ca="1">IF(D112="JASA",G112*F112,0)</f>
        <v>0</v>
      </c>
      <c r="K112" s="594">
        <f ca="1" t="shared" si="24"/>
        <v>0</v>
      </c>
      <c r="L112" s="596"/>
      <c r="Q112" s="552"/>
      <c r="R112" s="601"/>
      <c r="S112" s="601"/>
      <c r="T112" s="601"/>
    </row>
    <row r="113" s="553" customFormat="1" spans="1:20">
      <c r="A113" s="554">
        <v>98</v>
      </c>
      <c r="B113" s="588" t="str">
        <f ca="1" t="shared" si="21"/>
        <v/>
      </c>
      <c r="C113" s="209" t="str">
        <f ca="1" t="shared" si="22"/>
        <v/>
      </c>
      <c r="D113" s="587" t="str">
        <f ca="1">IF(ISERROR(OFFSET('HARGA SATUAN'!$D$6,MATCH(C113,'HARGA SATUAN'!$C$7:$C$1495,0),0)),"",OFFSET('HARGA SATUAN'!$D$6,MATCH(C113,'HARGA SATUAN'!$C$7:$C$1495,0),0))</f>
        <v/>
      </c>
      <c r="E113" s="587">
        <f ca="1">IF(B113="+","Unit",IF(ISERROR(OFFSET('HARGA SATUAN'!$E$6,MATCH(C113,'HARGA SATUAN'!$C$7:$C$1495,0),0)),"",OFFSET('HARGA SATUAN'!$E$6,MATCH(C113,'HARGA SATUAN'!$C$7:$C$1495,0),0)))</f>
        <v>0</v>
      </c>
      <c r="F113" s="587" t="str">
        <f ca="1" t="shared" si="23"/>
        <v/>
      </c>
      <c r="G113" s="583">
        <f ca="1">IF(ISERROR(OFFSET('HARGA SATUAN'!$I$6,MATCH(C113,'HARGA SATUAN'!$C$7:$C$1495,0),0)),"",OFFSET('HARGA SATUAN'!$I$6,MATCH(C113,'HARGA SATUAN'!$C$7:$C$1495,0),0))</f>
        <v>0</v>
      </c>
      <c r="H113" s="584">
        <f ca="1">IF(OR(D113="MDU",D113="MDU-KD"),G113*F113,0)</f>
        <v>0</v>
      </c>
      <c r="I113" s="584">
        <f ca="1">IF(D113="HDW",G113*F113,0)</f>
        <v>0</v>
      </c>
      <c r="J113" s="584">
        <f ca="1">IF(D113="JASA",G113*F113,0)</f>
        <v>0</v>
      </c>
      <c r="K113" s="594">
        <f ca="1" t="shared" si="24"/>
        <v>0</v>
      </c>
      <c r="L113" s="596"/>
      <c r="Q113" s="552"/>
      <c r="R113" s="601"/>
      <c r="S113" s="601"/>
      <c r="T113" s="601"/>
    </row>
    <row r="114" s="553" customFormat="1" spans="1:20">
      <c r="A114" s="554">
        <v>99</v>
      </c>
      <c r="B114" s="588" t="str">
        <f ca="1" t="shared" si="21"/>
        <v/>
      </c>
      <c r="C114" s="209" t="str">
        <f ca="1" t="shared" si="22"/>
        <v/>
      </c>
      <c r="D114" s="587" t="str">
        <f ca="1">IF(ISERROR(OFFSET('HARGA SATUAN'!$D$6,MATCH(C114,'HARGA SATUAN'!$C$7:$C$1495,0),0)),"",OFFSET('HARGA SATUAN'!$D$6,MATCH(C114,'HARGA SATUAN'!$C$7:$C$1495,0),0))</f>
        <v/>
      </c>
      <c r="E114" s="587">
        <f ca="1">IF(B114="+","Unit",IF(ISERROR(OFFSET('HARGA SATUAN'!$E$6,MATCH(C114,'HARGA SATUAN'!$C$7:$C$1495,0),0)),"",OFFSET('HARGA SATUAN'!$E$6,MATCH(C114,'HARGA SATUAN'!$C$7:$C$1495,0),0)))</f>
        <v>0</v>
      </c>
      <c r="F114" s="587" t="str">
        <f ca="1" t="shared" si="23"/>
        <v/>
      </c>
      <c r="G114" s="583">
        <f ca="1">IF(ISERROR(OFFSET('HARGA SATUAN'!$I$6,MATCH(C114,'HARGA SATUAN'!$C$7:$C$1495,0),0)),"",OFFSET('HARGA SATUAN'!$I$6,MATCH(C114,'HARGA SATUAN'!$C$7:$C$1495,0),0))</f>
        <v>0</v>
      </c>
      <c r="H114" s="584">
        <f ca="1">IF(OR(D114="MDU",D114="MDU-KD"),G114*F114,0)</f>
        <v>0</v>
      </c>
      <c r="I114" s="584">
        <f ca="1">IF(D114="HDW",G114*F114,0)</f>
        <v>0</v>
      </c>
      <c r="J114" s="584">
        <f ca="1">IF(D114="JASA",G114*F114,0)</f>
        <v>0</v>
      </c>
      <c r="K114" s="594">
        <f ca="1" t="shared" si="24"/>
        <v>0</v>
      </c>
      <c r="L114" s="596"/>
      <c r="Q114" s="552"/>
      <c r="R114" s="601"/>
      <c r="S114" s="601"/>
      <c r="T114" s="601"/>
    </row>
    <row r="115" s="553" customFormat="1" spans="1:20">
      <c r="A115" s="554">
        <v>100</v>
      </c>
      <c r="B115" s="588" t="str">
        <f ca="1" t="shared" si="21"/>
        <v/>
      </c>
      <c r="C115" s="209" t="str">
        <f ca="1" t="shared" si="22"/>
        <v/>
      </c>
      <c r="D115" s="587" t="str">
        <f ca="1">IF(ISERROR(OFFSET('HARGA SATUAN'!$D$6,MATCH(C115,'HARGA SATUAN'!$C$7:$C$1495,0),0)),"",OFFSET('HARGA SATUAN'!$D$6,MATCH(C115,'HARGA SATUAN'!$C$7:$C$1495,0),0))</f>
        <v/>
      </c>
      <c r="E115" s="587">
        <f ca="1">IF(B115="+","Unit",IF(ISERROR(OFFSET('HARGA SATUAN'!$E$6,MATCH(C115,'HARGA SATUAN'!$C$7:$C$1495,0),0)),"",OFFSET('HARGA SATUAN'!$E$6,MATCH(C115,'HARGA SATUAN'!$C$7:$C$1495,0),0)))</f>
        <v>0</v>
      </c>
      <c r="F115" s="587" t="str">
        <f ca="1" t="shared" si="23"/>
        <v/>
      </c>
      <c r="G115" s="583">
        <f ca="1">IF(ISERROR(OFFSET('HARGA SATUAN'!$I$6,MATCH(C115,'HARGA SATUAN'!$C$7:$C$1495,0),0)),"",OFFSET('HARGA SATUAN'!$I$6,MATCH(C115,'HARGA SATUAN'!$C$7:$C$1495,0),0))</f>
        <v>0</v>
      </c>
      <c r="H115" s="584">
        <f ca="1">IF(OR(D115="MDU",D115="MDU-KD"),G115*F115,0)</f>
        <v>0</v>
      </c>
      <c r="I115" s="584">
        <f ca="1">IF(D115="HDW",G115*F115,0)</f>
        <v>0</v>
      </c>
      <c r="J115" s="584">
        <f ca="1">IF(D115="JASA",G115*F115,0)</f>
        <v>0</v>
      </c>
      <c r="K115" s="594">
        <f ca="1">SUM(H115:J115)</f>
        <v>0</v>
      </c>
      <c r="L115" s="596"/>
      <c r="Q115" s="552"/>
      <c r="R115" s="601"/>
      <c r="S115" s="601"/>
      <c r="T115" s="601"/>
    </row>
    <row r="116" s="553" customFormat="1" spans="1:20">
      <c r="A116" s="554">
        <v>101</v>
      </c>
      <c r="B116" s="588" t="str">
        <f ca="1" t="shared" si="21"/>
        <v/>
      </c>
      <c r="C116" s="209" t="str">
        <f ca="1" t="shared" si="22"/>
        <v/>
      </c>
      <c r="D116" s="587" t="str">
        <f ca="1">IF(ISERROR(OFFSET('HARGA SATUAN'!$D$6,MATCH(C116,'HARGA SATUAN'!$C$7:$C$1495,0),0)),"",OFFSET('HARGA SATUAN'!$D$6,MATCH(C116,'HARGA SATUAN'!$C$7:$C$1495,0),0))</f>
        <v/>
      </c>
      <c r="E116" s="587">
        <f ca="1">IF(B116="+","Unit",IF(ISERROR(OFFSET('HARGA SATUAN'!$E$6,MATCH(C116,'HARGA SATUAN'!$C$7:$C$1495,0),0)),"",OFFSET('HARGA SATUAN'!$E$6,MATCH(C116,'HARGA SATUAN'!$C$7:$C$1495,0),0)))</f>
        <v>0</v>
      </c>
      <c r="F116" s="587" t="str">
        <f ca="1" t="shared" si="23"/>
        <v/>
      </c>
      <c r="G116" s="583">
        <f ca="1">IF(ISERROR(OFFSET('HARGA SATUAN'!$I$6,MATCH(C116,'HARGA SATUAN'!$C$7:$C$1495,0),0)),"",OFFSET('HARGA SATUAN'!$I$6,MATCH(C116,'HARGA SATUAN'!$C$7:$C$1495,0),0))</f>
        <v>0</v>
      </c>
      <c r="H116" s="584">
        <f ca="1" t="shared" ref="H116:H165" si="25">IF(OR(D116="MDU",D116="MDU-KD"),G116*F116,0)</f>
        <v>0</v>
      </c>
      <c r="I116" s="584">
        <f ca="1" t="shared" ref="I116:I165" si="26">IF(D116="HDW",G116*F116,0)</f>
        <v>0</v>
      </c>
      <c r="J116" s="584">
        <f ca="1" t="shared" ref="J116:J165" si="27">IF(D116="JASA",G116*F116,0)</f>
        <v>0</v>
      </c>
      <c r="K116" s="594">
        <f ca="1" t="shared" ref="K116:K165" si="28">SUM(H116:J116)</f>
        <v>0</v>
      </c>
      <c r="L116" s="596"/>
      <c r="Q116" s="552"/>
      <c r="R116" s="601"/>
      <c r="S116" s="601"/>
      <c r="T116" s="601"/>
    </row>
    <row r="117" s="553" customFormat="1" spans="1:20">
      <c r="A117" s="554">
        <v>102</v>
      </c>
      <c r="B117" s="588" t="str">
        <f ca="1" t="shared" si="21"/>
        <v/>
      </c>
      <c r="C117" s="209" t="str">
        <f ca="1" t="shared" si="22"/>
        <v/>
      </c>
      <c r="D117" s="587" t="str">
        <f ca="1">IF(ISERROR(OFFSET('HARGA SATUAN'!$D$6,MATCH(C117,'HARGA SATUAN'!$C$7:$C$1495,0),0)),"",OFFSET('HARGA SATUAN'!$D$6,MATCH(C117,'HARGA SATUAN'!$C$7:$C$1495,0),0))</f>
        <v/>
      </c>
      <c r="E117" s="587">
        <f ca="1">IF(B117="+","Unit",IF(ISERROR(OFFSET('HARGA SATUAN'!$E$6,MATCH(C117,'HARGA SATUAN'!$C$7:$C$1495,0),0)),"",OFFSET('HARGA SATUAN'!$E$6,MATCH(C117,'HARGA SATUAN'!$C$7:$C$1495,0),0)))</f>
        <v>0</v>
      </c>
      <c r="F117" s="587" t="str">
        <f ca="1" t="shared" si="23"/>
        <v/>
      </c>
      <c r="G117" s="583">
        <f ca="1">IF(ISERROR(OFFSET('HARGA SATUAN'!$I$6,MATCH(C117,'HARGA SATUAN'!$C$7:$C$1495,0),0)),"",OFFSET('HARGA SATUAN'!$I$6,MATCH(C117,'HARGA SATUAN'!$C$7:$C$1495,0),0))</f>
        <v>0</v>
      </c>
      <c r="H117" s="584">
        <f ca="1" t="shared" si="25"/>
        <v>0</v>
      </c>
      <c r="I117" s="584">
        <f ca="1" t="shared" si="26"/>
        <v>0</v>
      </c>
      <c r="J117" s="584">
        <f ca="1" t="shared" si="27"/>
        <v>0</v>
      </c>
      <c r="K117" s="594">
        <f ca="1" t="shared" si="28"/>
        <v>0</v>
      </c>
      <c r="L117" s="596"/>
      <c r="Q117" s="552"/>
      <c r="R117" s="601"/>
      <c r="S117" s="601"/>
      <c r="T117" s="601"/>
    </row>
    <row r="118" s="553" customFormat="1" spans="1:20">
      <c r="A118" s="554">
        <v>103</v>
      </c>
      <c r="B118" s="588" t="str">
        <f ca="1" t="shared" si="21"/>
        <v/>
      </c>
      <c r="C118" s="209" t="str">
        <f ca="1" t="shared" si="22"/>
        <v/>
      </c>
      <c r="D118" s="587" t="str">
        <f ca="1">IF(ISERROR(OFFSET('HARGA SATUAN'!$D$6,MATCH(C118,'HARGA SATUAN'!$C$7:$C$1495,0),0)),"",OFFSET('HARGA SATUAN'!$D$6,MATCH(C118,'HARGA SATUAN'!$C$7:$C$1495,0),0))</f>
        <v/>
      </c>
      <c r="E118" s="587">
        <f ca="1">IF(B118="+","Unit",IF(ISERROR(OFFSET('HARGA SATUAN'!$E$6,MATCH(C118,'HARGA SATUAN'!$C$7:$C$1495,0),0)),"",OFFSET('HARGA SATUAN'!$E$6,MATCH(C118,'HARGA SATUAN'!$C$7:$C$1495,0),0)))</f>
        <v>0</v>
      </c>
      <c r="F118" s="587" t="str">
        <f ca="1" t="shared" si="23"/>
        <v/>
      </c>
      <c r="G118" s="583">
        <f ca="1">IF(ISERROR(OFFSET('HARGA SATUAN'!$I$6,MATCH(C118,'HARGA SATUAN'!$C$7:$C$1495,0),0)),"",OFFSET('HARGA SATUAN'!$I$6,MATCH(C118,'HARGA SATUAN'!$C$7:$C$1495,0),0))</f>
        <v>0</v>
      </c>
      <c r="H118" s="584">
        <f ca="1" t="shared" si="25"/>
        <v>0</v>
      </c>
      <c r="I118" s="584">
        <f ca="1" t="shared" si="26"/>
        <v>0</v>
      </c>
      <c r="J118" s="584">
        <f ca="1" t="shared" si="27"/>
        <v>0</v>
      </c>
      <c r="K118" s="594">
        <f ca="1" t="shared" si="28"/>
        <v>0</v>
      </c>
      <c r="L118" s="596"/>
      <c r="Q118" s="552"/>
      <c r="R118" s="601"/>
      <c r="S118" s="601"/>
      <c r="T118" s="601"/>
    </row>
    <row r="119" s="553" customFormat="1" spans="1:20">
      <c r="A119" s="554">
        <v>104</v>
      </c>
      <c r="B119" s="588" t="str">
        <f ca="1" t="shared" si="21"/>
        <v/>
      </c>
      <c r="C119" s="209" t="str">
        <f ca="1" t="shared" si="22"/>
        <v/>
      </c>
      <c r="D119" s="587" t="str">
        <f ca="1">IF(ISERROR(OFFSET('HARGA SATUAN'!$D$6,MATCH(C119,'HARGA SATUAN'!$C$7:$C$1495,0),0)),"",OFFSET('HARGA SATUAN'!$D$6,MATCH(C119,'HARGA SATUAN'!$C$7:$C$1495,0),0))</f>
        <v/>
      </c>
      <c r="E119" s="587">
        <f ca="1">IF(B119="+","Unit",IF(ISERROR(OFFSET('HARGA SATUAN'!$E$6,MATCH(C119,'HARGA SATUAN'!$C$7:$C$1495,0),0)),"",OFFSET('HARGA SATUAN'!$E$6,MATCH(C119,'HARGA SATUAN'!$C$7:$C$1495,0),0)))</f>
        <v>0</v>
      </c>
      <c r="F119" s="587" t="str">
        <f ca="1" t="shared" si="23"/>
        <v/>
      </c>
      <c r="G119" s="583">
        <f ca="1">IF(ISERROR(OFFSET('HARGA SATUAN'!$I$6,MATCH(C119,'HARGA SATUAN'!$C$7:$C$1495,0),0)),"",OFFSET('HARGA SATUAN'!$I$6,MATCH(C119,'HARGA SATUAN'!$C$7:$C$1495,0),0))</f>
        <v>0</v>
      </c>
      <c r="H119" s="584">
        <f ca="1" t="shared" si="25"/>
        <v>0</v>
      </c>
      <c r="I119" s="584">
        <f ca="1" t="shared" si="26"/>
        <v>0</v>
      </c>
      <c r="J119" s="584">
        <f ca="1" t="shared" si="27"/>
        <v>0</v>
      </c>
      <c r="K119" s="594">
        <f ca="1" t="shared" si="28"/>
        <v>0</v>
      </c>
      <c r="L119" s="596"/>
      <c r="Q119" s="552"/>
      <c r="R119" s="601"/>
      <c r="S119" s="601"/>
      <c r="T119" s="601"/>
    </row>
    <row r="120" s="553" customFormat="1" spans="1:20">
      <c r="A120" s="554">
        <v>105</v>
      </c>
      <c r="B120" s="588" t="str">
        <f ca="1" t="shared" si="21"/>
        <v/>
      </c>
      <c r="C120" s="209" t="str">
        <f ca="1" t="shared" si="22"/>
        <v/>
      </c>
      <c r="D120" s="587" t="str">
        <f ca="1">IF(ISERROR(OFFSET('HARGA SATUAN'!$D$6,MATCH(C120,'HARGA SATUAN'!$C$7:$C$1495,0),0)),"",OFFSET('HARGA SATUAN'!$D$6,MATCH(C120,'HARGA SATUAN'!$C$7:$C$1495,0),0))</f>
        <v/>
      </c>
      <c r="E120" s="587">
        <f ca="1">IF(B120="+","Unit",IF(ISERROR(OFFSET('HARGA SATUAN'!$E$6,MATCH(C120,'HARGA SATUAN'!$C$7:$C$1495,0),0)),"",OFFSET('HARGA SATUAN'!$E$6,MATCH(C120,'HARGA SATUAN'!$C$7:$C$1495,0),0)))</f>
        <v>0</v>
      </c>
      <c r="F120" s="587" t="str">
        <f ca="1" t="shared" si="23"/>
        <v/>
      </c>
      <c r="G120" s="583">
        <f ca="1">IF(ISERROR(OFFSET('HARGA SATUAN'!$I$6,MATCH(C120,'HARGA SATUAN'!$C$7:$C$1495,0),0)),"",OFFSET('HARGA SATUAN'!$I$6,MATCH(C120,'HARGA SATUAN'!$C$7:$C$1495,0),0))</f>
        <v>0</v>
      </c>
      <c r="H120" s="584">
        <f ca="1" t="shared" si="25"/>
        <v>0</v>
      </c>
      <c r="I120" s="584">
        <f ca="1" t="shared" si="26"/>
        <v>0</v>
      </c>
      <c r="J120" s="584">
        <f ca="1" t="shared" si="27"/>
        <v>0</v>
      </c>
      <c r="K120" s="594">
        <f ca="1" t="shared" si="28"/>
        <v>0</v>
      </c>
      <c r="L120" s="596"/>
      <c r="Q120" s="552"/>
      <c r="R120" s="601"/>
      <c r="S120" s="601"/>
      <c r="T120" s="601"/>
    </row>
    <row r="121" s="553" customFormat="1" spans="1:20">
      <c r="A121" s="554">
        <v>106</v>
      </c>
      <c r="B121" s="588" t="str">
        <f ca="1" t="shared" si="21"/>
        <v/>
      </c>
      <c r="C121" s="209" t="str">
        <f ca="1" t="shared" si="22"/>
        <v/>
      </c>
      <c r="D121" s="587" t="str">
        <f ca="1">IF(ISERROR(OFFSET('HARGA SATUAN'!$D$6,MATCH(C121,'HARGA SATUAN'!$C$7:$C$1495,0),0)),"",OFFSET('HARGA SATUAN'!$D$6,MATCH(C121,'HARGA SATUAN'!$C$7:$C$1495,0),0))</f>
        <v/>
      </c>
      <c r="E121" s="587">
        <f ca="1">IF(B121="+","Unit",IF(ISERROR(OFFSET('HARGA SATUAN'!$E$6,MATCH(C121,'HARGA SATUAN'!$C$7:$C$1495,0),0)),"",OFFSET('HARGA SATUAN'!$E$6,MATCH(C121,'HARGA SATUAN'!$C$7:$C$1495,0),0)))</f>
        <v>0</v>
      </c>
      <c r="F121" s="587" t="str">
        <f ca="1" t="shared" si="23"/>
        <v/>
      </c>
      <c r="G121" s="583">
        <f ca="1">IF(ISERROR(OFFSET('HARGA SATUAN'!$I$6,MATCH(C121,'HARGA SATUAN'!$C$7:$C$1495,0),0)),"",OFFSET('HARGA SATUAN'!$I$6,MATCH(C121,'HARGA SATUAN'!$C$7:$C$1495,0),0))</f>
        <v>0</v>
      </c>
      <c r="H121" s="584">
        <f ca="1" t="shared" si="25"/>
        <v>0</v>
      </c>
      <c r="I121" s="584">
        <f ca="1" t="shared" si="26"/>
        <v>0</v>
      </c>
      <c r="J121" s="584">
        <f ca="1" t="shared" si="27"/>
        <v>0</v>
      </c>
      <c r="K121" s="594">
        <f ca="1" t="shared" si="28"/>
        <v>0</v>
      </c>
      <c r="L121" s="596"/>
      <c r="Q121" s="552"/>
      <c r="R121" s="601"/>
      <c r="S121" s="601"/>
      <c r="T121" s="601"/>
    </row>
    <row r="122" s="553" customFormat="1" spans="1:20">
      <c r="A122" s="554">
        <v>107</v>
      </c>
      <c r="B122" s="588" t="str">
        <f ca="1" t="shared" si="21"/>
        <v/>
      </c>
      <c r="C122" s="209" t="str">
        <f ca="1" t="shared" si="22"/>
        <v/>
      </c>
      <c r="D122" s="587" t="str">
        <f ca="1">IF(ISERROR(OFFSET('HARGA SATUAN'!$D$6,MATCH(C122,'HARGA SATUAN'!$C$7:$C$1495,0),0)),"",OFFSET('HARGA SATUAN'!$D$6,MATCH(C122,'HARGA SATUAN'!$C$7:$C$1495,0),0))</f>
        <v/>
      </c>
      <c r="E122" s="587">
        <f ca="1">IF(B122="+","Unit",IF(ISERROR(OFFSET('HARGA SATUAN'!$E$6,MATCH(C122,'HARGA SATUAN'!$C$7:$C$1495,0),0)),"",OFFSET('HARGA SATUAN'!$E$6,MATCH(C122,'HARGA SATUAN'!$C$7:$C$1495,0),0)))</f>
        <v>0</v>
      </c>
      <c r="F122" s="587" t="str">
        <f ca="1" t="shared" si="23"/>
        <v/>
      </c>
      <c r="G122" s="583">
        <f ca="1">IF(ISERROR(OFFSET('HARGA SATUAN'!$I$6,MATCH(C122,'HARGA SATUAN'!$C$7:$C$1495,0),0)),"",OFFSET('HARGA SATUAN'!$I$6,MATCH(C122,'HARGA SATUAN'!$C$7:$C$1495,0),0))</f>
        <v>0</v>
      </c>
      <c r="H122" s="584">
        <f ca="1" t="shared" si="25"/>
        <v>0</v>
      </c>
      <c r="I122" s="584">
        <f ca="1" t="shared" si="26"/>
        <v>0</v>
      </c>
      <c r="J122" s="584">
        <f ca="1" t="shared" si="27"/>
        <v>0</v>
      </c>
      <c r="K122" s="594">
        <f ca="1" t="shared" si="28"/>
        <v>0</v>
      </c>
      <c r="L122" s="596"/>
      <c r="Q122" s="552"/>
      <c r="R122" s="601"/>
      <c r="S122" s="601"/>
      <c r="T122" s="601"/>
    </row>
    <row r="123" s="553" customFormat="1" spans="1:20">
      <c r="A123" s="554">
        <v>108</v>
      </c>
      <c r="B123" s="588" t="str">
        <f ca="1" t="shared" si="21"/>
        <v/>
      </c>
      <c r="C123" s="209" t="str">
        <f ca="1" t="shared" si="22"/>
        <v/>
      </c>
      <c r="D123" s="587" t="str">
        <f ca="1">IF(ISERROR(OFFSET('HARGA SATUAN'!$D$6,MATCH(C123,'HARGA SATUAN'!$C$7:$C$1495,0),0)),"",OFFSET('HARGA SATUAN'!$D$6,MATCH(C123,'HARGA SATUAN'!$C$7:$C$1495,0),0))</f>
        <v/>
      </c>
      <c r="E123" s="587">
        <f ca="1">IF(B123="+","Unit",IF(ISERROR(OFFSET('HARGA SATUAN'!$E$6,MATCH(C123,'HARGA SATUAN'!$C$7:$C$1495,0),0)),"",OFFSET('HARGA SATUAN'!$E$6,MATCH(C123,'HARGA SATUAN'!$C$7:$C$1495,0),0)))</f>
        <v>0</v>
      </c>
      <c r="F123" s="587" t="str">
        <f ca="1" t="shared" si="23"/>
        <v/>
      </c>
      <c r="G123" s="583">
        <f ca="1">IF(ISERROR(OFFSET('HARGA SATUAN'!$I$6,MATCH(C123,'HARGA SATUAN'!$C$7:$C$1495,0),0)),"",OFFSET('HARGA SATUAN'!$I$6,MATCH(C123,'HARGA SATUAN'!$C$7:$C$1495,0),0))</f>
        <v>0</v>
      </c>
      <c r="H123" s="584">
        <f ca="1" t="shared" si="25"/>
        <v>0</v>
      </c>
      <c r="I123" s="584">
        <f ca="1" t="shared" si="26"/>
        <v>0</v>
      </c>
      <c r="J123" s="584">
        <f ca="1" t="shared" si="27"/>
        <v>0</v>
      </c>
      <c r="K123" s="594">
        <f ca="1" t="shared" si="28"/>
        <v>0</v>
      </c>
      <c r="L123" s="596"/>
      <c r="Q123" s="552"/>
      <c r="R123" s="601"/>
      <c r="S123" s="601"/>
      <c r="T123" s="601"/>
    </row>
    <row r="124" s="553" customFormat="1" spans="1:20">
      <c r="A124" s="554">
        <v>109</v>
      </c>
      <c r="B124" s="588" t="str">
        <f ca="1" t="shared" si="21"/>
        <v/>
      </c>
      <c r="C124" s="209" t="str">
        <f ca="1" t="shared" si="22"/>
        <v/>
      </c>
      <c r="D124" s="587" t="str">
        <f ca="1">IF(ISERROR(OFFSET('HARGA SATUAN'!$D$6,MATCH(C124,'HARGA SATUAN'!$C$7:$C$1495,0),0)),"",OFFSET('HARGA SATUAN'!$D$6,MATCH(C124,'HARGA SATUAN'!$C$7:$C$1495,0),0))</f>
        <v/>
      </c>
      <c r="E124" s="587">
        <f ca="1">IF(B124="+","Unit",IF(ISERROR(OFFSET('HARGA SATUAN'!$E$6,MATCH(C124,'HARGA SATUAN'!$C$7:$C$1495,0),0)),"",OFFSET('HARGA SATUAN'!$E$6,MATCH(C124,'HARGA SATUAN'!$C$7:$C$1495,0),0)))</f>
        <v>0</v>
      </c>
      <c r="F124" s="587" t="str">
        <f ca="1" t="shared" si="23"/>
        <v/>
      </c>
      <c r="G124" s="583">
        <f ca="1">IF(ISERROR(OFFSET('HARGA SATUAN'!$I$6,MATCH(C124,'HARGA SATUAN'!$C$7:$C$1495,0),0)),"",OFFSET('HARGA SATUAN'!$I$6,MATCH(C124,'HARGA SATUAN'!$C$7:$C$1495,0),0))</f>
        <v>0</v>
      </c>
      <c r="H124" s="584">
        <f ca="1" t="shared" si="25"/>
        <v>0</v>
      </c>
      <c r="I124" s="584">
        <f ca="1" t="shared" si="26"/>
        <v>0</v>
      </c>
      <c r="J124" s="584">
        <f ca="1" t="shared" si="27"/>
        <v>0</v>
      </c>
      <c r="K124" s="594">
        <f ca="1" t="shared" si="28"/>
        <v>0</v>
      </c>
      <c r="L124" s="596"/>
      <c r="Q124" s="552"/>
      <c r="R124" s="601"/>
      <c r="S124" s="601"/>
      <c r="T124" s="601"/>
    </row>
    <row r="125" s="553" customFormat="1" spans="1:20">
      <c r="A125" s="554">
        <v>110</v>
      </c>
      <c r="B125" s="588" t="str">
        <f ca="1" t="shared" si="21"/>
        <v/>
      </c>
      <c r="C125" s="209" t="str">
        <f ca="1" t="shared" si="22"/>
        <v/>
      </c>
      <c r="D125" s="587" t="str">
        <f ca="1">IF(ISERROR(OFFSET('HARGA SATUAN'!$D$6,MATCH(C125,'HARGA SATUAN'!$C$7:$C$1495,0),0)),"",OFFSET('HARGA SATUAN'!$D$6,MATCH(C125,'HARGA SATUAN'!$C$7:$C$1495,0),0))</f>
        <v/>
      </c>
      <c r="E125" s="587">
        <f ca="1">IF(B125="+","Unit",IF(ISERROR(OFFSET('HARGA SATUAN'!$E$6,MATCH(C125,'HARGA SATUAN'!$C$7:$C$1495,0),0)),"",OFFSET('HARGA SATUAN'!$E$6,MATCH(C125,'HARGA SATUAN'!$C$7:$C$1495,0),0)))</f>
        <v>0</v>
      </c>
      <c r="F125" s="587" t="str">
        <f ca="1" t="shared" si="23"/>
        <v/>
      </c>
      <c r="G125" s="583">
        <f ca="1">IF(ISERROR(OFFSET('HARGA SATUAN'!$I$6,MATCH(C125,'HARGA SATUAN'!$C$7:$C$1495,0),0)),"",OFFSET('HARGA SATUAN'!$I$6,MATCH(C125,'HARGA SATUAN'!$C$7:$C$1495,0),0))</f>
        <v>0</v>
      </c>
      <c r="H125" s="584">
        <f ca="1" t="shared" si="25"/>
        <v>0</v>
      </c>
      <c r="I125" s="584">
        <f ca="1" t="shared" si="26"/>
        <v>0</v>
      </c>
      <c r="J125" s="584">
        <f ca="1" t="shared" si="27"/>
        <v>0</v>
      </c>
      <c r="K125" s="594">
        <f ca="1" t="shared" si="28"/>
        <v>0</v>
      </c>
      <c r="L125" s="596"/>
      <c r="Q125" s="552"/>
      <c r="R125" s="601"/>
      <c r="S125" s="601"/>
      <c r="T125" s="601"/>
    </row>
    <row r="126" s="553" customFormat="1" spans="1:20">
      <c r="A126" s="554">
        <v>111</v>
      </c>
      <c r="B126" s="588" t="str">
        <f ca="1" t="shared" si="21"/>
        <v/>
      </c>
      <c r="C126" s="209" t="str">
        <f ca="1" t="shared" si="22"/>
        <v/>
      </c>
      <c r="D126" s="587" t="str">
        <f ca="1">IF(ISERROR(OFFSET('HARGA SATUAN'!$D$6,MATCH(C126,'HARGA SATUAN'!$C$7:$C$1495,0),0)),"",OFFSET('HARGA SATUAN'!$D$6,MATCH(C126,'HARGA SATUAN'!$C$7:$C$1495,0),0))</f>
        <v/>
      </c>
      <c r="E126" s="587">
        <f ca="1">IF(B126="+","Unit",IF(ISERROR(OFFSET('HARGA SATUAN'!$E$6,MATCH(C126,'HARGA SATUAN'!$C$7:$C$1495,0),0)),"",OFFSET('HARGA SATUAN'!$E$6,MATCH(C126,'HARGA SATUAN'!$C$7:$C$1495,0),0)))</f>
        <v>0</v>
      </c>
      <c r="F126" s="587" t="str">
        <f ca="1" t="shared" si="23"/>
        <v/>
      </c>
      <c r="G126" s="583">
        <f ca="1">IF(ISERROR(OFFSET('HARGA SATUAN'!$I$6,MATCH(C126,'HARGA SATUAN'!$C$7:$C$1495,0),0)),"",OFFSET('HARGA SATUAN'!$I$6,MATCH(C126,'HARGA SATUAN'!$C$7:$C$1495,0),0))</f>
        <v>0</v>
      </c>
      <c r="H126" s="584">
        <f ca="1" t="shared" si="25"/>
        <v>0</v>
      </c>
      <c r="I126" s="584">
        <f ca="1" t="shared" si="26"/>
        <v>0</v>
      </c>
      <c r="J126" s="584">
        <f ca="1" t="shared" si="27"/>
        <v>0</v>
      </c>
      <c r="K126" s="594">
        <f ca="1" t="shared" si="28"/>
        <v>0</v>
      </c>
      <c r="L126" s="596"/>
      <c r="Q126" s="552"/>
      <c r="R126" s="601"/>
      <c r="S126" s="601"/>
      <c r="T126" s="601"/>
    </row>
    <row r="127" s="553" customFormat="1" spans="1:20">
      <c r="A127" s="554">
        <v>112</v>
      </c>
      <c r="B127" s="588" t="str">
        <f ca="1" t="shared" si="21"/>
        <v/>
      </c>
      <c r="C127" s="209" t="str">
        <f ca="1" t="shared" si="22"/>
        <v/>
      </c>
      <c r="D127" s="587" t="str">
        <f ca="1">IF(ISERROR(OFFSET('HARGA SATUAN'!$D$6,MATCH(C127,'HARGA SATUAN'!$C$7:$C$1495,0),0)),"",OFFSET('HARGA SATUAN'!$D$6,MATCH(C127,'HARGA SATUAN'!$C$7:$C$1495,0),0))</f>
        <v/>
      </c>
      <c r="E127" s="587">
        <f ca="1">IF(B127="+","Unit",IF(ISERROR(OFFSET('HARGA SATUAN'!$E$6,MATCH(C127,'HARGA SATUAN'!$C$7:$C$1495,0),0)),"",OFFSET('HARGA SATUAN'!$E$6,MATCH(C127,'HARGA SATUAN'!$C$7:$C$1495,0),0)))</f>
        <v>0</v>
      </c>
      <c r="F127" s="587" t="str">
        <f ca="1" t="shared" si="23"/>
        <v/>
      </c>
      <c r="G127" s="583">
        <f ca="1">IF(ISERROR(OFFSET('HARGA SATUAN'!$I$6,MATCH(C127,'HARGA SATUAN'!$C$7:$C$1495,0),0)),"",OFFSET('HARGA SATUAN'!$I$6,MATCH(C127,'HARGA SATUAN'!$C$7:$C$1495,0),0))</f>
        <v>0</v>
      </c>
      <c r="H127" s="584">
        <f ca="1" t="shared" si="25"/>
        <v>0</v>
      </c>
      <c r="I127" s="584">
        <f ca="1" t="shared" si="26"/>
        <v>0</v>
      </c>
      <c r="J127" s="584">
        <f ca="1" t="shared" si="27"/>
        <v>0</v>
      </c>
      <c r="K127" s="594">
        <f ca="1" t="shared" si="28"/>
        <v>0</v>
      </c>
      <c r="L127" s="596"/>
      <c r="Q127" s="552"/>
      <c r="R127" s="601"/>
      <c r="S127" s="601"/>
      <c r="T127" s="601"/>
    </row>
    <row r="128" s="553" customFormat="1" spans="1:20">
      <c r="A128" s="554">
        <v>113</v>
      </c>
      <c r="B128" s="588" t="str">
        <f ca="1" t="shared" si="21"/>
        <v/>
      </c>
      <c r="C128" s="209" t="str">
        <f ca="1" t="shared" si="22"/>
        <v/>
      </c>
      <c r="D128" s="587" t="str">
        <f ca="1">IF(ISERROR(OFFSET('HARGA SATUAN'!$D$6,MATCH(C128,'HARGA SATUAN'!$C$7:$C$1495,0),0)),"",OFFSET('HARGA SATUAN'!$D$6,MATCH(C128,'HARGA SATUAN'!$C$7:$C$1495,0),0))</f>
        <v/>
      </c>
      <c r="E128" s="587">
        <f ca="1">IF(B128="+","Unit",IF(ISERROR(OFFSET('HARGA SATUAN'!$E$6,MATCH(C128,'HARGA SATUAN'!$C$7:$C$1495,0),0)),"",OFFSET('HARGA SATUAN'!$E$6,MATCH(C128,'HARGA SATUAN'!$C$7:$C$1495,0),0)))</f>
        <v>0</v>
      </c>
      <c r="F128" s="587" t="str">
        <f ca="1" t="shared" si="23"/>
        <v/>
      </c>
      <c r="G128" s="583">
        <f ca="1">IF(ISERROR(OFFSET('HARGA SATUAN'!$I$6,MATCH(C128,'HARGA SATUAN'!$C$7:$C$1495,0),0)),"",OFFSET('HARGA SATUAN'!$I$6,MATCH(C128,'HARGA SATUAN'!$C$7:$C$1495,0),0))</f>
        <v>0</v>
      </c>
      <c r="H128" s="584">
        <f ca="1" t="shared" si="25"/>
        <v>0</v>
      </c>
      <c r="I128" s="584">
        <f ca="1" t="shared" si="26"/>
        <v>0</v>
      </c>
      <c r="J128" s="584">
        <f ca="1" t="shared" si="27"/>
        <v>0</v>
      </c>
      <c r="K128" s="594">
        <f ca="1" t="shared" si="28"/>
        <v>0</v>
      </c>
      <c r="L128" s="596"/>
      <c r="Q128" s="552"/>
      <c r="R128" s="601"/>
      <c r="S128" s="601"/>
      <c r="T128" s="601"/>
    </row>
    <row r="129" s="553" customFormat="1" spans="1:20">
      <c r="A129" s="554">
        <v>114</v>
      </c>
      <c r="B129" s="588" t="str">
        <f ca="1" t="shared" si="21"/>
        <v/>
      </c>
      <c r="C129" s="209" t="str">
        <f ca="1" t="shared" si="22"/>
        <v/>
      </c>
      <c r="D129" s="587" t="str">
        <f ca="1">IF(ISERROR(OFFSET('HARGA SATUAN'!$D$6,MATCH(C129,'HARGA SATUAN'!$C$7:$C$1495,0),0)),"",OFFSET('HARGA SATUAN'!$D$6,MATCH(C129,'HARGA SATUAN'!$C$7:$C$1495,0),0))</f>
        <v/>
      </c>
      <c r="E129" s="587">
        <f ca="1">IF(B129="+","Unit",IF(ISERROR(OFFSET('HARGA SATUAN'!$E$6,MATCH(C129,'HARGA SATUAN'!$C$7:$C$1495,0),0)),"",OFFSET('HARGA SATUAN'!$E$6,MATCH(C129,'HARGA SATUAN'!$C$7:$C$1495,0),0)))</f>
        <v>0</v>
      </c>
      <c r="F129" s="587" t="str">
        <f ca="1" t="shared" si="23"/>
        <v/>
      </c>
      <c r="G129" s="583">
        <f ca="1">IF(ISERROR(OFFSET('HARGA SATUAN'!$I$6,MATCH(C129,'HARGA SATUAN'!$C$7:$C$1495,0),0)),"",OFFSET('HARGA SATUAN'!$I$6,MATCH(C129,'HARGA SATUAN'!$C$7:$C$1495,0),0))</f>
        <v>0</v>
      </c>
      <c r="H129" s="584">
        <f ca="1" t="shared" si="25"/>
        <v>0</v>
      </c>
      <c r="I129" s="584">
        <f ca="1" t="shared" si="26"/>
        <v>0</v>
      </c>
      <c r="J129" s="584">
        <f ca="1" t="shared" si="27"/>
        <v>0</v>
      </c>
      <c r="K129" s="594">
        <f ca="1" t="shared" si="28"/>
        <v>0</v>
      </c>
      <c r="L129" s="596"/>
      <c r="Q129" s="552"/>
      <c r="R129" s="601"/>
      <c r="S129" s="601"/>
      <c r="T129" s="601"/>
    </row>
    <row r="130" s="553" customFormat="1" spans="1:20">
      <c r="A130" s="554">
        <v>115</v>
      </c>
      <c r="B130" s="588" t="str">
        <f ca="1" t="shared" si="21"/>
        <v/>
      </c>
      <c r="C130" s="209" t="str">
        <f ca="1" t="shared" si="22"/>
        <v/>
      </c>
      <c r="D130" s="587" t="str">
        <f ca="1">IF(ISERROR(OFFSET('HARGA SATUAN'!$D$6,MATCH(C130,'HARGA SATUAN'!$C$7:$C$1495,0),0)),"",OFFSET('HARGA SATUAN'!$D$6,MATCH(C130,'HARGA SATUAN'!$C$7:$C$1495,0),0))</f>
        <v/>
      </c>
      <c r="E130" s="587">
        <f ca="1">IF(B130="+","Unit",IF(ISERROR(OFFSET('HARGA SATUAN'!$E$6,MATCH(C130,'HARGA SATUAN'!$C$7:$C$1495,0),0)),"",OFFSET('HARGA SATUAN'!$E$6,MATCH(C130,'HARGA SATUAN'!$C$7:$C$1495,0),0)))</f>
        <v>0</v>
      </c>
      <c r="F130" s="587" t="str">
        <f ca="1" t="shared" si="23"/>
        <v/>
      </c>
      <c r="G130" s="583">
        <f ca="1">IF(ISERROR(OFFSET('HARGA SATUAN'!$I$6,MATCH(C130,'HARGA SATUAN'!$C$7:$C$1495,0),0)),"",OFFSET('HARGA SATUAN'!$I$6,MATCH(C130,'HARGA SATUAN'!$C$7:$C$1495,0),0))</f>
        <v>0</v>
      </c>
      <c r="H130" s="584">
        <f ca="1" t="shared" si="25"/>
        <v>0</v>
      </c>
      <c r="I130" s="584">
        <f ca="1" t="shared" si="26"/>
        <v>0</v>
      </c>
      <c r="J130" s="584">
        <f ca="1" t="shared" si="27"/>
        <v>0</v>
      </c>
      <c r="K130" s="594">
        <f ca="1" t="shared" si="28"/>
        <v>0</v>
      </c>
      <c r="L130" s="596"/>
      <c r="Q130" s="552"/>
      <c r="R130" s="601"/>
      <c r="S130" s="601"/>
      <c r="T130" s="601"/>
    </row>
    <row r="131" s="553" customFormat="1" spans="1:20">
      <c r="A131" s="554">
        <v>116</v>
      </c>
      <c r="B131" s="588" t="str">
        <f ca="1" t="shared" si="21"/>
        <v/>
      </c>
      <c r="C131" s="209" t="str">
        <f ca="1" t="shared" si="22"/>
        <v/>
      </c>
      <c r="D131" s="587" t="str">
        <f ca="1">IF(ISERROR(OFFSET('HARGA SATUAN'!$D$6,MATCH(C131,'HARGA SATUAN'!$C$7:$C$1495,0),0)),"",OFFSET('HARGA SATUAN'!$D$6,MATCH(C131,'HARGA SATUAN'!$C$7:$C$1495,0),0))</f>
        <v/>
      </c>
      <c r="E131" s="587">
        <f ca="1">IF(B131="+","Unit",IF(ISERROR(OFFSET('HARGA SATUAN'!$E$6,MATCH(C131,'HARGA SATUAN'!$C$7:$C$1495,0),0)),"",OFFSET('HARGA SATUAN'!$E$6,MATCH(C131,'HARGA SATUAN'!$C$7:$C$1495,0),0)))</f>
        <v>0</v>
      </c>
      <c r="F131" s="587" t="str">
        <f ca="1" t="shared" si="23"/>
        <v/>
      </c>
      <c r="G131" s="583">
        <f ca="1">IF(ISERROR(OFFSET('HARGA SATUAN'!$I$6,MATCH(C131,'HARGA SATUAN'!$C$7:$C$1495,0),0)),"",OFFSET('HARGA SATUAN'!$I$6,MATCH(C131,'HARGA SATUAN'!$C$7:$C$1495,0),0))</f>
        <v>0</v>
      </c>
      <c r="H131" s="584">
        <f ca="1" t="shared" si="25"/>
        <v>0</v>
      </c>
      <c r="I131" s="584">
        <f ca="1" t="shared" si="26"/>
        <v>0</v>
      </c>
      <c r="J131" s="584">
        <f ca="1" t="shared" si="27"/>
        <v>0</v>
      </c>
      <c r="K131" s="594">
        <f ca="1" t="shared" si="28"/>
        <v>0</v>
      </c>
      <c r="L131" s="596"/>
      <c r="Q131" s="552"/>
      <c r="R131" s="601"/>
      <c r="S131" s="601"/>
      <c r="T131" s="601"/>
    </row>
    <row r="132" s="553" customFormat="1" spans="1:20">
      <c r="A132" s="554">
        <v>117</v>
      </c>
      <c r="B132" s="588" t="str">
        <f ca="1" t="shared" si="21"/>
        <v/>
      </c>
      <c r="C132" s="209" t="str">
        <f ca="1" t="shared" si="22"/>
        <v/>
      </c>
      <c r="D132" s="587" t="str">
        <f ca="1">IF(ISERROR(OFFSET('HARGA SATUAN'!$D$6,MATCH(C132,'HARGA SATUAN'!$C$7:$C$1495,0),0)),"",OFFSET('HARGA SATUAN'!$D$6,MATCH(C132,'HARGA SATUAN'!$C$7:$C$1495,0),0))</f>
        <v/>
      </c>
      <c r="E132" s="587">
        <f ca="1">IF(B132="+","Unit",IF(ISERROR(OFFSET('HARGA SATUAN'!$E$6,MATCH(C132,'HARGA SATUAN'!$C$7:$C$1495,0),0)),"",OFFSET('HARGA SATUAN'!$E$6,MATCH(C132,'HARGA SATUAN'!$C$7:$C$1495,0),0)))</f>
        <v>0</v>
      </c>
      <c r="F132" s="587" t="str">
        <f ca="1" t="shared" si="23"/>
        <v/>
      </c>
      <c r="G132" s="583">
        <f ca="1">IF(ISERROR(OFFSET('HARGA SATUAN'!$I$6,MATCH(C132,'HARGA SATUAN'!$C$7:$C$1495,0),0)),"",OFFSET('HARGA SATUAN'!$I$6,MATCH(C132,'HARGA SATUAN'!$C$7:$C$1495,0),0))</f>
        <v>0</v>
      </c>
      <c r="H132" s="584">
        <f ca="1" t="shared" si="25"/>
        <v>0</v>
      </c>
      <c r="I132" s="584">
        <f ca="1" t="shared" si="26"/>
        <v>0</v>
      </c>
      <c r="J132" s="584">
        <f ca="1" t="shared" si="27"/>
        <v>0</v>
      </c>
      <c r="K132" s="594">
        <f ca="1" t="shared" si="28"/>
        <v>0</v>
      </c>
      <c r="L132" s="596"/>
      <c r="Q132" s="552"/>
      <c r="R132" s="601"/>
      <c r="S132" s="601"/>
      <c r="T132" s="601"/>
    </row>
    <row r="133" s="553" customFormat="1" spans="1:20">
      <c r="A133" s="554">
        <v>118</v>
      </c>
      <c r="B133" s="588" t="str">
        <f ca="1" t="shared" si="21"/>
        <v/>
      </c>
      <c r="C133" s="209" t="str">
        <f ca="1" t="shared" si="22"/>
        <v/>
      </c>
      <c r="D133" s="587" t="str">
        <f ca="1">IF(ISERROR(OFFSET('HARGA SATUAN'!$D$6,MATCH(C133,'HARGA SATUAN'!$C$7:$C$1495,0),0)),"",OFFSET('HARGA SATUAN'!$D$6,MATCH(C133,'HARGA SATUAN'!$C$7:$C$1495,0),0))</f>
        <v/>
      </c>
      <c r="E133" s="587">
        <f ca="1">IF(B133="+","Unit",IF(ISERROR(OFFSET('HARGA SATUAN'!$E$6,MATCH(C133,'HARGA SATUAN'!$C$7:$C$1495,0),0)),"",OFFSET('HARGA SATUAN'!$E$6,MATCH(C133,'HARGA SATUAN'!$C$7:$C$1495,0),0)))</f>
        <v>0</v>
      </c>
      <c r="F133" s="587" t="str">
        <f ca="1" t="shared" si="23"/>
        <v/>
      </c>
      <c r="G133" s="583">
        <f ca="1">IF(ISERROR(OFFSET('HARGA SATUAN'!$I$6,MATCH(C133,'HARGA SATUAN'!$C$7:$C$1495,0),0)),"",OFFSET('HARGA SATUAN'!$I$6,MATCH(C133,'HARGA SATUAN'!$C$7:$C$1495,0),0))</f>
        <v>0</v>
      </c>
      <c r="H133" s="584">
        <f ca="1" t="shared" si="25"/>
        <v>0</v>
      </c>
      <c r="I133" s="584">
        <f ca="1" t="shared" si="26"/>
        <v>0</v>
      </c>
      <c r="J133" s="584">
        <f ca="1" t="shared" si="27"/>
        <v>0</v>
      </c>
      <c r="K133" s="594">
        <f ca="1" t="shared" si="28"/>
        <v>0</v>
      </c>
      <c r="L133" s="596"/>
      <c r="Q133" s="552"/>
      <c r="R133" s="601"/>
      <c r="S133" s="601"/>
      <c r="T133" s="601"/>
    </row>
    <row r="134" s="553" customFormat="1" spans="1:20">
      <c r="A134" s="554">
        <v>119</v>
      </c>
      <c r="B134" s="588" t="str">
        <f ca="1" t="shared" si="21"/>
        <v/>
      </c>
      <c r="C134" s="209" t="str">
        <f ca="1" t="shared" si="22"/>
        <v/>
      </c>
      <c r="D134" s="587" t="str">
        <f ca="1">IF(ISERROR(OFFSET('HARGA SATUAN'!$D$6,MATCH(C134,'HARGA SATUAN'!$C$7:$C$1495,0),0)),"",OFFSET('HARGA SATUAN'!$D$6,MATCH(C134,'HARGA SATUAN'!$C$7:$C$1495,0),0))</f>
        <v/>
      </c>
      <c r="E134" s="587">
        <f ca="1">IF(B134="+","Unit",IF(ISERROR(OFFSET('HARGA SATUAN'!$E$6,MATCH(C134,'HARGA SATUAN'!$C$7:$C$1495,0),0)),"",OFFSET('HARGA SATUAN'!$E$6,MATCH(C134,'HARGA SATUAN'!$C$7:$C$1495,0),0)))</f>
        <v>0</v>
      </c>
      <c r="F134" s="587" t="str">
        <f ca="1" t="shared" si="23"/>
        <v/>
      </c>
      <c r="G134" s="583">
        <f ca="1">IF(ISERROR(OFFSET('HARGA SATUAN'!$I$6,MATCH(C134,'HARGA SATUAN'!$C$7:$C$1495,0),0)),"",OFFSET('HARGA SATUAN'!$I$6,MATCH(C134,'HARGA SATUAN'!$C$7:$C$1495,0),0))</f>
        <v>0</v>
      </c>
      <c r="H134" s="584">
        <f ca="1" t="shared" si="25"/>
        <v>0</v>
      </c>
      <c r="I134" s="584">
        <f ca="1" t="shared" si="26"/>
        <v>0</v>
      </c>
      <c r="J134" s="584">
        <f ca="1" t="shared" si="27"/>
        <v>0</v>
      </c>
      <c r="K134" s="594">
        <f ca="1" t="shared" si="28"/>
        <v>0</v>
      </c>
      <c r="L134" s="596"/>
      <c r="Q134" s="552"/>
      <c r="R134" s="601"/>
      <c r="S134" s="601"/>
      <c r="T134" s="601"/>
    </row>
    <row r="135" s="553" customFormat="1" spans="1:20">
      <c r="A135" s="554">
        <v>120</v>
      </c>
      <c r="B135" s="588" t="str">
        <f ca="1" t="shared" si="21"/>
        <v/>
      </c>
      <c r="C135" s="209" t="str">
        <f ca="1" t="shared" si="22"/>
        <v/>
      </c>
      <c r="D135" s="587" t="str">
        <f ca="1">IF(ISERROR(OFFSET('HARGA SATUAN'!$D$6,MATCH(C135,'HARGA SATUAN'!$C$7:$C$1495,0),0)),"",OFFSET('HARGA SATUAN'!$D$6,MATCH(C135,'HARGA SATUAN'!$C$7:$C$1495,0),0))</f>
        <v/>
      </c>
      <c r="E135" s="587">
        <f ca="1">IF(B135="+","Unit",IF(ISERROR(OFFSET('HARGA SATUAN'!$E$6,MATCH(C135,'HARGA SATUAN'!$C$7:$C$1495,0),0)),"",OFFSET('HARGA SATUAN'!$E$6,MATCH(C135,'HARGA SATUAN'!$C$7:$C$1495,0),0)))</f>
        <v>0</v>
      </c>
      <c r="F135" s="587" t="str">
        <f ca="1" t="shared" si="23"/>
        <v/>
      </c>
      <c r="G135" s="583">
        <f ca="1">IF(ISERROR(OFFSET('HARGA SATUAN'!$I$6,MATCH(C135,'HARGA SATUAN'!$C$7:$C$1495,0),0)),"",OFFSET('HARGA SATUAN'!$I$6,MATCH(C135,'HARGA SATUAN'!$C$7:$C$1495,0),0))</f>
        <v>0</v>
      </c>
      <c r="H135" s="584">
        <f ca="1" t="shared" si="25"/>
        <v>0</v>
      </c>
      <c r="I135" s="584">
        <f ca="1" t="shared" si="26"/>
        <v>0</v>
      </c>
      <c r="J135" s="584">
        <f ca="1" t="shared" si="27"/>
        <v>0</v>
      </c>
      <c r="K135" s="594">
        <f ca="1" t="shared" si="28"/>
        <v>0</v>
      </c>
      <c r="L135" s="596"/>
      <c r="Q135" s="552"/>
      <c r="R135" s="601"/>
      <c r="S135" s="601"/>
      <c r="T135" s="601"/>
    </row>
    <row r="136" s="553" customFormat="1" spans="1:20">
      <c r="A136" s="554">
        <v>121</v>
      </c>
      <c r="B136" s="588" t="str">
        <f ca="1" t="shared" si="21"/>
        <v/>
      </c>
      <c r="C136" s="209" t="str">
        <f ca="1" t="shared" si="22"/>
        <v/>
      </c>
      <c r="D136" s="587" t="str">
        <f ca="1">IF(ISERROR(OFFSET('HARGA SATUAN'!$D$6,MATCH(C136,'HARGA SATUAN'!$C$7:$C$1495,0),0)),"",OFFSET('HARGA SATUAN'!$D$6,MATCH(C136,'HARGA SATUAN'!$C$7:$C$1495,0),0))</f>
        <v/>
      </c>
      <c r="E136" s="587">
        <f ca="1">IF(B136="+","Unit",IF(ISERROR(OFFSET('HARGA SATUAN'!$E$6,MATCH(C136,'HARGA SATUAN'!$C$7:$C$1495,0),0)),"",OFFSET('HARGA SATUAN'!$E$6,MATCH(C136,'HARGA SATUAN'!$C$7:$C$1495,0),0)))</f>
        <v>0</v>
      </c>
      <c r="F136" s="587" t="str">
        <f ca="1" t="shared" si="23"/>
        <v/>
      </c>
      <c r="G136" s="583">
        <f ca="1">IF(ISERROR(OFFSET('HARGA SATUAN'!$I$6,MATCH(C136,'HARGA SATUAN'!$C$7:$C$1495,0),0)),"",OFFSET('HARGA SATUAN'!$I$6,MATCH(C136,'HARGA SATUAN'!$C$7:$C$1495,0),0))</f>
        <v>0</v>
      </c>
      <c r="H136" s="584">
        <f ca="1" t="shared" si="25"/>
        <v>0</v>
      </c>
      <c r="I136" s="584">
        <f ca="1" t="shared" si="26"/>
        <v>0</v>
      </c>
      <c r="J136" s="584">
        <f ca="1" t="shared" si="27"/>
        <v>0</v>
      </c>
      <c r="K136" s="594">
        <f ca="1" t="shared" si="28"/>
        <v>0</v>
      </c>
      <c r="L136" s="596"/>
      <c r="Q136" s="552"/>
      <c r="R136" s="601"/>
      <c r="S136" s="601"/>
      <c r="T136" s="601"/>
    </row>
    <row r="137" s="553" customFormat="1" spans="1:20">
      <c r="A137" s="554">
        <v>122</v>
      </c>
      <c r="B137" s="588" t="str">
        <f ca="1" t="shared" si="21"/>
        <v/>
      </c>
      <c r="C137" s="209" t="str">
        <f ca="1" t="shared" si="22"/>
        <v/>
      </c>
      <c r="D137" s="587" t="str">
        <f ca="1">IF(ISERROR(OFFSET('HARGA SATUAN'!$D$6,MATCH(C137,'HARGA SATUAN'!$C$7:$C$1495,0),0)),"",OFFSET('HARGA SATUAN'!$D$6,MATCH(C137,'HARGA SATUAN'!$C$7:$C$1495,0),0))</f>
        <v/>
      </c>
      <c r="E137" s="587">
        <f ca="1">IF(B137="+","Unit",IF(ISERROR(OFFSET('HARGA SATUAN'!$E$6,MATCH(C137,'HARGA SATUAN'!$C$7:$C$1495,0),0)),"",OFFSET('HARGA SATUAN'!$E$6,MATCH(C137,'HARGA SATUAN'!$C$7:$C$1495,0),0)))</f>
        <v>0</v>
      </c>
      <c r="F137" s="587" t="str">
        <f ca="1" t="shared" si="23"/>
        <v/>
      </c>
      <c r="G137" s="583">
        <f ca="1">IF(ISERROR(OFFSET('HARGA SATUAN'!$I$6,MATCH(C137,'HARGA SATUAN'!$C$7:$C$1495,0),0)),"",OFFSET('HARGA SATUAN'!$I$6,MATCH(C137,'HARGA SATUAN'!$C$7:$C$1495,0),0))</f>
        <v>0</v>
      </c>
      <c r="H137" s="584">
        <f ca="1" t="shared" si="25"/>
        <v>0</v>
      </c>
      <c r="I137" s="584">
        <f ca="1" t="shared" si="26"/>
        <v>0</v>
      </c>
      <c r="J137" s="584">
        <f ca="1" t="shared" si="27"/>
        <v>0</v>
      </c>
      <c r="K137" s="594">
        <f ca="1" t="shared" si="28"/>
        <v>0</v>
      </c>
      <c r="L137" s="596"/>
      <c r="Q137" s="552"/>
      <c r="R137" s="601"/>
      <c r="S137" s="601"/>
      <c r="T137" s="601"/>
    </row>
    <row r="138" s="553" customFormat="1" spans="1:20">
      <c r="A138" s="554">
        <v>123</v>
      </c>
      <c r="B138" s="588" t="str">
        <f ca="1" t="shared" si="21"/>
        <v/>
      </c>
      <c r="C138" s="209" t="str">
        <f ca="1" t="shared" si="22"/>
        <v/>
      </c>
      <c r="D138" s="587" t="str">
        <f ca="1">IF(ISERROR(OFFSET('HARGA SATUAN'!$D$6,MATCH(C138,'HARGA SATUAN'!$C$7:$C$1495,0),0)),"",OFFSET('HARGA SATUAN'!$D$6,MATCH(C138,'HARGA SATUAN'!$C$7:$C$1495,0),0))</f>
        <v/>
      </c>
      <c r="E138" s="587">
        <f ca="1">IF(B138="+","Unit",IF(ISERROR(OFFSET('HARGA SATUAN'!$E$6,MATCH(C138,'HARGA SATUAN'!$C$7:$C$1495,0),0)),"",OFFSET('HARGA SATUAN'!$E$6,MATCH(C138,'HARGA SATUAN'!$C$7:$C$1495,0),0)))</f>
        <v>0</v>
      </c>
      <c r="F138" s="587" t="str">
        <f ca="1" t="shared" si="23"/>
        <v/>
      </c>
      <c r="G138" s="583">
        <f ca="1">IF(ISERROR(OFFSET('HARGA SATUAN'!$I$6,MATCH(C138,'HARGA SATUAN'!$C$7:$C$1495,0),0)),"",OFFSET('HARGA SATUAN'!$I$6,MATCH(C138,'HARGA SATUAN'!$C$7:$C$1495,0),0))</f>
        <v>0</v>
      </c>
      <c r="H138" s="584">
        <f ca="1" t="shared" si="25"/>
        <v>0</v>
      </c>
      <c r="I138" s="584">
        <f ca="1" t="shared" si="26"/>
        <v>0</v>
      </c>
      <c r="J138" s="584">
        <f ca="1" t="shared" si="27"/>
        <v>0</v>
      </c>
      <c r="K138" s="594">
        <f ca="1" t="shared" si="28"/>
        <v>0</v>
      </c>
      <c r="L138" s="596"/>
      <c r="Q138" s="552"/>
      <c r="R138" s="601"/>
      <c r="S138" s="601"/>
      <c r="T138" s="601"/>
    </row>
    <row r="139" s="553" customFormat="1" spans="1:20">
      <c r="A139" s="554">
        <v>124</v>
      </c>
      <c r="B139" s="588" t="str">
        <f ca="1" t="shared" si="21"/>
        <v/>
      </c>
      <c r="C139" s="209" t="str">
        <f ca="1" t="shared" si="22"/>
        <v/>
      </c>
      <c r="D139" s="587" t="str">
        <f ca="1">IF(ISERROR(OFFSET('HARGA SATUAN'!$D$6,MATCH(C139,'HARGA SATUAN'!$C$7:$C$1495,0),0)),"",OFFSET('HARGA SATUAN'!$D$6,MATCH(C139,'HARGA SATUAN'!$C$7:$C$1495,0),0))</f>
        <v/>
      </c>
      <c r="E139" s="587">
        <f ca="1">IF(B139="+","Unit",IF(ISERROR(OFFSET('HARGA SATUAN'!$E$6,MATCH(C139,'HARGA SATUAN'!$C$7:$C$1495,0),0)),"",OFFSET('HARGA SATUAN'!$E$6,MATCH(C139,'HARGA SATUAN'!$C$7:$C$1495,0),0)))</f>
        <v>0</v>
      </c>
      <c r="F139" s="587" t="str">
        <f ca="1" t="shared" si="23"/>
        <v/>
      </c>
      <c r="G139" s="583">
        <f ca="1">IF(ISERROR(OFFSET('HARGA SATUAN'!$I$6,MATCH(C139,'HARGA SATUAN'!$C$7:$C$1495,0),0)),"",OFFSET('HARGA SATUAN'!$I$6,MATCH(C139,'HARGA SATUAN'!$C$7:$C$1495,0),0))</f>
        <v>0</v>
      </c>
      <c r="H139" s="584">
        <f ca="1" t="shared" si="25"/>
        <v>0</v>
      </c>
      <c r="I139" s="584">
        <f ca="1" t="shared" si="26"/>
        <v>0</v>
      </c>
      <c r="J139" s="584">
        <f ca="1" t="shared" si="27"/>
        <v>0</v>
      </c>
      <c r="K139" s="594">
        <f ca="1" t="shared" si="28"/>
        <v>0</v>
      </c>
      <c r="L139" s="596"/>
      <c r="Q139" s="552"/>
      <c r="R139" s="601"/>
      <c r="S139" s="601"/>
      <c r="T139" s="601"/>
    </row>
    <row r="140" s="553" customFormat="1" spans="1:20">
      <c r="A140" s="554">
        <v>125</v>
      </c>
      <c r="B140" s="588" t="str">
        <f ca="1" t="shared" si="21"/>
        <v/>
      </c>
      <c r="C140" s="209" t="str">
        <f ca="1" t="shared" si="22"/>
        <v/>
      </c>
      <c r="D140" s="587" t="str">
        <f ca="1">IF(ISERROR(OFFSET('HARGA SATUAN'!$D$6,MATCH(C140,'HARGA SATUAN'!$C$7:$C$1495,0),0)),"",OFFSET('HARGA SATUAN'!$D$6,MATCH(C140,'HARGA SATUAN'!$C$7:$C$1495,0),0))</f>
        <v/>
      </c>
      <c r="E140" s="587">
        <f ca="1">IF(B140="+","Unit",IF(ISERROR(OFFSET('HARGA SATUAN'!$E$6,MATCH(C140,'HARGA SATUAN'!$C$7:$C$1495,0),0)),"",OFFSET('HARGA SATUAN'!$E$6,MATCH(C140,'HARGA SATUAN'!$C$7:$C$1495,0),0)))</f>
        <v>0</v>
      </c>
      <c r="F140" s="587" t="str">
        <f ca="1" t="shared" si="23"/>
        <v/>
      </c>
      <c r="G140" s="583">
        <f ca="1">IF(ISERROR(OFFSET('HARGA SATUAN'!$I$6,MATCH(C140,'HARGA SATUAN'!$C$7:$C$1495,0),0)),"",OFFSET('HARGA SATUAN'!$I$6,MATCH(C140,'HARGA SATUAN'!$C$7:$C$1495,0),0))</f>
        <v>0</v>
      </c>
      <c r="H140" s="584">
        <f ca="1" t="shared" si="25"/>
        <v>0</v>
      </c>
      <c r="I140" s="584">
        <f ca="1" t="shared" si="26"/>
        <v>0</v>
      </c>
      <c r="J140" s="584">
        <f ca="1" t="shared" si="27"/>
        <v>0</v>
      </c>
      <c r="K140" s="594">
        <f ca="1" t="shared" si="28"/>
        <v>0</v>
      </c>
      <c r="L140" s="596"/>
      <c r="Q140" s="552"/>
      <c r="R140" s="601"/>
      <c r="S140" s="601"/>
      <c r="T140" s="601"/>
    </row>
    <row r="141" s="553" customFormat="1" spans="1:20">
      <c r="A141" s="554">
        <v>126</v>
      </c>
      <c r="B141" s="588" t="str">
        <f ca="1" t="shared" si="21"/>
        <v/>
      </c>
      <c r="C141" s="209" t="str">
        <f ca="1" t="shared" si="22"/>
        <v/>
      </c>
      <c r="D141" s="587" t="str">
        <f ca="1">IF(ISERROR(OFFSET('HARGA SATUAN'!$D$6,MATCH(C141,'HARGA SATUAN'!$C$7:$C$1495,0),0)),"",OFFSET('HARGA SATUAN'!$D$6,MATCH(C141,'HARGA SATUAN'!$C$7:$C$1495,0),0))</f>
        <v/>
      </c>
      <c r="E141" s="587">
        <f ca="1">IF(B141="+","Unit",IF(ISERROR(OFFSET('HARGA SATUAN'!$E$6,MATCH(C141,'HARGA SATUAN'!$C$7:$C$1495,0),0)),"",OFFSET('HARGA SATUAN'!$E$6,MATCH(C141,'HARGA SATUAN'!$C$7:$C$1495,0),0)))</f>
        <v>0</v>
      </c>
      <c r="F141" s="587" t="str">
        <f ca="1" t="shared" si="23"/>
        <v/>
      </c>
      <c r="G141" s="583">
        <f ca="1">IF(ISERROR(OFFSET('HARGA SATUAN'!$I$6,MATCH(C141,'HARGA SATUAN'!$C$7:$C$1495,0),0)),"",OFFSET('HARGA SATUAN'!$I$6,MATCH(C141,'HARGA SATUAN'!$C$7:$C$1495,0),0))</f>
        <v>0</v>
      </c>
      <c r="H141" s="584">
        <f ca="1" t="shared" si="25"/>
        <v>0</v>
      </c>
      <c r="I141" s="584">
        <f ca="1" t="shared" si="26"/>
        <v>0</v>
      </c>
      <c r="J141" s="584">
        <f ca="1" t="shared" si="27"/>
        <v>0</v>
      </c>
      <c r="K141" s="594">
        <f ca="1" t="shared" si="28"/>
        <v>0</v>
      </c>
      <c r="L141" s="596"/>
      <c r="Q141" s="552"/>
      <c r="R141" s="601"/>
      <c r="S141" s="601"/>
      <c r="T141" s="601"/>
    </row>
    <row r="142" s="553" customFormat="1" spans="1:20">
      <c r="A142" s="554">
        <v>127</v>
      </c>
      <c r="B142" s="588" t="str">
        <f ca="1" t="shared" si="21"/>
        <v/>
      </c>
      <c r="C142" s="209" t="str">
        <f ca="1" t="shared" si="22"/>
        <v/>
      </c>
      <c r="D142" s="587" t="str">
        <f ca="1">IF(ISERROR(OFFSET('HARGA SATUAN'!$D$6,MATCH(C142,'HARGA SATUAN'!$C$7:$C$1495,0),0)),"",OFFSET('HARGA SATUAN'!$D$6,MATCH(C142,'HARGA SATUAN'!$C$7:$C$1495,0),0))</f>
        <v/>
      </c>
      <c r="E142" s="587">
        <f ca="1">IF(B142="+","Unit",IF(ISERROR(OFFSET('HARGA SATUAN'!$E$6,MATCH(C142,'HARGA SATUAN'!$C$7:$C$1495,0),0)),"",OFFSET('HARGA SATUAN'!$E$6,MATCH(C142,'HARGA SATUAN'!$C$7:$C$1495,0),0)))</f>
        <v>0</v>
      </c>
      <c r="F142" s="587" t="str">
        <f ca="1" t="shared" si="23"/>
        <v/>
      </c>
      <c r="G142" s="583">
        <f ca="1">IF(ISERROR(OFFSET('HARGA SATUAN'!$I$6,MATCH(C142,'HARGA SATUAN'!$C$7:$C$1495,0),0)),"",OFFSET('HARGA SATUAN'!$I$6,MATCH(C142,'HARGA SATUAN'!$C$7:$C$1495,0),0))</f>
        <v>0</v>
      </c>
      <c r="H142" s="584">
        <f ca="1" t="shared" si="25"/>
        <v>0</v>
      </c>
      <c r="I142" s="584">
        <f ca="1" t="shared" si="26"/>
        <v>0</v>
      </c>
      <c r="J142" s="584">
        <f ca="1" t="shared" si="27"/>
        <v>0</v>
      </c>
      <c r="K142" s="594">
        <f ca="1" t="shared" si="28"/>
        <v>0</v>
      </c>
      <c r="L142" s="596"/>
      <c r="Q142" s="552"/>
      <c r="R142" s="601"/>
      <c r="S142" s="601"/>
      <c r="T142" s="601"/>
    </row>
    <row r="143" s="553" customFormat="1" spans="1:20">
      <c r="A143" s="554">
        <v>128</v>
      </c>
      <c r="B143" s="588" t="str">
        <f ca="1" t="shared" si="21"/>
        <v/>
      </c>
      <c r="C143" s="209" t="str">
        <f ca="1" t="shared" si="22"/>
        <v/>
      </c>
      <c r="D143" s="587" t="str">
        <f ca="1">IF(ISERROR(OFFSET('HARGA SATUAN'!$D$6,MATCH(C143,'HARGA SATUAN'!$C$7:$C$1495,0),0)),"",OFFSET('HARGA SATUAN'!$D$6,MATCH(C143,'HARGA SATUAN'!$C$7:$C$1495,0),0))</f>
        <v/>
      </c>
      <c r="E143" s="587">
        <f ca="1">IF(B143="+","Unit",IF(ISERROR(OFFSET('HARGA SATUAN'!$E$6,MATCH(C143,'HARGA SATUAN'!$C$7:$C$1495,0),0)),"",OFFSET('HARGA SATUAN'!$E$6,MATCH(C143,'HARGA SATUAN'!$C$7:$C$1495,0),0)))</f>
        <v>0</v>
      </c>
      <c r="F143" s="587" t="str">
        <f ca="1" t="shared" si="23"/>
        <v/>
      </c>
      <c r="G143" s="583">
        <f ca="1">IF(ISERROR(OFFSET('HARGA SATUAN'!$I$6,MATCH(C143,'HARGA SATUAN'!$C$7:$C$1495,0),0)),"",OFFSET('HARGA SATUAN'!$I$6,MATCH(C143,'HARGA SATUAN'!$C$7:$C$1495,0),0))</f>
        <v>0</v>
      </c>
      <c r="H143" s="584">
        <f ca="1" t="shared" si="25"/>
        <v>0</v>
      </c>
      <c r="I143" s="584">
        <f ca="1" t="shared" si="26"/>
        <v>0</v>
      </c>
      <c r="J143" s="584">
        <f ca="1" t="shared" si="27"/>
        <v>0</v>
      </c>
      <c r="K143" s="594">
        <f ca="1" t="shared" si="28"/>
        <v>0</v>
      </c>
      <c r="L143" s="596"/>
      <c r="Q143" s="552"/>
      <c r="R143" s="601"/>
      <c r="S143" s="601"/>
      <c r="T143" s="601"/>
    </row>
    <row r="144" s="553" customFormat="1" spans="1:20">
      <c r="A144" s="554">
        <v>129</v>
      </c>
      <c r="B144" s="588" t="str">
        <f ca="1" t="shared" si="21"/>
        <v/>
      </c>
      <c r="C144" s="209" t="str">
        <f ca="1" t="shared" si="22"/>
        <v/>
      </c>
      <c r="D144" s="587" t="str">
        <f ca="1">IF(ISERROR(OFFSET('HARGA SATUAN'!$D$6,MATCH(C144,'HARGA SATUAN'!$C$7:$C$1495,0),0)),"",OFFSET('HARGA SATUAN'!$D$6,MATCH(C144,'HARGA SATUAN'!$C$7:$C$1495,0),0))</f>
        <v/>
      </c>
      <c r="E144" s="587">
        <f ca="1">IF(B144="+","Unit",IF(ISERROR(OFFSET('HARGA SATUAN'!$E$6,MATCH(C144,'HARGA SATUAN'!$C$7:$C$1495,0),0)),"",OFFSET('HARGA SATUAN'!$E$6,MATCH(C144,'HARGA SATUAN'!$C$7:$C$1495,0),0)))</f>
        <v>0</v>
      </c>
      <c r="F144" s="587" t="str">
        <f ca="1" t="shared" si="23"/>
        <v/>
      </c>
      <c r="G144" s="583">
        <f ca="1">IF(ISERROR(OFFSET('HARGA SATUAN'!$I$6,MATCH(C144,'HARGA SATUAN'!$C$7:$C$1495,0),0)),"",OFFSET('HARGA SATUAN'!$I$6,MATCH(C144,'HARGA SATUAN'!$C$7:$C$1495,0),0))</f>
        <v>0</v>
      </c>
      <c r="H144" s="584">
        <f ca="1" t="shared" si="25"/>
        <v>0</v>
      </c>
      <c r="I144" s="584">
        <f ca="1" t="shared" si="26"/>
        <v>0</v>
      </c>
      <c r="J144" s="584">
        <f ca="1" t="shared" si="27"/>
        <v>0</v>
      </c>
      <c r="K144" s="594">
        <f ca="1" t="shared" si="28"/>
        <v>0</v>
      </c>
      <c r="L144" s="596"/>
      <c r="Q144" s="552"/>
      <c r="R144" s="601"/>
      <c r="S144" s="601"/>
      <c r="T144" s="601"/>
    </row>
    <row r="145" s="553" customFormat="1" spans="1:20">
      <c r="A145" s="554">
        <v>130</v>
      </c>
      <c r="B145" s="588" t="str">
        <f ca="1" t="shared" si="21"/>
        <v/>
      </c>
      <c r="C145" s="209" t="str">
        <f ca="1" t="shared" ref="C145:C165" si="29">IF(ISERROR(OFFSET($C$223,MATCH(A145,$F$224:$F$373,0),0)),"",OFFSET($C$223,MATCH(A145,$F$224:$F$373,0),0))</f>
        <v/>
      </c>
      <c r="D145" s="587" t="str">
        <f ca="1">IF(ISERROR(OFFSET('HARGA SATUAN'!$D$6,MATCH(C145,'HARGA SATUAN'!$C$7:$C$1495,0),0)),"",OFFSET('HARGA SATUAN'!$D$6,MATCH(C145,'HARGA SATUAN'!$C$7:$C$1495,0),0))</f>
        <v/>
      </c>
      <c r="E145" s="587">
        <f ca="1">IF(B145="+","Unit",IF(ISERROR(OFFSET('HARGA SATUAN'!$E$6,MATCH(C145,'HARGA SATUAN'!$C$7:$C$1495,0),0)),"",OFFSET('HARGA SATUAN'!$E$6,MATCH(C145,'HARGA SATUAN'!$C$7:$C$1495,0),0)))</f>
        <v>0</v>
      </c>
      <c r="F145" s="587" t="str">
        <f ca="1" t="shared" ref="F145:F165" si="30">IF(ISERROR(OFFSET($D$223,MATCH(A145,$F$224:$F$373,0),0)),"",OFFSET($D$223,MATCH(A145,$F$224:$F$373,0),0))</f>
        <v/>
      </c>
      <c r="G145" s="583">
        <f ca="1">IF(ISERROR(OFFSET('HARGA SATUAN'!$I$6,MATCH(C145,'HARGA SATUAN'!$C$7:$C$1495,0),0)),"",OFFSET('HARGA SATUAN'!$I$6,MATCH(C145,'HARGA SATUAN'!$C$7:$C$1495,0),0))</f>
        <v>0</v>
      </c>
      <c r="H145" s="584">
        <f ca="1" t="shared" si="25"/>
        <v>0</v>
      </c>
      <c r="I145" s="584">
        <f ca="1" t="shared" si="26"/>
        <v>0</v>
      </c>
      <c r="J145" s="584">
        <f ca="1" t="shared" si="27"/>
        <v>0</v>
      </c>
      <c r="K145" s="594">
        <f ca="1" t="shared" si="28"/>
        <v>0</v>
      </c>
      <c r="L145" s="596"/>
      <c r="Q145" s="552"/>
      <c r="R145" s="601"/>
      <c r="S145" s="601"/>
      <c r="T145" s="601"/>
    </row>
    <row r="146" s="553" customFormat="1" spans="1:20">
      <c r="A146" s="554">
        <v>131</v>
      </c>
      <c r="B146" s="588" t="str">
        <f ca="1" t="shared" si="21"/>
        <v/>
      </c>
      <c r="C146" s="209" t="str">
        <f ca="1" t="shared" si="29"/>
        <v/>
      </c>
      <c r="D146" s="587" t="str">
        <f ca="1">IF(ISERROR(OFFSET('HARGA SATUAN'!$D$6,MATCH(C146,'HARGA SATUAN'!$C$7:$C$1495,0),0)),"",OFFSET('HARGA SATUAN'!$D$6,MATCH(C146,'HARGA SATUAN'!$C$7:$C$1495,0),0))</f>
        <v/>
      </c>
      <c r="E146" s="587">
        <f ca="1">IF(B146="+","Unit",IF(ISERROR(OFFSET('HARGA SATUAN'!$E$6,MATCH(C146,'HARGA SATUAN'!$C$7:$C$1495,0),0)),"",OFFSET('HARGA SATUAN'!$E$6,MATCH(C146,'HARGA SATUAN'!$C$7:$C$1495,0),0)))</f>
        <v>0</v>
      </c>
      <c r="F146" s="587" t="str">
        <f ca="1" t="shared" si="30"/>
        <v/>
      </c>
      <c r="G146" s="583">
        <f ca="1">IF(ISERROR(OFFSET('HARGA SATUAN'!$I$6,MATCH(C146,'HARGA SATUAN'!$C$7:$C$1495,0),0)),"",OFFSET('HARGA SATUAN'!$I$6,MATCH(C146,'HARGA SATUAN'!$C$7:$C$1495,0),0))</f>
        <v>0</v>
      </c>
      <c r="H146" s="584">
        <f ca="1" t="shared" si="25"/>
        <v>0</v>
      </c>
      <c r="I146" s="584">
        <f ca="1" t="shared" si="26"/>
        <v>0</v>
      </c>
      <c r="J146" s="584">
        <f ca="1" t="shared" si="27"/>
        <v>0</v>
      </c>
      <c r="K146" s="594">
        <f ca="1" t="shared" si="28"/>
        <v>0</v>
      </c>
      <c r="L146" s="596"/>
      <c r="Q146" s="552"/>
      <c r="R146" s="601"/>
      <c r="S146" s="601"/>
      <c r="T146" s="601"/>
    </row>
    <row r="147" s="553" customFormat="1" spans="1:20">
      <c r="A147" s="554">
        <v>132</v>
      </c>
      <c r="B147" s="588" t="str">
        <f ca="1" t="shared" si="21"/>
        <v/>
      </c>
      <c r="C147" s="209" t="str">
        <f ca="1" t="shared" si="29"/>
        <v/>
      </c>
      <c r="D147" s="587" t="str">
        <f ca="1">IF(ISERROR(OFFSET('HARGA SATUAN'!$D$6,MATCH(C147,'HARGA SATUAN'!$C$7:$C$1495,0),0)),"",OFFSET('HARGA SATUAN'!$D$6,MATCH(C147,'HARGA SATUAN'!$C$7:$C$1495,0),0))</f>
        <v/>
      </c>
      <c r="E147" s="587">
        <f ca="1">IF(B147="+","Unit",IF(ISERROR(OFFSET('HARGA SATUAN'!$E$6,MATCH(C147,'HARGA SATUAN'!$C$7:$C$1495,0),0)),"",OFFSET('HARGA SATUAN'!$E$6,MATCH(C147,'HARGA SATUAN'!$C$7:$C$1495,0),0)))</f>
        <v>0</v>
      </c>
      <c r="F147" s="587" t="str">
        <f ca="1" t="shared" si="30"/>
        <v/>
      </c>
      <c r="G147" s="583">
        <f ca="1">IF(ISERROR(OFFSET('HARGA SATUAN'!$I$6,MATCH(C147,'HARGA SATUAN'!$C$7:$C$1495,0),0)),"",OFFSET('HARGA SATUAN'!$I$6,MATCH(C147,'HARGA SATUAN'!$C$7:$C$1495,0),0))</f>
        <v>0</v>
      </c>
      <c r="H147" s="584">
        <f ca="1" t="shared" si="25"/>
        <v>0</v>
      </c>
      <c r="I147" s="584">
        <f ca="1" t="shared" si="26"/>
        <v>0</v>
      </c>
      <c r="J147" s="584">
        <f ca="1" t="shared" si="27"/>
        <v>0</v>
      </c>
      <c r="K147" s="594">
        <f ca="1" t="shared" si="28"/>
        <v>0</v>
      </c>
      <c r="L147" s="596"/>
      <c r="Q147" s="552"/>
      <c r="R147" s="601"/>
      <c r="S147" s="601"/>
      <c r="T147" s="601"/>
    </row>
    <row r="148" s="553" customFormat="1" spans="1:20">
      <c r="A148" s="554">
        <v>133</v>
      </c>
      <c r="B148" s="588" t="str">
        <f ca="1" t="shared" si="21"/>
        <v/>
      </c>
      <c r="C148" s="209" t="str">
        <f ca="1" t="shared" si="29"/>
        <v/>
      </c>
      <c r="D148" s="587" t="str">
        <f ca="1">IF(ISERROR(OFFSET('HARGA SATUAN'!$D$6,MATCH(C148,'HARGA SATUAN'!$C$7:$C$1495,0),0)),"",OFFSET('HARGA SATUAN'!$D$6,MATCH(C148,'HARGA SATUAN'!$C$7:$C$1495,0),0))</f>
        <v/>
      </c>
      <c r="E148" s="587">
        <f ca="1">IF(B148="+","Unit",IF(ISERROR(OFFSET('HARGA SATUAN'!$E$6,MATCH(C148,'HARGA SATUAN'!$C$7:$C$1495,0),0)),"",OFFSET('HARGA SATUAN'!$E$6,MATCH(C148,'HARGA SATUAN'!$C$7:$C$1495,0),0)))</f>
        <v>0</v>
      </c>
      <c r="F148" s="587" t="str">
        <f ca="1" t="shared" si="30"/>
        <v/>
      </c>
      <c r="G148" s="583">
        <f ca="1">IF(ISERROR(OFFSET('HARGA SATUAN'!$I$6,MATCH(C148,'HARGA SATUAN'!$C$7:$C$1495,0),0)),"",OFFSET('HARGA SATUAN'!$I$6,MATCH(C148,'HARGA SATUAN'!$C$7:$C$1495,0),0))</f>
        <v>0</v>
      </c>
      <c r="H148" s="584">
        <f ca="1" t="shared" si="25"/>
        <v>0</v>
      </c>
      <c r="I148" s="584">
        <f ca="1" t="shared" si="26"/>
        <v>0</v>
      </c>
      <c r="J148" s="584">
        <f ca="1" t="shared" si="27"/>
        <v>0</v>
      </c>
      <c r="K148" s="594">
        <f ca="1" t="shared" si="28"/>
        <v>0</v>
      </c>
      <c r="L148" s="596"/>
      <c r="Q148" s="552"/>
      <c r="R148" s="601"/>
      <c r="S148" s="601"/>
      <c r="T148" s="601"/>
    </row>
    <row r="149" s="553" customFormat="1" spans="1:20">
      <c r="A149" s="554">
        <v>134</v>
      </c>
      <c r="B149" s="588" t="str">
        <f ca="1" t="shared" si="21"/>
        <v/>
      </c>
      <c r="C149" s="209" t="str">
        <f ca="1" t="shared" si="29"/>
        <v/>
      </c>
      <c r="D149" s="587" t="str">
        <f ca="1">IF(ISERROR(OFFSET('HARGA SATUAN'!$D$6,MATCH(C149,'HARGA SATUAN'!$C$7:$C$1495,0),0)),"",OFFSET('HARGA SATUAN'!$D$6,MATCH(C149,'HARGA SATUAN'!$C$7:$C$1495,0),0))</f>
        <v/>
      </c>
      <c r="E149" s="587">
        <f ca="1">IF(B149="+","Unit",IF(ISERROR(OFFSET('HARGA SATUAN'!$E$6,MATCH(C149,'HARGA SATUAN'!$C$7:$C$1495,0),0)),"",OFFSET('HARGA SATUAN'!$E$6,MATCH(C149,'HARGA SATUAN'!$C$7:$C$1495,0),0)))</f>
        <v>0</v>
      </c>
      <c r="F149" s="587" t="str">
        <f ca="1" t="shared" si="30"/>
        <v/>
      </c>
      <c r="G149" s="583">
        <f ca="1">IF(ISERROR(OFFSET('HARGA SATUAN'!$I$6,MATCH(C149,'HARGA SATUAN'!$C$7:$C$1495,0),0)),"",OFFSET('HARGA SATUAN'!$I$6,MATCH(C149,'HARGA SATUAN'!$C$7:$C$1495,0),0))</f>
        <v>0</v>
      </c>
      <c r="H149" s="584">
        <f ca="1" t="shared" si="25"/>
        <v>0</v>
      </c>
      <c r="I149" s="584">
        <f ca="1" t="shared" si="26"/>
        <v>0</v>
      </c>
      <c r="J149" s="584">
        <f ca="1" t="shared" si="27"/>
        <v>0</v>
      </c>
      <c r="K149" s="594">
        <f ca="1" t="shared" si="28"/>
        <v>0</v>
      </c>
      <c r="L149" s="596"/>
      <c r="Q149" s="552"/>
      <c r="R149" s="601"/>
      <c r="S149" s="601"/>
      <c r="T149" s="601"/>
    </row>
    <row r="150" s="553" customFormat="1" spans="1:20">
      <c r="A150" s="554">
        <v>135</v>
      </c>
      <c r="B150" s="588" t="str">
        <f ca="1" t="shared" si="21"/>
        <v/>
      </c>
      <c r="C150" s="209" t="str">
        <f ca="1" t="shared" si="29"/>
        <v/>
      </c>
      <c r="D150" s="587" t="str">
        <f ca="1">IF(ISERROR(OFFSET('HARGA SATUAN'!$D$6,MATCH(C150,'HARGA SATUAN'!$C$7:$C$1495,0),0)),"",OFFSET('HARGA SATUAN'!$D$6,MATCH(C150,'HARGA SATUAN'!$C$7:$C$1495,0),0))</f>
        <v/>
      </c>
      <c r="E150" s="587">
        <f ca="1">IF(B150="+","Unit",IF(ISERROR(OFFSET('HARGA SATUAN'!$E$6,MATCH(C150,'HARGA SATUAN'!$C$7:$C$1495,0),0)),"",OFFSET('HARGA SATUAN'!$E$6,MATCH(C150,'HARGA SATUAN'!$C$7:$C$1495,0),0)))</f>
        <v>0</v>
      </c>
      <c r="F150" s="587" t="str">
        <f ca="1" t="shared" si="30"/>
        <v/>
      </c>
      <c r="G150" s="583">
        <f ca="1">IF(ISERROR(OFFSET('HARGA SATUAN'!$I$6,MATCH(C150,'HARGA SATUAN'!$C$7:$C$1495,0),0)),"",OFFSET('HARGA SATUAN'!$I$6,MATCH(C150,'HARGA SATUAN'!$C$7:$C$1495,0),0))</f>
        <v>0</v>
      </c>
      <c r="H150" s="584">
        <f ca="1" t="shared" si="25"/>
        <v>0</v>
      </c>
      <c r="I150" s="584">
        <f ca="1" t="shared" si="26"/>
        <v>0</v>
      </c>
      <c r="J150" s="584">
        <f ca="1" t="shared" si="27"/>
        <v>0</v>
      </c>
      <c r="K150" s="594">
        <f ca="1" t="shared" si="28"/>
        <v>0</v>
      </c>
      <c r="L150" s="596"/>
      <c r="Q150" s="552"/>
      <c r="R150" s="601"/>
      <c r="S150" s="601"/>
      <c r="T150" s="601"/>
    </row>
    <row r="151" s="553" customFormat="1" spans="1:20">
      <c r="A151" s="554">
        <v>136</v>
      </c>
      <c r="B151" s="588" t="str">
        <f ca="1" t="shared" si="21"/>
        <v/>
      </c>
      <c r="C151" s="209" t="str">
        <f ca="1" t="shared" si="29"/>
        <v/>
      </c>
      <c r="D151" s="587" t="str">
        <f ca="1">IF(ISERROR(OFFSET('HARGA SATUAN'!$D$6,MATCH(C151,'HARGA SATUAN'!$C$7:$C$1495,0),0)),"",OFFSET('HARGA SATUAN'!$D$6,MATCH(C151,'HARGA SATUAN'!$C$7:$C$1495,0),0))</f>
        <v/>
      </c>
      <c r="E151" s="587">
        <f ca="1">IF(B151="+","Unit",IF(ISERROR(OFFSET('HARGA SATUAN'!$E$6,MATCH(C151,'HARGA SATUAN'!$C$7:$C$1495,0),0)),"",OFFSET('HARGA SATUAN'!$E$6,MATCH(C151,'HARGA SATUAN'!$C$7:$C$1495,0),0)))</f>
        <v>0</v>
      </c>
      <c r="F151" s="587" t="str">
        <f ca="1" t="shared" si="30"/>
        <v/>
      </c>
      <c r="G151" s="583">
        <f ca="1">IF(ISERROR(OFFSET('HARGA SATUAN'!$I$6,MATCH(C151,'HARGA SATUAN'!$C$7:$C$1495,0),0)),"",OFFSET('HARGA SATUAN'!$I$6,MATCH(C151,'HARGA SATUAN'!$C$7:$C$1495,0),0))</f>
        <v>0</v>
      </c>
      <c r="H151" s="584">
        <f ca="1" t="shared" si="25"/>
        <v>0</v>
      </c>
      <c r="I151" s="584">
        <f ca="1" t="shared" si="26"/>
        <v>0</v>
      </c>
      <c r="J151" s="584">
        <f ca="1" t="shared" si="27"/>
        <v>0</v>
      </c>
      <c r="K151" s="594">
        <f ca="1" t="shared" si="28"/>
        <v>0</v>
      </c>
      <c r="L151" s="596"/>
      <c r="Q151" s="552"/>
      <c r="R151" s="601"/>
      <c r="S151" s="601"/>
      <c r="T151" s="601"/>
    </row>
    <row r="152" s="553" customFormat="1" spans="1:20">
      <c r="A152" s="554">
        <v>137</v>
      </c>
      <c r="B152" s="588" t="str">
        <f ca="1" t="shared" si="21"/>
        <v/>
      </c>
      <c r="C152" s="209" t="str">
        <f ca="1" t="shared" si="29"/>
        <v/>
      </c>
      <c r="D152" s="587" t="str">
        <f ca="1">IF(ISERROR(OFFSET('HARGA SATUAN'!$D$6,MATCH(C152,'HARGA SATUAN'!$C$7:$C$1495,0),0)),"",OFFSET('HARGA SATUAN'!$D$6,MATCH(C152,'HARGA SATUAN'!$C$7:$C$1495,0),0))</f>
        <v/>
      </c>
      <c r="E152" s="587">
        <f ca="1">IF(B152="+","Unit",IF(ISERROR(OFFSET('HARGA SATUAN'!$E$6,MATCH(C152,'HARGA SATUAN'!$C$7:$C$1495,0),0)),"",OFFSET('HARGA SATUAN'!$E$6,MATCH(C152,'HARGA SATUAN'!$C$7:$C$1495,0),0)))</f>
        <v>0</v>
      </c>
      <c r="F152" s="587" t="str">
        <f ca="1" t="shared" si="30"/>
        <v/>
      </c>
      <c r="G152" s="583">
        <f ca="1">IF(ISERROR(OFFSET('HARGA SATUAN'!$I$6,MATCH(C152,'HARGA SATUAN'!$C$7:$C$1495,0),0)),"",OFFSET('HARGA SATUAN'!$I$6,MATCH(C152,'HARGA SATUAN'!$C$7:$C$1495,0),0))</f>
        <v>0</v>
      </c>
      <c r="H152" s="584">
        <f ca="1" t="shared" si="25"/>
        <v>0</v>
      </c>
      <c r="I152" s="584">
        <f ca="1" t="shared" si="26"/>
        <v>0</v>
      </c>
      <c r="J152" s="584">
        <f ca="1" t="shared" si="27"/>
        <v>0</v>
      </c>
      <c r="K152" s="594">
        <f ca="1" t="shared" si="28"/>
        <v>0</v>
      </c>
      <c r="L152" s="596"/>
      <c r="Q152" s="552"/>
      <c r="R152" s="601"/>
      <c r="S152" s="601"/>
      <c r="T152" s="601"/>
    </row>
    <row r="153" s="553" customFormat="1" spans="1:20">
      <c r="A153" s="554">
        <v>138</v>
      </c>
      <c r="B153" s="588" t="str">
        <f ca="1" t="shared" si="21"/>
        <v/>
      </c>
      <c r="C153" s="209" t="str">
        <f ca="1" t="shared" si="29"/>
        <v/>
      </c>
      <c r="D153" s="587" t="str">
        <f ca="1">IF(ISERROR(OFFSET('HARGA SATUAN'!$D$6,MATCH(C153,'HARGA SATUAN'!$C$7:$C$1495,0),0)),"",OFFSET('HARGA SATUAN'!$D$6,MATCH(C153,'HARGA SATUAN'!$C$7:$C$1495,0),0))</f>
        <v/>
      </c>
      <c r="E153" s="587">
        <f ca="1">IF(B153="+","Unit",IF(ISERROR(OFFSET('HARGA SATUAN'!$E$6,MATCH(C153,'HARGA SATUAN'!$C$7:$C$1495,0),0)),"",OFFSET('HARGA SATUAN'!$E$6,MATCH(C153,'HARGA SATUAN'!$C$7:$C$1495,0),0)))</f>
        <v>0</v>
      </c>
      <c r="F153" s="587" t="str">
        <f ca="1" t="shared" si="30"/>
        <v/>
      </c>
      <c r="G153" s="583">
        <f ca="1">IF(ISERROR(OFFSET('HARGA SATUAN'!$I$6,MATCH(C153,'HARGA SATUAN'!$C$7:$C$1495,0),0)),"",OFFSET('HARGA SATUAN'!$I$6,MATCH(C153,'HARGA SATUAN'!$C$7:$C$1495,0),0))</f>
        <v>0</v>
      </c>
      <c r="H153" s="584">
        <f ca="1" t="shared" si="25"/>
        <v>0</v>
      </c>
      <c r="I153" s="584">
        <f ca="1" t="shared" si="26"/>
        <v>0</v>
      </c>
      <c r="J153" s="584">
        <f ca="1" t="shared" si="27"/>
        <v>0</v>
      </c>
      <c r="K153" s="594">
        <f ca="1" t="shared" si="28"/>
        <v>0</v>
      </c>
      <c r="L153" s="596"/>
      <c r="Q153" s="552"/>
      <c r="R153" s="601"/>
      <c r="S153" s="601"/>
      <c r="T153" s="601"/>
    </row>
    <row r="154" s="553" customFormat="1" spans="1:20">
      <c r="A154" s="554">
        <v>139</v>
      </c>
      <c r="B154" s="588" t="str">
        <f ca="1" t="shared" si="21"/>
        <v/>
      </c>
      <c r="C154" s="209" t="str">
        <f ca="1" t="shared" si="29"/>
        <v/>
      </c>
      <c r="D154" s="587" t="str">
        <f ca="1">IF(ISERROR(OFFSET('HARGA SATUAN'!$D$6,MATCH(C154,'HARGA SATUAN'!$C$7:$C$1495,0),0)),"",OFFSET('HARGA SATUAN'!$D$6,MATCH(C154,'HARGA SATUAN'!$C$7:$C$1495,0),0))</f>
        <v/>
      </c>
      <c r="E154" s="587">
        <f ca="1">IF(B154="+","Unit",IF(ISERROR(OFFSET('HARGA SATUAN'!$E$6,MATCH(C154,'HARGA SATUAN'!$C$7:$C$1495,0),0)),"",OFFSET('HARGA SATUAN'!$E$6,MATCH(C154,'HARGA SATUAN'!$C$7:$C$1495,0),0)))</f>
        <v>0</v>
      </c>
      <c r="F154" s="587" t="str">
        <f ca="1" t="shared" si="30"/>
        <v/>
      </c>
      <c r="G154" s="583">
        <f ca="1">IF(ISERROR(OFFSET('HARGA SATUAN'!$I$6,MATCH(C154,'HARGA SATUAN'!$C$7:$C$1495,0),0)),"",OFFSET('HARGA SATUAN'!$I$6,MATCH(C154,'HARGA SATUAN'!$C$7:$C$1495,0),0))</f>
        <v>0</v>
      </c>
      <c r="H154" s="584">
        <f ca="1" t="shared" si="25"/>
        <v>0</v>
      </c>
      <c r="I154" s="584">
        <f ca="1" t="shared" si="26"/>
        <v>0</v>
      </c>
      <c r="J154" s="584">
        <f ca="1" t="shared" si="27"/>
        <v>0</v>
      </c>
      <c r="K154" s="594">
        <f ca="1" t="shared" si="28"/>
        <v>0</v>
      </c>
      <c r="L154" s="596"/>
      <c r="Q154" s="552"/>
      <c r="R154" s="601"/>
      <c r="S154" s="601"/>
      <c r="T154" s="601"/>
    </row>
    <row r="155" s="553" customFormat="1" spans="1:20">
      <c r="A155" s="554">
        <v>140</v>
      </c>
      <c r="B155" s="588" t="str">
        <f ca="1" t="shared" si="21"/>
        <v/>
      </c>
      <c r="C155" s="209" t="str">
        <f ca="1" t="shared" si="29"/>
        <v/>
      </c>
      <c r="D155" s="587" t="str">
        <f ca="1">IF(ISERROR(OFFSET('HARGA SATUAN'!$D$6,MATCH(C155,'HARGA SATUAN'!$C$7:$C$1495,0),0)),"",OFFSET('HARGA SATUAN'!$D$6,MATCH(C155,'HARGA SATUAN'!$C$7:$C$1495,0),0))</f>
        <v/>
      </c>
      <c r="E155" s="587">
        <f ca="1">IF(B155="+","Unit",IF(ISERROR(OFFSET('HARGA SATUAN'!$E$6,MATCH(C155,'HARGA SATUAN'!$C$7:$C$1495,0),0)),"",OFFSET('HARGA SATUAN'!$E$6,MATCH(C155,'HARGA SATUAN'!$C$7:$C$1495,0),0)))</f>
        <v>0</v>
      </c>
      <c r="F155" s="587" t="str">
        <f ca="1" t="shared" si="30"/>
        <v/>
      </c>
      <c r="G155" s="583">
        <f ca="1">IF(ISERROR(OFFSET('HARGA SATUAN'!$I$6,MATCH(C155,'HARGA SATUAN'!$C$7:$C$1495,0),0)),"",OFFSET('HARGA SATUAN'!$I$6,MATCH(C155,'HARGA SATUAN'!$C$7:$C$1495,0),0))</f>
        <v>0</v>
      </c>
      <c r="H155" s="584">
        <f ca="1" t="shared" si="25"/>
        <v>0</v>
      </c>
      <c r="I155" s="584">
        <f ca="1" t="shared" si="26"/>
        <v>0</v>
      </c>
      <c r="J155" s="584">
        <f ca="1" t="shared" si="27"/>
        <v>0</v>
      </c>
      <c r="K155" s="594">
        <f ca="1" t="shared" si="28"/>
        <v>0</v>
      </c>
      <c r="L155" s="596"/>
      <c r="Q155" s="552"/>
      <c r="R155" s="601"/>
      <c r="S155" s="601"/>
      <c r="T155" s="601"/>
    </row>
    <row r="156" s="553" customFormat="1" spans="1:20">
      <c r="A156" s="554">
        <v>141</v>
      </c>
      <c r="B156" s="588" t="str">
        <f ca="1" t="shared" si="21"/>
        <v/>
      </c>
      <c r="C156" s="209" t="str">
        <f ca="1" t="shared" si="29"/>
        <v/>
      </c>
      <c r="D156" s="587" t="str">
        <f ca="1">IF(ISERROR(OFFSET('HARGA SATUAN'!$D$6,MATCH(C156,'HARGA SATUAN'!$C$7:$C$1495,0),0)),"",OFFSET('HARGA SATUAN'!$D$6,MATCH(C156,'HARGA SATUAN'!$C$7:$C$1495,0),0))</f>
        <v/>
      </c>
      <c r="E156" s="587">
        <f ca="1">IF(B156="+","Unit",IF(ISERROR(OFFSET('HARGA SATUAN'!$E$6,MATCH(C156,'HARGA SATUAN'!$C$7:$C$1495,0),0)),"",OFFSET('HARGA SATUAN'!$E$6,MATCH(C156,'HARGA SATUAN'!$C$7:$C$1495,0),0)))</f>
        <v>0</v>
      </c>
      <c r="F156" s="587" t="str">
        <f ca="1" t="shared" si="30"/>
        <v/>
      </c>
      <c r="G156" s="583">
        <f ca="1">IF(ISERROR(OFFSET('HARGA SATUAN'!$I$6,MATCH(C156,'HARGA SATUAN'!$C$7:$C$1495,0),0)),"",OFFSET('HARGA SATUAN'!$I$6,MATCH(C156,'HARGA SATUAN'!$C$7:$C$1495,0),0))</f>
        <v>0</v>
      </c>
      <c r="H156" s="584">
        <f ca="1" t="shared" si="25"/>
        <v>0</v>
      </c>
      <c r="I156" s="584">
        <f ca="1" t="shared" si="26"/>
        <v>0</v>
      </c>
      <c r="J156" s="584">
        <f ca="1" t="shared" si="27"/>
        <v>0</v>
      </c>
      <c r="K156" s="594">
        <f ca="1" t="shared" si="28"/>
        <v>0</v>
      </c>
      <c r="L156" s="596"/>
      <c r="Q156" s="552"/>
      <c r="R156" s="601"/>
      <c r="S156" s="601"/>
      <c r="T156" s="601"/>
    </row>
    <row r="157" s="553" customFormat="1" spans="1:20">
      <c r="A157" s="554">
        <v>142</v>
      </c>
      <c r="B157" s="588" t="str">
        <f ca="1" t="shared" si="21"/>
        <v/>
      </c>
      <c r="C157" s="209" t="str">
        <f ca="1" t="shared" si="29"/>
        <v/>
      </c>
      <c r="D157" s="587" t="str">
        <f ca="1">IF(ISERROR(OFFSET('HARGA SATUAN'!$D$6,MATCH(C157,'HARGA SATUAN'!$C$7:$C$1495,0),0)),"",OFFSET('HARGA SATUAN'!$D$6,MATCH(C157,'HARGA SATUAN'!$C$7:$C$1495,0),0))</f>
        <v/>
      </c>
      <c r="E157" s="587">
        <f ca="1">IF(B157="+","Unit",IF(ISERROR(OFFSET('HARGA SATUAN'!$E$6,MATCH(C157,'HARGA SATUAN'!$C$7:$C$1495,0),0)),"",OFFSET('HARGA SATUAN'!$E$6,MATCH(C157,'HARGA SATUAN'!$C$7:$C$1495,0),0)))</f>
        <v>0</v>
      </c>
      <c r="F157" s="587" t="str">
        <f ca="1" t="shared" si="30"/>
        <v/>
      </c>
      <c r="G157" s="583">
        <f ca="1">IF(ISERROR(OFFSET('HARGA SATUAN'!$I$6,MATCH(C157,'HARGA SATUAN'!$C$7:$C$1495,0),0)),"",OFFSET('HARGA SATUAN'!$I$6,MATCH(C157,'HARGA SATUAN'!$C$7:$C$1495,0),0))</f>
        <v>0</v>
      </c>
      <c r="H157" s="584">
        <f ca="1" t="shared" si="25"/>
        <v>0</v>
      </c>
      <c r="I157" s="584">
        <f ca="1" t="shared" si="26"/>
        <v>0</v>
      </c>
      <c r="J157" s="584">
        <f ca="1" t="shared" si="27"/>
        <v>0</v>
      </c>
      <c r="K157" s="594">
        <f ca="1" t="shared" si="28"/>
        <v>0</v>
      </c>
      <c r="L157" s="596"/>
      <c r="Q157" s="552"/>
      <c r="R157" s="601"/>
      <c r="S157" s="601"/>
      <c r="T157" s="601"/>
    </row>
    <row r="158" s="553" customFormat="1" spans="1:20">
      <c r="A158" s="554">
        <v>143</v>
      </c>
      <c r="B158" s="588" t="str">
        <f ca="1" t="shared" si="21"/>
        <v/>
      </c>
      <c r="C158" s="209" t="str">
        <f ca="1" t="shared" si="29"/>
        <v/>
      </c>
      <c r="D158" s="587" t="str">
        <f ca="1">IF(ISERROR(OFFSET('HARGA SATUAN'!$D$6,MATCH(C158,'HARGA SATUAN'!$C$7:$C$1495,0),0)),"",OFFSET('HARGA SATUAN'!$D$6,MATCH(C158,'HARGA SATUAN'!$C$7:$C$1495,0),0))</f>
        <v/>
      </c>
      <c r="E158" s="587">
        <f ca="1">IF(B158="+","Unit",IF(ISERROR(OFFSET('HARGA SATUAN'!$E$6,MATCH(C158,'HARGA SATUAN'!$C$7:$C$1495,0),0)),"",OFFSET('HARGA SATUAN'!$E$6,MATCH(C158,'HARGA SATUAN'!$C$7:$C$1495,0),0)))</f>
        <v>0</v>
      </c>
      <c r="F158" s="587" t="str">
        <f ca="1" t="shared" si="30"/>
        <v/>
      </c>
      <c r="G158" s="583">
        <f ca="1">IF(ISERROR(OFFSET('HARGA SATUAN'!$I$6,MATCH(C158,'HARGA SATUAN'!$C$7:$C$1495,0),0)),"",OFFSET('HARGA SATUAN'!$I$6,MATCH(C158,'HARGA SATUAN'!$C$7:$C$1495,0),0))</f>
        <v>0</v>
      </c>
      <c r="H158" s="584">
        <f ca="1" t="shared" si="25"/>
        <v>0</v>
      </c>
      <c r="I158" s="584">
        <f ca="1" t="shared" si="26"/>
        <v>0</v>
      </c>
      <c r="J158" s="584">
        <f ca="1" t="shared" si="27"/>
        <v>0</v>
      </c>
      <c r="K158" s="594">
        <f ca="1" t="shared" si="28"/>
        <v>0</v>
      </c>
      <c r="L158" s="596"/>
      <c r="Q158" s="552"/>
      <c r="R158" s="601"/>
      <c r="S158" s="601"/>
      <c r="T158" s="601"/>
    </row>
    <row r="159" s="553" customFormat="1" spans="1:20">
      <c r="A159" s="554">
        <v>144</v>
      </c>
      <c r="B159" s="588" t="str">
        <f ca="1" t="shared" si="21"/>
        <v/>
      </c>
      <c r="C159" s="209" t="str">
        <f ca="1" t="shared" si="29"/>
        <v/>
      </c>
      <c r="D159" s="587" t="str">
        <f ca="1">IF(ISERROR(OFFSET('HARGA SATUAN'!$D$6,MATCH(C159,'HARGA SATUAN'!$C$7:$C$1495,0),0)),"",OFFSET('HARGA SATUAN'!$D$6,MATCH(C159,'HARGA SATUAN'!$C$7:$C$1495,0),0))</f>
        <v/>
      </c>
      <c r="E159" s="587">
        <f ca="1">IF(B159="+","Unit",IF(ISERROR(OFFSET('HARGA SATUAN'!$E$6,MATCH(C159,'HARGA SATUAN'!$C$7:$C$1495,0),0)),"",OFFSET('HARGA SATUAN'!$E$6,MATCH(C159,'HARGA SATUAN'!$C$7:$C$1495,0),0)))</f>
        <v>0</v>
      </c>
      <c r="F159" s="587" t="str">
        <f ca="1" t="shared" si="30"/>
        <v/>
      </c>
      <c r="G159" s="583">
        <f ca="1">IF(ISERROR(OFFSET('HARGA SATUAN'!$I$6,MATCH(C159,'HARGA SATUAN'!$C$7:$C$1495,0),0)),"",OFFSET('HARGA SATUAN'!$I$6,MATCH(C159,'HARGA SATUAN'!$C$7:$C$1495,0),0))</f>
        <v>0</v>
      </c>
      <c r="H159" s="584">
        <f ca="1" t="shared" si="25"/>
        <v>0</v>
      </c>
      <c r="I159" s="584">
        <f ca="1" t="shared" si="26"/>
        <v>0</v>
      </c>
      <c r="J159" s="584">
        <f ca="1" t="shared" si="27"/>
        <v>0</v>
      </c>
      <c r="K159" s="594">
        <f ca="1" t="shared" si="28"/>
        <v>0</v>
      </c>
      <c r="L159" s="596"/>
      <c r="Q159" s="552"/>
      <c r="R159" s="601"/>
      <c r="S159" s="601"/>
      <c r="T159" s="601"/>
    </row>
    <row r="160" s="553" customFormat="1" spans="1:20">
      <c r="A160" s="554">
        <v>145</v>
      </c>
      <c r="B160" s="588" t="str">
        <f ca="1" t="shared" si="21"/>
        <v/>
      </c>
      <c r="C160" s="209" t="str">
        <f ca="1" t="shared" si="29"/>
        <v/>
      </c>
      <c r="D160" s="587" t="str">
        <f ca="1">IF(ISERROR(OFFSET('HARGA SATUAN'!$D$6,MATCH(C160,'HARGA SATUAN'!$C$7:$C$1495,0),0)),"",OFFSET('HARGA SATUAN'!$D$6,MATCH(C160,'HARGA SATUAN'!$C$7:$C$1495,0),0))</f>
        <v/>
      </c>
      <c r="E160" s="587">
        <f ca="1">IF(B160="+","Unit",IF(ISERROR(OFFSET('HARGA SATUAN'!$E$6,MATCH(C160,'HARGA SATUAN'!$C$7:$C$1495,0),0)),"",OFFSET('HARGA SATUAN'!$E$6,MATCH(C160,'HARGA SATUAN'!$C$7:$C$1495,0),0)))</f>
        <v>0</v>
      </c>
      <c r="F160" s="587" t="str">
        <f ca="1" t="shared" si="30"/>
        <v/>
      </c>
      <c r="G160" s="583">
        <f ca="1">IF(ISERROR(OFFSET('HARGA SATUAN'!$I$6,MATCH(C160,'HARGA SATUAN'!$C$7:$C$1495,0),0)),"",OFFSET('HARGA SATUAN'!$I$6,MATCH(C160,'HARGA SATUAN'!$C$7:$C$1495,0),0))</f>
        <v>0</v>
      </c>
      <c r="H160" s="584">
        <f ca="1" t="shared" si="25"/>
        <v>0</v>
      </c>
      <c r="I160" s="584">
        <f ca="1" t="shared" si="26"/>
        <v>0</v>
      </c>
      <c r="J160" s="584">
        <f ca="1" t="shared" si="27"/>
        <v>0</v>
      </c>
      <c r="K160" s="594">
        <f ca="1" t="shared" si="28"/>
        <v>0</v>
      </c>
      <c r="L160" s="596"/>
      <c r="Q160" s="552"/>
      <c r="R160" s="601"/>
      <c r="S160" s="601"/>
      <c r="T160" s="601"/>
    </row>
    <row r="161" s="553" customFormat="1" spans="1:20">
      <c r="A161" s="554">
        <v>146</v>
      </c>
      <c r="B161" s="588" t="str">
        <f ca="1" t="shared" si="21"/>
        <v/>
      </c>
      <c r="C161" s="209" t="str">
        <f ca="1" t="shared" si="29"/>
        <v/>
      </c>
      <c r="D161" s="587" t="str">
        <f ca="1">IF(ISERROR(OFFSET('HARGA SATUAN'!$D$6,MATCH(C161,'HARGA SATUAN'!$C$7:$C$1495,0),0)),"",OFFSET('HARGA SATUAN'!$D$6,MATCH(C161,'HARGA SATUAN'!$C$7:$C$1495,0),0))</f>
        <v/>
      </c>
      <c r="E161" s="587">
        <f ca="1">IF(B161="+","Unit",IF(ISERROR(OFFSET('HARGA SATUAN'!$E$6,MATCH(C161,'HARGA SATUAN'!$C$7:$C$1495,0),0)),"",OFFSET('HARGA SATUAN'!$E$6,MATCH(C161,'HARGA SATUAN'!$C$7:$C$1495,0),0)))</f>
        <v>0</v>
      </c>
      <c r="F161" s="587" t="str">
        <f ca="1" t="shared" si="30"/>
        <v/>
      </c>
      <c r="G161" s="583">
        <f ca="1">IF(ISERROR(OFFSET('HARGA SATUAN'!$I$6,MATCH(C161,'HARGA SATUAN'!$C$7:$C$1495,0),0)),"",OFFSET('HARGA SATUAN'!$I$6,MATCH(C161,'HARGA SATUAN'!$C$7:$C$1495,0),0))</f>
        <v>0</v>
      </c>
      <c r="H161" s="584">
        <f ca="1" t="shared" si="25"/>
        <v>0</v>
      </c>
      <c r="I161" s="584">
        <f ca="1" t="shared" si="26"/>
        <v>0</v>
      </c>
      <c r="J161" s="584">
        <f ca="1" t="shared" si="27"/>
        <v>0</v>
      </c>
      <c r="K161" s="594">
        <f ca="1" t="shared" si="28"/>
        <v>0</v>
      </c>
      <c r="L161" s="596"/>
      <c r="Q161" s="552"/>
      <c r="R161" s="601"/>
      <c r="S161" s="601"/>
      <c r="T161" s="601"/>
    </row>
    <row r="162" s="553" customFormat="1" spans="1:20">
      <c r="A162" s="554">
        <v>147</v>
      </c>
      <c r="B162" s="588" t="str">
        <f ca="1" t="shared" si="21"/>
        <v/>
      </c>
      <c r="C162" s="209" t="str">
        <f ca="1" t="shared" si="29"/>
        <v/>
      </c>
      <c r="D162" s="587" t="str">
        <f ca="1">IF(ISERROR(OFFSET('HARGA SATUAN'!$D$6,MATCH(C162,'HARGA SATUAN'!$C$7:$C$1495,0),0)),"",OFFSET('HARGA SATUAN'!$D$6,MATCH(C162,'HARGA SATUAN'!$C$7:$C$1495,0),0))</f>
        <v/>
      </c>
      <c r="E162" s="587">
        <f ca="1">IF(B162="+","Unit",IF(ISERROR(OFFSET('HARGA SATUAN'!$E$6,MATCH(C162,'HARGA SATUAN'!$C$7:$C$1495,0),0)),"",OFFSET('HARGA SATUAN'!$E$6,MATCH(C162,'HARGA SATUAN'!$C$7:$C$1495,0),0)))</f>
        <v>0</v>
      </c>
      <c r="F162" s="587" t="str">
        <f ca="1" t="shared" si="30"/>
        <v/>
      </c>
      <c r="G162" s="583">
        <f ca="1">IF(ISERROR(OFFSET('HARGA SATUAN'!$I$6,MATCH(C162,'HARGA SATUAN'!$C$7:$C$1495,0),0)),"",OFFSET('HARGA SATUAN'!$I$6,MATCH(C162,'HARGA SATUAN'!$C$7:$C$1495,0),0))</f>
        <v>0</v>
      </c>
      <c r="H162" s="584">
        <f ca="1" t="shared" si="25"/>
        <v>0</v>
      </c>
      <c r="I162" s="584">
        <f ca="1" t="shared" si="26"/>
        <v>0</v>
      </c>
      <c r="J162" s="584">
        <f ca="1" t="shared" si="27"/>
        <v>0</v>
      </c>
      <c r="K162" s="594">
        <f ca="1" t="shared" si="28"/>
        <v>0</v>
      </c>
      <c r="L162" s="596"/>
      <c r="Q162" s="552"/>
      <c r="R162" s="601"/>
      <c r="S162" s="601"/>
      <c r="T162" s="601"/>
    </row>
    <row r="163" s="553" customFormat="1" spans="1:20">
      <c r="A163" s="554">
        <v>148</v>
      </c>
      <c r="B163" s="588" t="str">
        <f ca="1" t="shared" si="21"/>
        <v/>
      </c>
      <c r="C163" s="209" t="str">
        <f ca="1" t="shared" si="29"/>
        <v/>
      </c>
      <c r="D163" s="587" t="str">
        <f ca="1">IF(ISERROR(OFFSET('HARGA SATUAN'!$D$6,MATCH(C163,'HARGA SATUAN'!$C$7:$C$1495,0),0)),"",OFFSET('HARGA SATUAN'!$D$6,MATCH(C163,'HARGA SATUAN'!$C$7:$C$1495,0),0))</f>
        <v/>
      </c>
      <c r="E163" s="587">
        <f ca="1">IF(B163="+","Unit",IF(ISERROR(OFFSET('HARGA SATUAN'!$E$6,MATCH(C163,'HARGA SATUAN'!$C$7:$C$1495,0),0)),"",OFFSET('HARGA SATUAN'!$E$6,MATCH(C163,'HARGA SATUAN'!$C$7:$C$1495,0),0)))</f>
        <v>0</v>
      </c>
      <c r="F163" s="587" t="str">
        <f ca="1" t="shared" si="30"/>
        <v/>
      </c>
      <c r="G163" s="583">
        <f ca="1">IF(ISERROR(OFFSET('HARGA SATUAN'!$I$6,MATCH(C163,'HARGA SATUAN'!$C$7:$C$1495,0),0)),"",OFFSET('HARGA SATUAN'!$I$6,MATCH(C163,'HARGA SATUAN'!$C$7:$C$1495,0),0))</f>
        <v>0</v>
      </c>
      <c r="H163" s="584">
        <f ca="1" t="shared" si="25"/>
        <v>0</v>
      </c>
      <c r="I163" s="584">
        <f ca="1" t="shared" si="26"/>
        <v>0</v>
      </c>
      <c r="J163" s="584">
        <f ca="1" t="shared" si="27"/>
        <v>0</v>
      </c>
      <c r="K163" s="594">
        <f ca="1" t="shared" si="28"/>
        <v>0</v>
      </c>
      <c r="L163" s="596"/>
      <c r="Q163" s="552"/>
      <c r="R163" s="601"/>
      <c r="S163" s="601"/>
      <c r="T163" s="601"/>
    </row>
    <row r="164" s="553" customFormat="1" spans="1:20">
      <c r="A164" s="554">
        <v>149</v>
      </c>
      <c r="B164" s="588" t="str">
        <f ca="1" t="shared" si="21"/>
        <v/>
      </c>
      <c r="C164" s="209" t="str">
        <f ca="1" t="shared" si="29"/>
        <v/>
      </c>
      <c r="D164" s="587" t="str">
        <f ca="1">IF(ISERROR(OFFSET('HARGA SATUAN'!$D$6,MATCH(C164,'HARGA SATUAN'!$C$7:$C$1495,0),0)),"",OFFSET('HARGA SATUAN'!$D$6,MATCH(C164,'HARGA SATUAN'!$C$7:$C$1495,0),0))</f>
        <v/>
      </c>
      <c r="E164" s="587">
        <f ca="1">IF(B164="+","Unit",IF(ISERROR(OFFSET('HARGA SATUAN'!$E$6,MATCH(C164,'HARGA SATUAN'!$C$7:$C$1495,0),0)),"",OFFSET('HARGA SATUAN'!$E$6,MATCH(C164,'HARGA SATUAN'!$C$7:$C$1495,0),0)))</f>
        <v>0</v>
      </c>
      <c r="F164" s="587" t="str">
        <f ca="1" t="shared" si="30"/>
        <v/>
      </c>
      <c r="G164" s="583">
        <f ca="1">IF(ISERROR(OFFSET('HARGA SATUAN'!$I$6,MATCH(C164,'HARGA SATUAN'!$C$7:$C$1495,0),0)),"",OFFSET('HARGA SATUAN'!$I$6,MATCH(C164,'HARGA SATUAN'!$C$7:$C$1495,0),0))</f>
        <v>0</v>
      </c>
      <c r="H164" s="584">
        <f ca="1" t="shared" si="25"/>
        <v>0</v>
      </c>
      <c r="I164" s="584">
        <f ca="1" t="shared" si="26"/>
        <v>0</v>
      </c>
      <c r="J164" s="584">
        <f ca="1" t="shared" si="27"/>
        <v>0</v>
      </c>
      <c r="K164" s="594">
        <f ca="1" t="shared" si="28"/>
        <v>0</v>
      </c>
      <c r="L164" s="596"/>
      <c r="Q164" s="552"/>
      <c r="R164" s="601"/>
      <c r="S164" s="601"/>
      <c r="T164" s="601"/>
    </row>
    <row r="165" s="553" customFormat="1" spans="1:20">
      <c r="A165" s="554">
        <v>150</v>
      </c>
      <c r="B165" s="588" t="str">
        <f ca="1" t="shared" si="21"/>
        <v/>
      </c>
      <c r="C165" s="209" t="str">
        <f ca="1" t="shared" si="29"/>
        <v/>
      </c>
      <c r="D165" s="587" t="str">
        <f ca="1">IF(ISERROR(OFFSET('HARGA SATUAN'!$D$6,MATCH(C165,'HARGA SATUAN'!$C$7:$C$1495,0),0)),"",OFFSET('HARGA SATUAN'!$D$6,MATCH(C165,'HARGA SATUAN'!$C$7:$C$1495,0),0))</f>
        <v/>
      </c>
      <c r="E165" s="587">
        <f ca="1">IF(B165="+","Unit",IF(ISERROR(OFFSET('HARGA SATUAN'!$E$6,MATCH(C165,'HARGA SATUAN'!$C$7:$C$1495,0),0)),"",OFFSET('HARGA SATUAN'!$E$6,MATCH(C165,'HARGA SATUAN'!$C$7:$C$1495,0),0)))</f>
        <v>0</v>
      </c>
      <c r="F165" s="587" t="str">
        <f ca="1" t="shared" si="30"/>
        <v/>
      </c>
      <c r="G165" s="583">
        <f ca="1">IF(ISERROR(OFFSET('HARGA SATUAN'!$I$6,MATCH(C165,'HARGA SATUAN'!$C$7:$C$1495,0),0)),"",OFFSET('HARGA SATUAN'!$I$6,MATCH(C165,'HARGA SATUAN'!$C$7:$C$1495,0),0))</f>
        <v>0</v>
      </c>
      <c r="H165" s="584">
        <f ca="1" t="shared" si="25"/>
        <v>0</v>
      </c>
      <c r="I165" s="584">
        <f ca="1" t="shared" si="26"/>
        <v>0</v>
      </c>
      <c r="J165" s="584">
        <f ca="1" t="shared" si="27"/>
        <v>0</v>
      </c>
      <c r="K165" s="594">
        <f ca="1" t="shared" si="28"/>
        <v>0</v>
      </c>
      <c r="L165" s="596"/>
      <c r="Q165" s="552"/>
      <c r="R165" s="601"/>
      <c r="S165" s="601"/>
      <c r="T165" s="601"/>
    </row>
    <row r="166" s="553" customFormat="1" spans="1:20">
      <c r="A166" s="554"/>
      <c r="B166" s="588"/>
      <c r="C166" s="602"/>
      <c r="D166" s="603"/>
      <c r="E166" s="214"/>
      <c r="F166" s="587"/>
      <c r="G166" s="583"/>
      <c r="H166" s="584"/>
      <c r="I166" s="584"/>
      <c r="J166" s="584"/>
      <c r="K166" s="594"/>
      <c r="L166" s="596"/>
      <c r="Q166" s="552"/>
      <c r="R166" s="601"/>
      <c r="S166" s="601"/>
      <c r="T166" s="601"/>
    </row>
    <row r="167" s="553" customFormat="1" ht="9" customHeight="1" spans="1:12">
      <c r="A167" s="554"/>
      <c r="B167" s="604"/>
      <c r="C167" s="605"/>
      <c r="D167" s="606"/>
      <c r="E167" s="607"/>
      <c r="F167" s="607"/>
      <c r="G167" s="607"/>
      <c r="H167" s="608"/>
      <c r="I167" s="608"/>
      <c r="J167" s="608"/>
      <c r="K167" s="634"/>
      <c r="L167" s="595"/>
    </row>
    <row r="168" s="552" customFormat="1" spans="1:20">
      <c r="A168" s="554"/>
      <c r="B168" s="609"/>
      <c r="C168" s="610" t="s">
        <v>27</v>
      </c>
      <c r="D168" s="610"/>
      <c r="E168" s="610"/>
      <c r="F168" s="610"/>
      <c r="G168" s="611" t="s">
        <v>16</v>
      </c>
      <c r="H168" s="612">
        <f ca="1">SUM(H14:H167)</f>
        <v>28578000</v>
      </c>
      <c r="I168" s="612">
        <f ca="1">SUM(I14:I167)</f>
        <v>0</v>
      </c>
      <c r="J168" s="612">
        <f ca="1">SUM(J14:J167)</f>
        <v>0</v>
      </c>
      <c r="K168" s="612">
        <f ca="1">SUM(K14:K167)</f>
        <v>28578000</v>
      </c>
      <c r="L168" s="595"/>
      <c r="R168" s="614"/>
      <c r="S168" s="614"/>
      <c r="T168" s="614"/>
    </row>
    <row r="169" s="552" customFormat="1" spans="1:20">
      <c r="A169" s="554"/>
      <c r="B169" s="613"/>
      <c r="C169" s="614" t="s">
        <v>28</v>
      </c>
      <c r="D169" s="614"/>
      <c r="E169" s="614"/>
      <c r="F169" s="614"/>
      <c r="G169" s="615" t="s">
        <v>16</v>
      </c>
      <c r="H169" s="616">
        <f ca="1">H168*0.1</f>
        <v>2857800</v>
      </c>
      <c r="I169" s="616">
        <f ca="1">I168*0.1</f>
        <v>0</v>
      </c>
      <c r="J169" s="616">
        <f ca="1">J168*0.1</f>
        <v>0</v>
      </c>
      <c r="K169" s="616">
        <f ca="1">K168*0.1</f>
        <v>2857800</v>
      </c>
      <c r="L169" s="595"/>
      <c r="N169" s="635"/>
      <c r="R169" s="641"/>
      <c r="S169" s="641"/>
      <c r="T169" s="641"/>
    </row>
    <row r="170" s="552" customFormat="1" ht="15.75" spans="1:20">
      <c r="A170" s="554"/>
      <c r="B170" s="613"/>
      <c r="C170" s="617" t="s">
        <v>29</v>
      </c>
      <c r="D170" s="617"/>
      <c r="E170" s="617"/>
      <c r="F170" s="617"/>
      <c r="G170" s="618" t="s">
        <v>16</v>
      </c>
      <c r="H170" s="619">
        <f ca="1">SUM(H168:H169)</f>
        <v>31435800</v>
      </c>
      <c r="I170" s="619">
        <f ca="1">SUM(I168:I169)</f>
        <v>0</v>
      </c>
      <c r="J170" s="618">
        <f ca="1">SUM(J168:J169)</f>
        <v>0</v>
      </c>
      <c r="K170" s="618">
        <f ca="1">SUM(K168:K169)</f>
        <v>31435800</v>
      </c>
      <c r="L170" s="595"/>
      <c r="R170" s="614"/>
      <c r="S170" s="614"/>
      <c r="T170" s="614"/>
    </row>
    <row r="171" s="552" customFormat="1" spans="1:20">
      <c r="A171" s="554"/>
      <c r="B171" s="620" t="e">
        <f ca="1">"Terbilang : ( "&amp;L172&amp;" Rupiah )"</f>
        <v>#NAME?</v>
      </c>
      <c r="C171" s="621"/>
      <c r="D171" s="621"/>
      <c r="E171" s="621"/>
      <c r="F171" s="621"/>
      <c r="G171" s="621"/>
      <c r="H171" s="621"/>
      <c r="I171" s="621"/>
      <c r="J171" s="621"/>
      <c r="K171" s="636"/>
      <c r="L171" s="595"/>
      <c r="R171" s="641"/>
      <c r="S171" s="641"/>
      <c r="T171" s="641"/>
    </row>
    <row r="172" s="552" customFormat="1" spans="1:12">
      <c r="A172" s="554"/>
      <c r="B172" s="622"/>
      <c r="C172" s="623"/>
      <c r="D172" s="623"/>
      <c r="E172" s="623"/>
      <c r="F172" s="623"/>
      <c r="G172" s="623"/>
      <c r="H172" s="623"/>
      <c r="I172" s="623"/>
      <c r="J172" s="623"/>
      <c r="K172" s="637"/>
      <c r="L172" s="638" t="e">
        <f ca="1">PROPER([90]!terbilang(K170))</f>
        <v>#NAME?</v>
      </c>
    </row>
    <row r="173" s="552" customFormat="1" ht="15.75" spans="1:12">
      <c r="A173" s="554"/>
      <c r="B173" s="624" t="str">
        <f>"Harga yang dipakai adalah "&amp;'HARGA SATUAN'!I5&amp;""</f>
        <v>Harga yang dipakai adalah RAB HSS 2023</v>
      </c>
      <c r="C173" s="625"/>
      <c r="D173" s="626"/>
      <c r="E173" s="626"/>
      <c r="F173" s="626"/>
      <c r="G173" s="627"/>
      <c r="H173" s="627"/>
      <c r="I173" s="627"/>
      <c r="J173" s="627"/>
      <c r="K173" s="639"/>
      <c r="L173" s="595"/>
    </row>
    <row r="174" s="552" customFormat="1" spans="1:12">
      <c r="A174" s="554"/>
      <c r="B174" s="628"/>
      <c r="C174" s="629"/>
      <c r="D174" s="630"/>
      <c r="E174" s="631"/>
      <c r="F174" s="631"/>
      <c r="G174" s="631"/>
      <c r="H174" s="601"/>
      <c r="I174" s="601"/>
      <c r="J174" s="595"/>
      <c r="K174" s="595"/>
      <c r="L174" s="595"/>
    </row>
    <row r="175" s="552" customFormat="1" spans="1:12">
      <c r="A175" s="554"/>
      <c r="B175" s="628"/>
      <c r="C175" s="629"/>
      <c r="D175" s="630"/>
      <c r="E175" s="631"/>
      <c r="F175" s="631"/>
      <c r="G175" s="631"/>
      <c r="H175" s="632"/>
      <c r="I175" s="632"/>
      <c r="J175" s="640"/>
      <c r="K175" s="640"/>
      <c r="L175" s="595"/>
    </row>
    <row r="176" s="552" customFormat="1" spans="1:12">
      <c r="A176" s="554"/>
      <c r="B176" s="628"/>
      <c r="C176" s="628"/>
      <c r="D176" s="630"/>
      <c r="E176" s="631"/>
      <c r="F176" s="631"/>
      <c r="G176" s="631"/>
      <c r="H176" s="632"/>
      <c r="I176" s="632"/>
      <c r="J176" s="640"/>
      <c r="K176" s="640"/>
      <c r="L176" s="595"/>
    </row>
    <row r="177" s="552" customFormat="1" spans="1:12">
      <c r="A177" s="554"/>
      <c r="B177" s="628"/>
      <c r="C177" s="628"/>
      <c r="D177" s="630"/>
      <c r="E177" s="631"/>
      <c r="F177" s="631"/>
      <c r="G177" s="631"/>
      <c r="H177" s="632"/>
      <c r="I177" s="632"/>
      <c r="J177" s="640"/>
      <c r="K177" s="640"/>
      <c r="L177" s="595"/>
    </row>
    <row r="178" s="552" customFormat="1" spans="1:12">
      <c r="A178" s="554"/>
      <c r="B178" s="628"/>
      <c r="C178" s="628"/>
      <c r="D178" s="630"/>
      <c r="E178" s="631"/>
      <c r="F178" s="631"/>
      <c r="G178" s="631"/>
      <c r="H178" s="633"/>
      <c r="I178" s="633"/>
      <c r="J178" s="633"/>
      <c r="K178" s="633"/>
      <c r="L178" s="595"/>
    </row>
    <row r="179" s="552" customFormat="1" spans="1:12">
      <c r="A179" s="554"/>
      <c r="B179" s="628"/>
      <c r="C179" s="628"/>
      <c r="D179" s="630"/>
      <c r="E179" s="631"/>
      <c r="F179" s="631"/>
      <c r="G179" s="631"/>
      <c r="H179" s="633"/>
      <c r="I179" s="633"/>
      <c r="J179" s="633"/>
      <c r="K179" s="633"/>
      <c r="L179" s="595"/>
    </row>
    <row r="180" s="552" customFormat="1" spans="1:12">
      <c r="A180" s="554"/>
      <c r="B180" s="628"/>
      <c r="C180" s="628"/>
      <c r="D180" s="630"/>
      <c r="E180" s="631"/>
      <c r="F180" s="631"/>
      <c r="G180" s="631"/>
      <c r="H180" s="633"/>
      <c r="I180" s="633"/>
      <c r="J180" s="633"/>
      <c r="K180" s="633"/>
      <c r="L180" s="595"/>
    </row>
    <row r="181" s="552" customFormat="1" spans="1:12">
      <c r="A181" s="554"/>
      <c r="B181" s="628"/>
      <c r="C181" s="628"/>
      <c r="D181" s="630"/>
      <c r="E181" s="631"/>
      <c r="F181" s="631"/>
      <c r="G181" s="631"/>
      <c r="H181" s="633"/>
      <c r="I181" s="633"/>
      <c r="J181" s="633"/>
      <c r="K181" s="633"/>
      <c r="L181" s="595"/>
    </row>
    <row r="182" s="552" customFormat="1" spans="1:12">
      <c r="A182" s="554"/>
      <c r="B182" s="555"/>
      <c r="C182" s="555"/>
      <c r="D182" s="556"/>
      <c r="E182" s="557"/>
      <c r="F182" s="557"/>
      <c r="G182" s="557"/>
      <c r="H182" s="632"/>
      <c r="I182" s="632"/>
      <c r="J182" s="640"/>
      <c r="K182" s="640"/>
      <c r="L182" s="595"/>
    </row>
    <row r="183" spans="3:3">
      <c r="C183" s="555"/>
    </row>
    <row r="222" hidden="1"/>
    <row r="223" hidden="1" spans="2:3">
      <c r="B223" s="591" t="s">
        <v>2</v>
      </c>
      <c r="C223" s="562" t="s">
        <v>32</v>
      </c>
    </row>
    <row r="224" hidden="1" spans="2:7">
      <c r="B224" s="552">
        <v>1</v>
      </c>
      <c r="C224" s="556" t="str">
        <f ca="1">IF(ISERROR(OFFSET('HARGA SATUAN'!$C$6,MATCH('REKAP MDU'!B224,'HARGA SATUAN'!$L$7:$L$1458,0),0)),"",OFFSET('HARGA SATUAN'!$C$6,MATCH('REKAP MDU'!B224,'HARGA SATUAN'!$L$7:$L$1458,0),0))</f>
        <v>KWH MPB; 1P;230V;5(60)A;1;2W</v>
      </c>
      <c r="D224" s="556">
        <f ca="1">SUMIFS(RAB!$F$14:$F$80,RAB!$C$14:$C$80,C224)</f>
        <v>1</v>
      </c>
      <c r="E224" s="555">
        <f ca="1">IF(D224=0,0,1)</f>
        <v>1</v>
      </c>
      <c r="F224" s="555">
        <f ca="1">IF(D224=0,0,SUM($E$223:E224))</f>
        <v>1</v>
      </c>
      <c r="G224" s="555"/>
    </row>
    <row r="225" hidden="1" spans="2:6">
      <c r="B225" s="560">
        <v>2</v>
      </c>
      <c r="C225" s="556" t="str">
        <f ca="1">IF(ISERROR(OFFSET('HARGA SATUAN'!$C$6,MATCH('REKAP MDU'!B225,'HARGA SATUAN'!$L$7:$L$1458,0),0)),"",OFFSET('HARGA SATUAN'!$C$6,MATCH('REKAP MDU'!B225,'HARGA SATUAN'!$L$7:$L$1458,0),0))</f>
        <v>KWH Elektronik; 1P; 2W; 230 V; 5(40) A; kls 1 (combo); register drum</v>
      </c>
      <c r="D225" s="556">
        <f ca="1">SUMIFS(RAB!$F$14:$F$80,RAB!$C$14:$C$80,C225)</f>
        <v>0</v>
      </c>
      <c r="E225" s="555">
        <f ca="1" t="shared" ref="E225:E288" si="31">IF(D225=0,0,1)</f>
        <v>0</v>
      </c>
      <c r="F225" s="555">
        <f ca="1">IF(D225=0,0,SUM($E$223:E225))</f>
        <v>0</v>
      </c>
    </row>
    <row r="226" hidden="1" spans="2:6">
      <c r="B226" s="552">
        <v>3</v>
      </c>
      <c r="C226" s="556" t="str">
        <f ca="1">IF(ISERROR(OFFSET('HARGA SATUAN'!$C$6,MATCH('REKAP MDU'!B226,'HARGA SATUAN'!$L$7:$L$1458,0),0)),"",OFFSET('HARGA SATUAN'!$C$6,MATCH('REKAP MDU'!B226,'HARGA SATUAN'!$L$7:$L$1458,0),0))</f>
        <v>KWH Elektronik; 1P; 2W; 230 V; 5(100) A; kls 1 termasuk modem 3G/4G</v>
      </c>
      <c r="D226" s="556">
        <f ca="1">SUMIFS(RAB!$F$14:$F$80,RAB!$C$14:$C$80,C226)</f>
        <v>0</v>
      </c>
      <c r="E226" s="555">
        <f ca="1" t="shared" si="31"/>
        <v>0</v>
      </c>
      <c r="F226" s="555">
        <f ca="1">IF(D226=0,0,SUM($E$223:E226))</f>
        <v>0</v>
      </c>
    </row>
    <row r="227" hidden="1" spans="2:6">
      <c r="B227" s="560">
        <v>4</v>
      </c>
      <c r="C227" s="556" t="str">
        <f ca="1">IF(ISERROR(OFFSET('HARGA SATUAN'!$C$6,MATCH('REKAP MDU'!B227,'HARGA SATUAN'!$L$7:$L$1458,0),0)),"",OFFSET('HARGA SATUAN'!$C$6,MATCH('REKAP MDU'!B227,'HARGA SATUAN'!$L$7:$L$1458,0),0))</f>
        <v>KWH Elektronik; 3P; 4W; 57.7-100V/220-400V; 5 A; kls 0.2 (meter pembanding)</v>
      </c>
      <c r="D227" s="556">
        <f ca="1">SUMIFS(RAB!$F$14:$F$80,RAB!$C$14:$C$80,C227)</f>
        <v>0</v>
      </c>
      <c r="E227" s="555">
        <f ca="1" t="shared" si="31"/>
        <v>0</v>
      </c>
      <c r="F227" s="555">
        <f ca="1">IF(D227=0,0,SUM($E$223:E227))</f>
        <v>0</v>
      </c>
    </row>
    <row r="228" hidden="1" spans="2:6">
      <c r="B228" s="552">
        <v>5</v>
      </c>
      <c r="C228" s="556" t="str">
        <f ca="1">IF(ISERROR(OFFSET('HARGA SATUAN'!$C$6,MATCH('REKAP MDU'!B228,'HARGA SATUAN'!$L$7:$L$1458,0),0)),"",OFFSET('HARGA SATUAN'!$C$6,MATCH('REKAP MDU'!B228,'HARGA SATUAN'!$L$7:$L$1458,0),0))</f>
        <v>KWH Elektronik; 3P; 4W; 220/380V; 5(80) A; kls 1 (Pengukuran Langsung)</v>
      </c>
      <c r="D228" s="556">
        <f ca="1">SUMIFS(RAB!$F$14:$F$80,RAB!$C$14:$C$80,C228)</f>
        <v>0</v>
      </c>
      <c r="E228" s="555">
        <f ca="1" t="shared" si="31"/>
        <v>0</v>
      </c>
      <c r="F228" s="555">
        <f ca="1">IF(D228=0,0,SUM($E$223:E228))</f>
        <v>0</v>
      </c>
    </row>
    <row r="229" hidden="1" spans="2:6">
      <c r="B229" s="560">
        <v>6</v>
      </c>
      <c r="C229" s="556" t="str">
        <f ca="1">IF(ISERROR(OFFSET('HARGA SATUAN'!$C$6,MATCH('REKAP MDU'!B229,'HARGA SATUAN'!$L$7:$L$1458,0),0)),"",OFFSET('HARGA SATUAN'!$C$6,MATCH('REKAP MDU'!B229,'HARGA SATUAN'!$L$7:$L$1458,0),0))</f>
        <v>KWH Elektronik; 3P; 4W; 57.7-100V/220-400V; 5(10) A; kls 0.5 (Pengukuran Tidak Langsung)</v>
      </c>
      <c r="D229" s="556">
        <f ca="1">SUMIFS(RAB!$F$14:$F$80,RAB!$C$14:$C$80,C229)</f>
        <v>0</v>
      </c>
      <c r="E229" s="555">
        <f ca="1" t="shared" si="31"/>
        <v>0</v>
      </c>
      <c r="F229" s="555">
        <f ca="1">IF(D229=0,0,SUM($E$223:E229))</f>
        <v>0</v>
      </c>
    </row>
    <row r="230" hidden="1" spans="2:6">
      <c r="B230" s="552">
        <v>7</v>
      </c>
      <c r="C230" s="556" t="str">
        <f ca="1">IF(ISERROR(OFFSET('HARGA SATUAN'!$C$6,MATCH('REKAP MDU'!B230,'HARGA SATUAN'!$L$7:$L$1458,0),0)),"",OFFSET('HARGA SATUAN'!$C$6,MATCH('REKAP MDU'!B230,'HARGA SATUAN'!$L$7:$L$1458,0),0))</f>
        <v>KWH Elektronik; 3P; 4W; 220/380V; 5(10); kls 1 (Pengukuran Tidak Langsung)</v>
      </c>
      <c r="D230" s="556">
        <f ca="1">SUMIFS(RAB!$F$14:$F$80,RAB!$C$14:$C$80,C230)</f>
        <v>0</v>
      </c>
      <c r="E230" s="555">
        <f ca="1" t="shared" si="31"/>
        <v>0</v>
      </c>
      <c r="F230" s="555">
        <f ca="1">IF(D230=0,0,SUM($E$223:E230))</f>
        <v>0</v>
      </c>
    </row>
    <row r="231" hidden="1" spans="2:6">
      <c r="B231" s="560">
        <v>8</v>
      </c>
      <c r="C231" s="556" t="str">
        <f ca="1">IF(ISERROR(OFFSET('HARGA SATUAN'!$C$6,MATCH('REKAP MDU'!B231,'HARGA SATUAN'!$L$7:$L$1458,0),0)),"",OFFSET('HARGA SATUAN'!$C$6,MATCH('REKAP MDU'!B231,'HARGA SATUAN'!$L$7:$L$1458,0),0))</f>
        <v>MCB 1 Fasa 2 A</v>
      </c>
      <c r="D231" s="556">
        <f ca="1">SUMIFS(RAB!$F$14:$F$80,RAB!$C$14:$C$80,C231)</f>
        <v>0</v>
      </c>
      <c r="E231" s="555">
        <f ca="1" t="shared" si="31"/>
        <v>0</v>
      </c>
      <c r="F231" s="555">
        <f ca="1">IF(D231=0,0,SUM($E$223:E231))</f>
        <v>0</v>
      </c>
    </row>
    <row r="232" hidden="1" spans="2:6">
      <c r="B232" s="552">
        <v>9</v>
      </c>
      <c r="C232" s="556" t="str">
        <f ca="1">IF(ISERROR(OFFSET('HARGA SATUAN'!$C$6,MATCH('REKAP MDU'!B232,'HARGA SATUAN'!$L$7:$L$1458,0),0)),"",OFFSET('HARGA SATUAN'!$C$6,MATCH('REKAP MDU'!B232,'HARGA SATUAN'!$L$7:$L$1458,0),0))</f>
        <v>MCB 1 Fasa 4 A</v>
      </c>
      <c r="D232" s="556">
        <f ca="1">SUMIFS(RAB!$F$14:$F$80,RAB!$C$14:$C$80,C232)</f>
        <v>0</v>
      </c>
      <c r="E232" s="555">
        <f ca="1" t="shared" si="31"/>
        <v>0</v>
      </c>
      <c r="F232" s="555">
        <f ca="1">IF(D232=0,0,SUM($E$223:E232))</f>
        <v>0</v>
      </c>
    </row>
    <row r="233" hidden="1" spans="2:6">
      <c r="B233" s="560">
        <v>10</v>
      </c>
      <c r="C233" s="556" t="str">
        <f ca="1">IF(ISERROR(OFFSET('HARGA SATUAN'!$C$6,MATCH('REKAP MDU'!B233,'HARGA SATUAN'!$L$7:$L$1458,0),0)),"",OFFSET('HARGA SATUAN'!$C$6,MATCH('REKAP MDU'!B233,'HARGA SATUAN'!$L$7:$L$1458,0),0))</f>
        <v>MCB 1 Fasa 6 A</v>
      </c>
      <c r="D233" s="556">
        <f ca="1">SUMIFS(RAB!$F$14:$F$80,RAB!$C$14:$C$80,C233)</f>
        <v>0</v>
      </c>
      <c r="E233" s="555">
        <f ca="1" t="shared" si="31"/>
        <v>0</v>
      </c>
      <c r="F233" s="555">
        <f ca="1">IF(D233=0,0,SUM($E$223:E233))</f>
        <v>0</v>
      </c>
    </row>
    <row r="234" hidden="1" spans="2:6">
      <c r="B234" s="552">
        <v>11</v>
      </c>
      <c r="C234" s="556" t="str">
        <f ca="1">IF(ISERROR(OFFSET('HARGA SATUAN'!$C$6,MATCH('REKAP MDU'!B234,'HARGA SATUAN'!$L$7:$L$1458,0),0)),"",OFFSET('HARGA SATUAN'!$C$6,MATCH('REKAP MDU'!B234,'HARGA SATUAN'!$L$7:$L$1458,0),0))</f>
        <v>MCB 1 Fasa 10 A</v>
      </c>
      <c r="D234" s="556">
        <f ca="1">SUMIFS(RAB!$F$14:$F$80,RAB!$C$14:$C$80,C234)</f>
        <v>0</v>
      </c>
      <c r="E234" s="555">
        <f ca="1" t="shared" si="31"/>
        <v>0</v>
      </c>
      <c r="F234" s="555">
        <f ca="1">IF(D234=0,0,SUM($E$223:E234))</f>
        <v>0</v>
      </c>
    </row>
    <row r="235" hidden="1" spans="2:6">
      <c r="B235" s="560">
        <v>12</v>
      </c>
      <c r="C235" s="556" t="str">
        <f ca="1">IF(ISERROR(OFFSET('HARGA SATUAN'!$C$6,MATCH('REKAP MDU'!B235,'HARGA SATUAN'!$L$7:$L$1458,0),0)),"",OFFSET('HARGA SATUAN'!$C$6,MATCH('REKAP MDU'!B235,'HARGA SATUAN'!$L$7:$L$1458,0),0))</f>
        <v>MCB 1 Fasa 16 A</v>
      </c>
      <c r="D235" s="556">
        <f ca="1">SUMIFS(RAB!$F$14:$F$80,RAB!$C$14:$C$80,C235)</f>
        <v>0</v>
      </c>
      <c r="E235" s="555">
        <f ca="1" t="shared" si="31"/>
        <v>0</v>
      </c>
      <c r="F235" s="555">
        <f ca="1">IF(D235=0,0,SUM($E$223:E235))</f>
        <v>0</v>
      </c>
    </row>
    <row r="236" hidden="1" spans="2:6">
      <c r="B236" s="552">
        <v>13</v>
      </c>
      <c r="C236" s="556" t="str">
        <f ca="1">IF(ISERROR(OFFSET('HARGA SATUAN'!$C$6,MATCH('REKAP MDU'!B236,'HARGA SATUAN'!$L$7:$L$1458,0),0)),"",OFFSET('HARGA SATUAN'!$C$6,MATCH('REKAP MDU'!B236,'HARGA SATUAN'!$L$7:$L$1458,0),0))</f>
        <v>MCB 1 Fasa 20 A</v>
      </c>
      <c r="D236" s="556">
        <f ca="1">SUMIFS(RAB!$F$14:$F$80,RAB!$C$14:$C$80,C236)</f>
        <v>0</v>
      </c>
      <c r="E236" s="555">
        <f ca="1" t="shared" si="31"/>
        <v>0</v>
      </c>
      <c r="F236" s="555">
        <f ca="1">IF(D236=0,0,SUM($E$223:E236))</f>
        <v>0</v>
      </c>
    </row>
    <row r="237" hidden="1" spans="2:6">
      <c r="B237" s="560">
        <v>14</v>
      </c>
      <c r="C237" s="556" t="str">
        <f ca="1">IF(ISERROR(OFFSET('HARGA SATUAN'!$C$6,MATCH('REKAP MDU'!B237,'HARGA SATUAN'!$L$7:$L$1458,0),0)),"",OFFSET('HARGA SATUAN'!$C$6,MATCH('REKAP MDU'!B237,'HARGA SATUAN'!$L$7:$L$1458,0),0))</f>
        <v>MCB 1 Fasa 25 A</v>
      </c>
      <c r="D237" s="556">
        <f ca="1">SUMIFS(RAB!$F$14:$F$80,RAB!$C$14:$C$80,C237)</f>
        <v>0</v>
      </c>
      <c r="E237" s="555">
        <f ca="1" t="shared" si="31"/>
        <v>0</v>
      </c>
      <c r="F237" s="555">
        <f ca="1">IF(D237=0,0,SUM($E$223:E237))</f>
        <v>0</v>
      </c>
    </row>
    <row r="238" hidden="1" spans="2:6">
      <c r="B238" s="552">
        <v>15</v>
      </c>
      <c r="C238" s="556" t="str">
        <f ca="1">IF(ISERROR(OFFSET('HARGA SATUAN'!$C$6,MATCH('REKAP MDU'!B238,'HARGA SATUAN'!$L$7:$L$1458,0),0)),"",OFFSET('HARGA SATUAN'!$C$6,MATCH('REKAP MDU'!B238,'HARGA SATUAN'!$L$7:$L$1458,0),0))</f>
        <v>MCB 1 Fasa 35 A</v>
      </c>
      <c r="D238" s="556">
        <f ca="1">SUMIFS(RAB!$F$14:$F$80,RAB!$C$14:$C$80,C238)</f>
        <v>0</v>
      </c>
      <c r="E238" s="555">
        <f ca="1" t="shared" si="31"/>
        <v>0</v>
      </c>
      <c r="F238" s="555">
        <f ca="1">IF(D238=0,0,SUM($E$223:E238))</f>
        <v>0</v>
      </c>
    </row>
    <row r="239" hidden="1" spans="2:6">
      <c r="B239" s="560">
        <v>16</v>
      </c>
      <c r="C239" s="556" t="str">
        <f ca="1">IF(ISERROR(OFFSET('HARGA SATUAN'!$C$6,MATCH('REKAP MDU'!B239,'HARGA SATUAN'!$L$7:$L$1458,0),0)),"",OFFSET('HARGA SATUAN'!$C$6,MATCH('REKAP MDU'!B239,'HARGA SATUAN'!$L$7:$L$1458,0),0))</f>
        <v>MCB 1 Fasa 50 A</v>
      </c>
      <c r="D239" s="556">
        <f ca="1">SUMIFS(RAB!$F$14:$F$80,RAB!$C$14:$C$80,C239)</f>
        <v>1</v>
      </c>
      <c r="E239" s="555">
        <f ca="1" t="shared" si="31"/>
        <v>1</v>
      </c>
      <c r="F239" s="555">
        <f ca="1">IF(D239=0,0,SUM($E$223:E239))</f>
        <v>2</v>
      </c>
    </row>
    <row r="240" hidden="1" spans="2:6">
      <c r="B240" s="552">
        <v>17</v>
      </c>
      <c r="C240" s="556" t="str">
        <f ca="1">IF(ISERROR(OFFSET('HARGA SATUAN'!$C$6,MATCH('REKAP MDU'!B240,'HARGA SATUAN'!$L$7:$L$1458,0),0)),"",OFFSET('HARGA SATUAN'!$C$6,MATCH('REKAP MDU'!B240,'HARGA SATUAN'!$L$7:$L$1458,0),0))</f>
        <v>MCB 3 Fasa 10 A</v>
      </c>
      <c r="D240" s="556">
        <f ca="1">SUMIFS(RAB!$F$14:$F$80,RAB!$C$14:$C$80,C240)</f>
        <v>0</v>
      </c>
      <c r="E240" s="555">
        <f ca="1" t="shared" si="31"/>
        <v>0</v>
      </c>
      <c r="F240" s="555">
        <f ca="1">IF(D240=0,0,SUM($E$223:E240))</f>
        <v>0</v>
      </c>
    </row>
    <row r="241" hidden="1" spans="2:6">
      <c r="B241" s="560">
        <v>18</v>
      </c>
      <c r="C241" s="556" t="str">
        <f ca="1">IF(ISERROR(OFFSET('HARGA SATUAN'!$C$6,MATCH('REKAP MDU'!B241,'HARGA SATUAN'!$L$7:$L$1458,0),0)),"",OFFSET('HARGA SATUAN'!$C$6,MATCH('REKAP MDU'!B241,'HARGA SATUAN'!$L$7:$L$1458,0),0))</f>
        <v>MCB 3 Fasa 16 A</v>
      </c>
      <c r="D241" s="556">
        <f ca="1">SUMIFS(RAB!$F$14:$F$80,RAB!$C$14:$C$80,C241)</f>
        <v>0</v>
      </c>
      <c r="E241" s="555">
        <f ca="1" t="shared" si="31"/>
        <v>0</v>
      </c>
      <c r="F241" s="555">
        <f ca="1">IF(D241=0,0,SUM($E$223:E241))</f>
        <v>0</v>
      </c>
    </row>
    <row r="242" hidden="1" spans="2:6">
      <c r="B242" s="552">
        <v>19</v>
      </c>
      <c r="C242" s="556" t="str">
        <f ca="1">IF(ISERROR(OFFSET('HARGA SATUAN'!$C$6,MATCH('REKAP MDU'!B242,'HARGA SATUAN'!$L$7:$L$1458,0),0)),"",OFFSET('HARGA SATUAN'!$C$6,MATCH('REKAP MDU'!B242,'HARGA SATUAN'!$L$7:$L$1458,0),0))</f>
        <v>MCB 3 Fasa 20 A</v>
      </c>
      <c r="D242" s="556">
        <f ca="1">SUMIFS(RAB!$F$14:$F$80,RAB!$C$14:$C$80,C242)</f>
        <v>0</v>
      </c>
      <c r="E242" s="555">
        <f ca="1" t="shared" si="31"/>
        <v>0</v>
      </c>
      <c r="F242" s="555">
        <f ca="1">IF(D242=0,0,SUM($E$223:E242))</f>
        <v>0</v>
      </c>
    </row>
    <row r="243" hidden="1" spans="2:6">
      <c r="B243" s="560">
        <v>20</v>
      </c>
      <c r="C243" s="556" t="str">
        <f ca="1">IF(ISERROR(OFFSET('HARGA SATUAN'!$C$6,MATCH('REKAP MDU'!B243,'HARGA SATUAN'!$L$7:$L$1458,0),0)),"",OFFSET('HARGA SATUAN'!$C$6,MATCH('REKAP MDU'!B243,'HARGA SATUAN'!$L$7:$L$1458,0),0))</f>
        <v>MCB 3 Fasa 25 A</v>
      </c>
      <c r="D243" s="556">
        <f ca="1">SUMIFS(RAB!$F$14:$F$80,RAB!$C$14:$C$80,C243)</f>
        <v>0</v>
      </c>
      <c r="E243" s="555">
        <f ca="1" t="shared" si="31"/>
        <v>0</v>
      </c>
      <c r="F243" s="555">
        <f ca="1">IF(D243=0,0,SUM($E$223:E243))</f>
        <v>0</v>
      </c>
    </row>
    <row r="244" hidden="1" spans="2:6">
      <c r="B244" s="552">
        <v>21</v>
      </c>
      <c r="C244" s="556" t="str">
        <f ca="1">IF(ISERROR(OFFSET('HARGA SATUAN'!$C$6,MATCH('REKAP MDU'!B244,'HARGA SATUAN'!$L$7:$L$1458,0),0)),"",OFFSET('HARGA SATUAN'!$C$6,MATCH('REKAP MDU'!B244,'HARGA SATUAN'!$L$7:$L$1458,0),0))</f>
        <v>MCB 3 Fasa 35 A</v>
      </c>
      <c r="D244" s="556">
        <f ca="1">SUMIFS(RAB!$F$14:$F$80,RAB!$C$14:$C$80,C244)</f>
        <v>0</v>
      </c>
      <c r="E244" s="555">
        <f ca="1" t="shared" si="31"/>
        <v>0</v>
      </c>
      <c r="F244" s="555">
        <f ca="1">IF(D244=0,0,SUM($E$223:E244))</f>
        <v>0</v>
      </c>
    </row>
    <row r="245" hidden="1" spans="2:6">
      <c r="B245" s="560">
        <v>22</v>
      </c>
      <c r="C245" s="556" t="str">
        <f ca="1">IF(ISERROR(OFFSET('HARGA SATUAN'!$C$6,MATCH('REKAP MDU'!B245,'HARGA SATUAN'!$L$7:$L$1458,0),0)),"",OFFSET('HARGA SATUAN'!$C$6,MATCH('REKAP MDU'!B245,'HARGA SATUAN'!$L$7:$L$1458,0),0))</f>
        <v>CT TM Indoor Tipe Blok 10/5-5A</v>
      </c>
      <c r="D245" s="556">
        <f ca="1">SUMIFS(RAB!$F$14:$F$80,RAB!$C$14:$C$80,C245)</f>
        <v>0</v>
      </c>
      <c r="E245" s="555">
        <f ca="1" t="shared" si="31"/>
        <v>0</v>
      </c>
      <c r="F245" s="555">
        <f ca="1">IF(D245=0,0,SUM($E$223:E245))</f>
        <v>0</v>
      </c>
    </row>
    <row r="246" hidden="1" spans="2:6">
      <c r="B246" s="552">
        <v>23</v>
      </c>
      <c r="C246" s="556" t="str">
        <f ca="1">IF(ISERROR(OFFSET('HARGA SATUAN'!$C$6,MATCH('REKAP MDU'!B246,'HARGA SATUAN'!$L$7:$L$1458,0),0)),"",OFFSET('HARGA SATUAN'!$C$6,MATCH('REKAP MDU'!B246,'HARGA SATUAN'!$L$7:$L$1458,0),0))</f>
        <v>CT TM Indoor Tipe Blok 15/5-5A</v>
      </c>
      <c r="D246" s="556">
        <f ca="1">SUMIFS(RAB!$F$14:$F$80,RAB!$C$14:$C$80,C246)</f>
        <v>0</v>
      </c>
      <c r="E246" s="555">
        <f ca="1" t="shared" si="31"/>
        <v>0</v>
      </c>
      <c r="F246" s="555">
        <f ca="1">IF(D246=0,0,SUM($E$223:E246))</f>
        <v>0</v>
      </c>
    </row>
    <row r="247" hidden="1" spans="2:6">
      <c r="B247" s="560">
        <v>24</v>
      </c>
      <c r="C247" s="556" t="str">
        <f ca="1">IF(ISERROR(OFFSET('HARGA SATUAN'!$C$6,MATCH('REKAP MDU'!B247,'HARGA SATUAN'!$L$7:$L$1458,0),0)),"",OFFSET('HARGA SATUAN'!$C$6,MATCH('REKAP MDU'!B247,'HARGA SATUAN'!$L$7:$L$1458,0),0))</f>
        <v>CT TM Indoor Tipe Blok 20/5-5A</v>
      </c>
      <c r="D247" s="556">
        <f ca="1">SUMIFS(RAB!$F$14:$F$80,RAB!$C$14:$C$80,C247)</f>
        <v>0</v>
      </c>
      <c r="E247" s="555">
        <f ca="1" t="shared" si="31"/>
        <v>0</v>
      </c>
      <c r="F247" s="555">
        <f ca="1">IF(D247=0,0,SUM($E$223:E247))</f>
        <v>0</v>
      </c>
    </row>
    <row r="248" hidden="1" spans="2:6">
      <c r="B248" s="552">
        <v>25</v>
      </c>
      <c r="C248" s="556" t="str">
        <f ca="1">IF(ISERROR(OFFSET('HARGA SATUAN'!$C$6,MATCH('REKAP MDU'!B248,'HARGA SATUAN'!$L$7:$L$1458,0),0)),"",OFFSET('HARGA SATUAN'!$C$6,MATCH('REKAP MDU'!B248,'HARGA SATUAN'!$L$7:$L$1458,0),0))</f>
        <v>CT TM Indoor Tipe Blok 30/5-5A</v>
      </c>
      <c r="D248" s="556">
        <f ca="1">SUMIFS(RAB!$F$14:$F$80,RAB!$C$14:$C$80,C248)</f>
        <v>0</v>
      </c>
      <c r="E248" s="555">
        <f ca="1" t="shared" si="31"/>
        <v>0</v>
      </c>
      <c r="F248" s="555">
        <f ca="1">IF(D248=0,0,SUM($E$223:E248))</f>
        <v>0</v>
      </c>
    </row>
    <row r="249" hidden="1" spans="2:6">
      <c r="B249" s="560">
        <v>26</v>
      </c>
      <c r="C249" s="556" t="str">
        <f ca="1">IF(ISERROR(OFFSET('HARGA SATUAN'!$C$6,MATCH('REKAP MDU'!B249,'HARGA SATUAN'!$L$7:$L$1458,0),0)),"",OFFSET('HARGA SATUAN'!$C$6,MATCH('REKAP MDU'!B249,'HARGA SATUAN'!$L$7:$L$1458,0),0))</f>
        <v>CT TM Indoor Tipe Blok 40/5-5A</v>
      </c>
      <c r="D249" s="556">
        <f ca="1">SUMIFS(RAB!$F$14:$F$80,RAB!$C$14:$C$80,C249)</f>
        <v>0</v>
      </c>
      <c r="E249" s="555">
        <f ca="1" t="shared" si="31"/>
        <v>0</v>
      </c>
      <c r="F249" s="555">
        <f ca="1">IF(D249=0,0,SUM($E$223:E249))</f>
        <v>0</v>
      </c>
    </row>
    <row r="250" hidden="1" spans="2:6">
      <c r="B250" s="552">
        <v>27</v>
      </c>
      <c r="C250" s="556" t="str">
        <f ca="1">IF(ISERROR(OFFSET('HARGA SATUAN'!$C$6,MATCH('REKAP MDU'!B250,'HARGA SATUAN'!$L$7:$L$1458,0),0)),"",OFFSET('HARGA SATUAN'!$C$6,MATCH('REKAP MDU'!B250,'HARGA SATUAN'!$L$7:$L$1458,0),0))</f>
        <v>CT TM Indoor Tipe Blok 50/5-5A</v>
      </c>
      <c r="D250" s="556">
        <f ca="1">SUMIFS(RAB!$F$14:$F$80,RAB!$C$14:$C$80,C250)</f>
        <v>0</v>
      </c>
      <c r="E250" s="555">
        <f ca="1" t="shared" si="31"/>
        <v>0</v>
      </c>
      <c r="F250" s="555">
        <f ca="1">IF(D250=0,0,SUM($E$223:E250))</f>
        <v>0</v>
      </c>
    </row>
    <row r="251" hidden="1" spans="2:6">
      <c r="B251" s="560">
        <v>28</v>
      </c>
      <c r="C251" s="556" t="str">
        <f ca="1">IF(ISERROR(OFFSET('HARGA SATUAN'!$C$6,MATCH('REKAP MDU'!B251,'HARGA SATUAN'!$L$7:$L$1458,0),0)),"",OFFSET('HARGA SATUAN'!$C$6,MATCH('REKAP MDU'!B251,'HARGA SATUAN'!$L$7:$L$1458,0),0))</f>
        <v>CT TM Indoor Tipe Blok 60/5-5A</v>
      </c>
      <c r="D251" s="556">
        <f ca="1">SUMIFS(RAB!$F$14:$F$80,RAB!$C$14:$C$80,C251)</f>
        <v>0</v>
      </c>
      <c r="E251" s="555">
        <f ca="1" t="shared" si="31"/>
        <v>0</v>
      </c>
      <c r="F251" s="555">
        <f ca="1">IF(D251=0,0,SUM($E$223:E251))</f>
        <v>0</v>
      </c>
    </row>
    <row r="252" hidden="1" spans="2:6">
      <c r="B252" s="552">
        <v>29</v>
      </c>
      <c r="C252" s="556" t="str">
        <f ca="1">IF(ISERROR(OFFSET('HARGA SATUAN'!$C$6,MATCH('REKAP MDU'!B252,'HARGA SATUAN'!$L$7:$L$1458,0),0)),"",OFFSET('HARGA SATUAN'!$C$6,MATCH('REKAP MDU'!B252,'HARGA SATUAN'!$L$7:$L$1458,0),0))</f>
        <v>CT TM Indoor Tipe Blok 75/5-5A</v>
      </c>
      <c r="D252" s="556">
        <f ca="1">SUMIFS(RAB!$F$14:$F$80,RAB!$C$14:$C$80,C252)</f>
        <v>0</v>
      </c>
      <c r="E252" s="555">
        <f ca="1" t="shared" si="31"/>
        <v>0</v>
      </c>
      <c r="F252" s="555">
        <f ca="1">IF(D252=0,0,SUM($E$223:E252))</f>
        <v>0</v>
      </c>
    </row>
    <row r="253" hidden="1" spans="2:6">
      <c r="B253" s="560">
        <v>30</v>
      </c>
      <c r="C253" s="556" t="str">
        <f ca="1">IF(ISERROR(OFFSET('HARGA SATUAN'!$C$6,MATCH('REKAP MDU'!B253,'HARGA SATUAN'!$L$7:$L$1458,0),0)),"",OFFSET('HARGA SATUAN'!$C$6,MATCH('REKAP MDU'!B253,'HARGA SATUAN'!$L$7:$L$1458,0),0))</f>
        <v>CT TM Indoor Tipe Blok 80/5-5A</v>
      </c>
      <c r="D253" s="556">
        <f ca="1">SUMIFS(RAB!$F$14:$F$80,RAB!$C$14:$C$80,C253)</f>
        <v>0</v>
      </c>
      <c r="E253" s="555">
        <f ca="1" t="shared" si="31"/>
        <v>0</v>
      </c>
      <c r="F253" s="555">
        <f ca="1">IF(D253=0,0,SUM($E$223:E253))</f>
        <v>0</v>
      </c>
    </row>
    <row r="254" hidden="1" spans="2:6">
      <c r="B254" s="552">
        <v>31</v>
      </c>
      <c r="C254" s="556" t="str">
        <f ca="1">IF(ISERROR(OFFSET('HARGA SATUAN'!$C$6,MATCH('REKAP MDU'!B254,'HARGA SATUAN'!$L$7:$L$1458,0),0)),"",OFFSET('HARGA SATUAN'!$C$6,MATCH('REKAP MDU'!B254,'HARGA SATUAN'!$L$7:$L$1458,0),0))</f>
        <v>CT TM Indoor Tipe Blok 100/5-5A</v>
      </c>
      <c r="D254" s="556">
        <f ca="1">SUMIFS(RAB!$F$14:$F$80,RAB!$C$14:$C$80,C254)</f>
        <v>0</v>
      </c>
      <c r="E254" s="555">
        <f ca="1" t="shared" si="31"/>
        <v>0</v>
      </c>
      <c r="F254" s="555">
        <f ca="1">IF(D254=0,0,SUM($E$223:E254))</f>
        <v>0</v>
      </c>
    </row>
    <row r="255" hidden="1" spans="2:6">
      <c r="B255" s="560">
        <v>32</v>
      </c>
      <c r="C255" s="556" t="str">
        <f ca="1">IF(ISERROR(OFFSET('HARGA SATUAN'!$C$6,MATCH('REKAP MDU'!B255,'HARGA SATUAN'!$L$7:$L$1458,0),0)),"",OFFSET('HARGA SATUAN'!$C$6,MATCH('REKAP MDU'!B255,'HARGA SATUAN'!$L$7:$L$1458,0),0))</f>
        <v>CT TM Indoor Tipe Blok 150/5-5A</v>
      </c>
      <c r="D255" s="556">
        <f ca="1">SUMIFS(RAB!$F$14:$F$80,RAB!$C$14:$C$80,C255)</f>
        <v>0</v>
      </c>
      <c r="E255" s="555">
        <f ca="1" t="shared" si="31"/>
        <v>0</v>
      </c>
      <c r="F255" s="555">
        <f ca="1">IF(D255=0,0,SUM($E$223:E255))</f>
        <v>0</v>
      </c>
    </row>
    <row r="256" hidden="1" spans="2:6">
      <c r="B256" s="552">
        <v>33</v>
      </c>
      <c r="C256" s="556" t="str">
        <f ca="1">IF(ISERROR(OFFSET('HARGA SATUAN'!$C$6,MATCH('REKAP MDU'!B256,'HARGA SATUAN'!$L$7:$L$1458,0),0)),"",OFFSET('HARGA SATUAN'!$C$6,MATCH('REKAP MDU'!B256,'HARGA SATUAN'!$L$7:$L$1458,0),0))</f>
        <v>CT TM Indoor Tipe Blok 200/5-5A</v>
      </c>
      <c r="D256" s="556">
        <f ca="1">SUMIFS(RAB!$F$14:$F$80,RAB!$C$14:$C$80,C256)</f>
        <v>0</v>
      </c>
      <c r="E256" s="555">
        <f ca="1" t="shared" si="31"/>
        <v>0</v>
      </c>
      <c r="F256" s="555">
        <f ca="1">IF(D256=0,0,SUM($E$223:E256))</f>
        <v>0</v>
      </c>
    </row>
    <row r="257" hidden="1" spans="2:6">
      <c r="B257" s="560">
        <v>34</v>
      </c>
      <c r="C257" s="556" t="str">
        <f ca="1">IF(ISERROR(OFFSET('HARGA SATUAN'!$C$6,MATCH('REKAP MDU'!B257,'HARGA SATUAN'!$L$7:$L$1458,0),0)),"",OFFSET('HARGA SATUAN'!$C$6,MATCH('REKAP MDU'!B257,'HARGA SATUAN'!$L$7:$L$1458,0),0))</f>
        <v>CT TM Indoor Tipe Blok 250/5-5A</v>
      </c>
      <c r="D257" s="556">
        <f ca="1">SUMIFS(RAB!$F$14:$F$80,RAB!$C$14:$C$80,C257)</f>
        <v>0</v>
      </c>
      <c r="E257" s="555">
        <f ca="1" t="shared" si="31"/>
        <v>0</v>
      </c>
      <c r="F257" s="555">
        <f ca="1">IF(D257=0,0,SUM($E$223:E257))</f>
        <v>0</v>
      </c>
    </row>
    <row r="258" hidden="1" spans="2:6">
      <c r="B258" s="552">
        <v>35</v>
      </c>
      <c r="C258" s="556" t="str">
        <f ca="1">IF(ISERROR(OFFSET('HARGA SATUAN'!$C$6,MATCH('REKAP MDU'!B258,'HARGA SATUAN'!$L$7:$L$1458,0),0)),"",OFFSET('HARGA SATUAN'!$C$6,MATCH('REKAP MDU'!B258,'HARGA SATUAN'!$L$7:$L$1458,0),0))</f>
        <v>CT TM Indoor Tipe Blok 300/5-5A</v>
      </c>
      <c r="D258" s="556">
        <f ca="1">SUMIFS(RAB!$F$14:$F$80,RAB!$C$14:$C$80,C258)</f>
        <v>0</v>
      </c>
      <c r="E258" s="555">
        <f ca="1" t="shared" si="31"/>
        <v>0</v>
      </c>
      <c r="F258" s="555">
        <f ca="1">IF(D258=0,0,SUM($E$223:E258))</f>
        <v>0</v>
      </c>
    </row>
    <row r="259" hidden="1" spans="2:6">
      <c r="B259" s="560">
        <v>36</v>
      </c>
      <c r="C259" s="556" t="str">
        <f ca="1">IF(ISERROR(OFFSET('HARGA SATUAN'!$C$6,MATCH('REKAP MDU'!B259,'HARGA SATUAN'!$L$7:$L$1458,0),0)),"",OFFSET('HARGA SATUAN'!$C$6,MATCH('REKAP MDU'!B259,'HARGA SATUAN'!$L$7:$L$1458,0),0))</f>
        <v>CT TM Indoor Tipe Blok 400/5-5A</v>
      </c>
      <c r="D259" s="556">
        <f ca="1">SUMIFS(RAB!$F$14:$F$80,RAB!$C$14:$C$80,C259)</f>
        <v>0</v>
      </c>
      <c r="E259" s="555">
        <f ca="1" t="shared" si="31"/>
        <v>0</v>
      </c>
      <c r="F259" s="555">
        <f ca="1">IF(D259=0,0,SUM($E$223:E259))</f>
        <v>0</v>
      </c>
    </row>
    <row r="260" hidden="1" spans="2:6">
      <c r="B260" s="552">
        <v>37</v>
      </c>
      <c r="C260" s="556" t="str">
        <f ca="1">IF(ISERROR(OFFSET('HARGA SATUAN'!$C$6,MATCH('REKAP MDU'!B260,'HARGA SATUAN'!$L$7:$L$1458,0),0)),"",OFFSET('HARGA SATUAN'!$C$6,MATCH('REKAP MDU'!B260,'HARGA SATUAN'!$L$7:$L$1458,0),0))</f>
        <v>CT TM Indoor Tipe Blok 500/5-5A</v>
      </c>
      <c r="D260" s="556">
        <f ca="1">SUMIFS(RAB!$F$14:$F$80,RAB!$C$14:$C$80,C260)</f>
        <v>0</v>
      </c>
      <c r="E260" s="555">
        <f ca="1" t="shared" si="31"/>
        <v>0</v>
      </c>
      <c r="F260" s="555">
        <f ca="1">IF(D260=0,0,SUM($E$223:E260))</f>
        <v>0</v>
      </c>
    </row>
    <row r="261" hidden="1" spans="2:6">
      <c r="B261" s="560">
        <v>38</v>
      </c>
      <c r="C261" s="556" t="str">
        <f ca="1">IF(ISERROR(OFFSET('HARGA SATUAN'!$C$6,MATCH('REKAP MDU'!B261,'HARGA SATUAN'!$L$7:$L$1458,0),0)),"",OFFSET('HARGA SATUAN'!$C$6,MATCH('REKAP MDU'!B261,'HARGA SATUAN'!$L$7:$L$1458,0),0))</f>
        <v>CT TM Indoor Tipe Blok 600/5-5A</v>
      </c>
      <c r="D261" s="556">
        <f ca="1">SUMIFS(RAB!$F$14:$F$80,RAB!$C$14:$C$80,C261)</f>
        <v>0</v>
      </c>
      <c r="E261" s="555">
        <f ca="1" t="shared" si="31"/>
        <v>0</v>
      </c>
      <c r="F261" s="555">
        <f ca="1">IF(D261=0,0,SUM($E$223:E261))</f>
        <v>0</v>
      </c>
    </row>
    <row r="262" hidden="1" spans="2:6">
      <c r="B262" s="552">
        <v>39</v>
      </c>
      <c r="C262" s="556" t="str">
        <f ca="1">IF(ISERROR(OFFSET('HARGA SATUAN'!$C$6,MATCH('REKAP MDU'!B262,'HARGA SATUAN'!$L$7:$L$1458,0),0)),"",OFFSET('HARGA SATUAN'!$C$6,MATCH('REKAP MDU'!B262,'HARGA SATUAN'!$L$7:$L$1458,0),0))</f>
        <v>CT TM Indoor Tipe Blok 750/5-5A</v>
      </c>
      <c r="D262" s="556">
        <f ca="1">SUMIFS(RAB!$F$14:$F$80,RAB!$C$14:$C$80,C262)</f>
        <v>0</v>
      </c>
      <c r="E262" s="555">
        <f ca="1" t="shared" si="31"/>
        <v>0</v>
      </c>
      <c r="F262" s="555">
        <f ca="1">IF(D262=0,0,SUM($E$223:E262))</f>
        <v>0</v>
      </c>
    </row>
    <row r="263" hidden="1" spans="2:6">
      <c r="B263" s="560">
        <v>40</v>
      </c>
      <c r="C263" s="556" t="str">
        <f ca="1">IF(ISERROR(OFFSET('HARGA SATUAN'!$C$6,MATCH('REKAP MDU'!B263,'HARGA SATUAN'!$L$7:$L$1458,0),0)),"",OFFSET('HARGA SATUAN'!$C$6,MATCH('REKAP MDU'!B263,'HARGA SATUAN'!$L$7:$L$1458,0),0))</f>
        <v>CT TM Indoor Tipe Blok 800/5-5A</v>
      </c>
      <c r="D263" s="556">
        <f ca="1">SUMIFS(RAB!$F$14:$F$80,RAB!$C$14:$C$80,C263)</f>
        <v>0</v>
      </c>
      <c r="E263" s="555">
        <f ca="1" t="shared" si="31"/>
        <v>0</v>
      </c>
      <c r="F263" s="555">
        <f ca="1">IF(D263=0,0,SUM($E$223:E263))</f>
        <v>0</v>
      </c>
    </row>
    <row r="264" hidden="1" spans="2:6">
      <c r="B264" s="552">
        <v>41</v>
      </c>
      <c r="C264" s="556" t="str">
        <f ca="1">IF(ISERROR(OFFSET('HARGA SATUAN'!$C$6,MATCH('REKAP MDU'!B264,'HARGA SATUAN'!$L$7:$L$1458,0),0)),"",OFFSET('HARGA SATUAN'!$C$6,MATCH('REKAP MDU'!B264,'HARGA SATUAN'!$L$7:$L$1458,0),0))</f>
        <v>CT TM Indoor Tipe Blok 1000/5-5A</v>
      </c>
      <c r="D264" s="556">
        <f ca="1">SUMIFS(RAB!$F$14:$F$80,RAB!$C$14:$C$80,C264)</f>
        <v>0</v>
      </c>
      <c r="E264" s="555">
        <f ca="1" t="shared" si="31"/>
        <v>0</v>
      </c>
      <c r="F264" s="555">
        <f ca="1">IF(D264=0,0,SUM($E$223:E264))</f>
        <v>0</v>
      </c>
    </row>
    <row r="265" hidden="1" spans="2:6">
      <c r="B265" s="560">
        <v>42</v>
      </c>
      <c r="C265" s="556" t="str">
        <f ca="1">IF(ISERROR(OFFSET('HARGA SATUAN'!$C$6,MATCH('REKAP MDU'!B265,'HARGA SATUAN'!$L$7:$L$1458,0),0)),"",OFFSET('HARGA SATUAN'!$C$6,MATCH('REKAP MDU'!B265,'HARGA SATUAN'!$L$7:$L$1458,0),0))</f>
        <v>CT TM Indoor Tipe Ring 50/5-5A</v>
      </c>
      <c r="D265" s="556">
        <f ca="1">SUMIFS(RAB!$F$14:$F$80,RAB!$C$14:$C$80,C265)</f>
        <v>0</v>
      </c>
      <c r="E265" s="555">
        <f ca="1" t="shared" si="31"/>
        <v>0</v>
      </c>
      <c r="F265" s="555">
        <f ca="1">IF(D265=0,0,SUM($E$223:E265))</f>
        <v>0</v>
      </c>
    </row>
    <row r="266" hidden="1" spans="2:6">
      <c r="B266" s="552">
        <v>43</v>
      </c>
      <c r="C266" s="556" t="str">
        <f ca="1">IF(ISERROR(OFFSET('HARGA SATUAN'!$C$6,MATCH('REKAP MDU'!B266,'HARGA SATUAN'!$L$7:$L$1458,0),0)),"",OFFSET('HARGA SATUAN'!$C$6,MATCH('REKAP MDU'!B266,'HARGA SATUAN'!$L$7:$L$1458,0),0))</f>
        <v>CT TM Indoor Tipe Ring 100/5-5A</v>
      </c>
      <c r="D266" s="556">
        <f ca="1">SUMIFS(RAB!$F$14:$F$80,RAB!$C$14:$C$80,C266)</f>
        <v>0</v>
      </c>
      <c r="E266" s="555">
        <f ca="1" t="shared" si="31"/>
        <v>0</v>
      </c>
      <c r="F266" s="555">
        <f ca="1">IF(D266=0,0,SUM($E$223:E266))</f>
        <v>0</v>
      </c>
    </row>
    <row r="267" hidden="1" spans="2:6">
      <c r="B267" s="560">
        <v>44</v>
      </c>
      <c r="C267" s="556" t="str">
        <f ca="1">IF(ISERROR(OFFSET('HARGA SATUAN'!$C$6,MATCH('REKAP MDU'!B267,'HARGA SATUAN'!$L$7:$L$1458,0),0)),"",OFFSET('HARGA SATUAN'!$C$6,MATCH('REKAP MDU'!B267,'HARGA SATUAN'!$L$7:$L$1458,0),0))</f>
        <v>CT TM Outdoor  10/5</v>
      </c>
      <c r="D267" s="556">
        <f ca="1">SUMIFS(RAB!$F$14:$F$80,RAB!$C$14:$C$80,C267)</f>
        <v>0</v>
      </c>
      <c r="E267" s="555">
        <f ca="1" t="shared" si="31"/>
        <v>0</v>
      </c>
      <c r="F267" s="555">
        <f ca="1">IF(D267=0,0,SUM($E$223:E267))</f>
        <v>0</v>
      </c>
    </row>
    <row r="268" hidden="1" spans="2:6">
      <c r="B268" s="552">
        <v>45</v>
      </c>
      <c r="C268" s="556" t="str">
        <f ca="1">IF(ISERROR(OFFSET('HARGA SATUAN'!$C$6,MATCH('REKAP MDU'!B268,'HARGA SATUAN'!$L$7:$L$1458,0),0)),"",OFFSET('HARGA SATUAN'!$C$6,MATCH('REKAP MDU'!B268,'HARGA SATUAN'!$L$7:$L$1458,0),0))</f>
        <v>CT TM Outdoor  15/5</v>
      </c>
      <c r="D268" s="556">
        <f ca="1">SUMIFS(RAB!$F$14:$F$80,RAB!$C$14:$C$80,C268)</f>
        <v>0</v>
      </c>
      <c r="E268" s="555">
        <f ca="1" t="shared" si="31"/>
        <v>0</v>
      </c>
      <c r="F268" s="555">
        <f ca="1">IF(D268=0,0,SUM($E$223:E268))</f>
        <v>0</v>
      </c>
    </row>
    <row r="269" hidden="1" spans="2:6">
      <c r="B269" s="560">
        <v>46</v>
      </c>
      <c r="C269" s="556" t="str">
        <f ca="1">IF(ISERROR(OFFSET('HARGA SATUAN'!$C$6,MATCH('REKAP MDU'!B269,'HARGA SATUAN'!$L$7:$L$1458,0),0)),"",OFFSET('HARGA SATUAN'!$C$6,MATCH('REKAP MDU'!B269,'HARGA SATUAN'!$L$7:$L$1458,0),0))</f>
        <v>CT TM Outdoor  20/5</v>
      </c>
      <c r="D269" s="556">
        <f ca="1">SUMIFS(RAB!$F$14:$F$80,RAB!$C$14:$C$80,C269)</f>
        <v>0</v>
      </c>
      <c r="E269" s="555">
        <f ca="1" t="shared" si="31"/>
        <v>0</v>
      </c>
      <c r="F269" s="555">
        <f ca="1">IF(D269=0,0,SUM($E$223:E269))</f>
        <v>0</v>
      </c>
    </row>
    <row r="270" hidden="1" spans="2:6">
      <c r="B270" s="552">
        <v>47</v>
      </c>
      <c r="C270" s="556" t="str">
        <f ca="1">IF(ISERROR(OFFSET('HARGA SATUAN'!$C$6,MATCH('REKAP MDU'!B270,'HARGA SATUAN'!$L$7:$L$1458,0),0)),"",OFFSET('HARGA SATUAN'!$C$6,MATCH('REKAP MDU'!B270,'HARGA SATUAN'!$L$7:$L$1458,0),0))</f>
        <v>CT TM Outdoor  25/5</v>
      </c>
      <c r="D270" s="556">
        <f ca="1">SUMIFS(RAB!$F$14:$F$80,RAB!$C$14:$C$80,C270)</f>
        <v>0</v>
      </c>
      <c r="E270" s="555">
        <f ca="1" t="shared" si="31"/>
        <v>0</v>
      </c>
      <c r="F270" s="555">
        <f ca="1">IF(D270=0,0,SUM($E$223:E270))</f>
        <v>0</v>
      </c>
    </row>
    <row r="271" hidden="1" spans="2:6">
      <c r="B271" s="560">
        <v>48</v>
      </c>
      <c r="C271" s="556" t="str">
        <f ca="1">IF(ISERROR(OFFSET('HARGA SATUAN'!$C$6,MATCH('REKAP MDU'!B271,'HARGA SATUAN'!$L$7:$L$1458,0),0)),"",OFFSET('HARGA SATUAN'!$C$6,MATCH('REKAP MDU'!B271,'HARGA SATUAN'!$L$7:$L$1458,0),0))</f>
        <v>CT TM Outdoor  30/5</v>
      </c>
      <c r="D271" s="556">
        <f ca="1">SUMIFS(RAB!$F$14:$F$80,RAB!$C$14:$C$80,C271)</f>
        <v>0</v>
      </c>
      <c r="E271" s="555">
        <f ca="1" t="shared" si="31"/>
        <v>0</v>
      </c>
      <c r="F271" s="555">
        <f ca="1">IF(D271=0,0,SUM($E$223:E271))</f>
        <v>0</v>
      </c>
    </row>
    <row r="272" hidden="1" spans="2:6">
      <c r="B272" s="552">
        <v>49</v>
      </c>
      <c r="C272" s="556" t="str">
        <f ca="1">IF(ISERROR(OFFSET('HARGA SATUAN'!$C$6,MATCH('REKAP MDU'!B272,'HARGA SATUAN'!$L$7:$L$1458,0),0)),"",OFFSET('HARGA SATUAN'!$C$6,MATCH('REKAP MDU'!B272,'HARGA SATUAN'!$L$7:$L$1458,0),0))</f>
        <v>CT TM Outdoor  40/5</v>
      </c>
      <c r="D272" s="556">
        <f ca="1">SUMIFS(RAB!$F$14:$F$80,RAB!$C$14:$C$80,C272)</f>
        <v>0</v>
      </c>
      <c r="E272" s="555">
        <f ca="1" t="shared" si="31"/>
        <v>0</v>
      </c>
      <c r="F272" s="555">
        <f ca="1">IF(D272=0,0,SUM($E$223:E272))</f>
        <v>0</v>
      </c>
    </row>
    <row r="273" hidden="1" spans="2:6">
      <c r="B273" s="560">
        <v>50</v>
      </c>
      <c r="C273" s="556" t="str">
        <f ca="1">IF(ISERROR(OFFSET('HARGA SATUAN'!$C$6,MATCH('REKAP MDU'!B273,'HARGA SATUAN'!$L$7:$L$1458,0),0)),"",OFFSET('HARGA SATUAN'!$C$6,MATCH('REKAP MDU'!B273,'HARGA SATUAN'!$L$7:$L$1458,0),0))</f>
        <v>CT TM Outdoor  50/5</v>
      </c>
      <c r="D273" s="556">
        <f ca="1">SUMIFS(RAB!$F$14:$F$80,RAB!$C$14:$C$80,C273)</f>
        <v>0</v>
      </c>
      <c r="E273" s="555">
        <f ca="1" t="shared" si="31"/>
        <v>0</v>
      </c>
      <c r="F273" s="555">
        <f ca="1">IF(D273=0,0,SUM($E$223:E273))</f>
        <v>0</v>
      </c>
    </row>
    <row r="274" hidden="1" spans="2:6">
      <c r="B274" s="552">
        <v>51</v>
      </c>
      <c r="C274" s="556" t="str">
        <f ca="1">IF(ISERROR(OFFSET('HARGA SATUAN'!$C$6,MATCH('REKAP MDU'!B274,'HARGA SATUAN'!$L$7:$L$1458,0),0)),"",OFFSET('HARGA SATUAN'!$C$6,MATCH('REKAP MDU'!B274,'HARGA SATUAN'!$L$7:$L$1458,0),0))</f>
        <v>CT TM Outdoor  60/5</v>
      </c>
      <c r="D274" s="556">
        <f ca="1">SUMIFS(RAB!$F$14:$F$80,RAB!$C$14:$C$80,C274)</f>
        <v>0</v>
      </c>
      <c r="E274" s="555">
        <f ca="1" t="shared" si="31"/>
        <v>0</v>
      </c>
      <c r="F274" s="555">
        <f ca="1">IF(D274=0,0,SUM($E$223:E274))</f>
        <v>0</v>
      </c>
    </row>
    <row r="275" hidden="1" spans="2:6">
      <c r="B275" s="560">
        <v>52</v>
      </c>
      <c r="C275" s="556" t="str">
        <f ca="1">IF(ISERROR(OFFSET('HARGA SATUAN'!$C$6,MATCH('REKAP MDU'!B275,'HARGA SATUAN'!$L$7:$L$1458,0),0)),"",OFFSET('HARGA SATUAN'!$C$6,MATCH('REKAP MDU'!B275,'HARGA SATUAN'!$L$7:$L$1458,0),0))</f>
        <v>CT TM Outdoor  75/5</v>
      </c>
      <c r="D275" s="556">
        <f ca="1">SUMIFS(RAB!$F$14:$F$80,RAB!$C$14:$C$80,C275)</f>
        <v>0</v>
      </c>
      <c r="E275" s="555">
        <f ca="1" t="shared" si="31"/>
        <v>0</v>
      </c>
      <c r="F275" s="555">
        <f ca="1">IF(D275=0,0,SUM($E$223:E275))</f>
        <v>0</v>
      </c>
    </row>
    <row r="276" hidden="1" spans="2:6">
      <c r="B276" s="552">
        <v>53</v>
      </c>
      <c r="C276" s="556" t="str">
        <f ca="1">IF(ISERROR(OFFSET('HARGA SATUAN'!$C$6,MATCH('REKAP MDU'!B276,'HARGA SATUAN'!$L$7:$L$1458,0),0)),"",OFFSET('HARGA SATUAN'!$C$6,MATCH('REKAP MDU'!B276,'HARGA SATUAN'!$L$7:$L$1458,0),0))</f>
        <v>CT TM Outdoor 80/5</v>
      </c>
      <c r="D276" s="556">
        <f ca="1">SUMIFS(RAB!$F$14:$F$80,RAB!$C$14:$C$80,C276)</f>
        <v>0</v>
      </c>
      <c r="E276" s="555">
        <f ca="1" t="shared" si="31"/>
        <v>0</v>
      </c>
      <c r="F276" s="555">
        <f ca="1">IF(D276=0,0,SUM($E$223:E276))</f>
        <v>0</v>
      </c>
    </row>
    <row r="277" hidden="1" spans="2:6">
      <c r="B277" s="560">
        <v>54</v>
      </c>
      <c r="C277" s="556" t="str">
        <f ca="1">IF(ISERROR(OFFSET('HARGA SATUAN'!$C$6,MATCH('REKAP MDU'!B277,'HARGA SATUAN'!$L$7:$L$1458,0),0)),"",OFFSET('HARGA SATUAN'!$C$6,MATCH('REKAP MDU'!B277,'HARGA SATUAN'!$L$7:$L$1458,0),0))</f>
        <v>CT TM Outdoor 100/5</v>
      </c>
      <c r="D277" s="556">
        <f ca="1">SUMIFS(RAB!$F$14:$F$80,RAB!$C$14:$C$80,C277)</f>
        <v>0</v>
      </c>
      <c r="E277" s="555">
        <f ca="1" t="shared" si="31"/>
        <v>0</v>
      </c>
      <c r="F277" s="555">
        <f ca="1">IF(D277=0,0,SUM($E$223:E277))</f>
        <v>0</v>
      </c>
    </row>
    <row r="278" hidden="1" spans="2:6">
      <c r="B278" s="552">
        <v>55</v>
      </c>
      <c r="C278" s="556" t="str">
        <f ca="1">IF(ISERROR(OFFSET('HARGA SATUAN'!$C$6,MATCH('REKAP MDU'!B278,'HARGA SATUAN'!$L$7:$L$1458,0),0)),"",OFFSET('HARGA SATUAN'!$C$6,MATCH('REKAP MDU'!B278,'HARGA SATUAN'!$L$7:$L$1458,0),0))</f>
        <v>CT TM Outdoor 150/5</v>
      </c>
      <c r="D278" s="556">
        <f ca="1">SUMIFS(RAB!$F$14:$F$80,RAB!$C$14:$C$80,C278)</f>
        <v>0</v>
      </c>
      <c r="E278" s="555">
        <f ca="1" t="shared" si="31"/>
        <v>0</v>
      </c>
      <c r="F278" s="555">
        <f ca="1">IF(D278=0,0,SUM($E$223:E278))</f>
        <v>0</v>
      </c>
    </row>
    <row r="279" hidden="1" spans="2:6">
      <c r="B279" s="560">
        <v>56</v>
      </c>
      <c r="C279" s="556" t="str">
        <f ca="1">IF(ISERROR(OFFSET('HARGA SATUAN'!$C$6,MATCH('REKAP MDU'!B279,'HARGA SATUAN'!$L$7:$L$1458,0),0)),"",OFFSET('HARGA SATUAN'!$C$6,MATCH('REKAP MDU'!B279,'HARGA SATUAN'!$L$7:$L$1458,0),0))</f>
        <v>CT TM Outdoor 200/5</v>
      </c>
      <c r="D279" s="556">
        <f ca="1">SUMIFS(RAB!$F$14:$F$80,RAB!$C$14:$C$80,C279)</f>
        <v>0</v>
      </c>
      <c r="E279" s="555">
        <f ca="1" t="shared" si="31"/>
        <v>0</v>
      </c>
      <c r="F279" s="555">
        <f ca="1">IF(D279=0,0,SUM($E$223:E279))</f>
        <v>0</v>
      </c>
    </row>
    <row r="280" hidden="1" spans="2:6">
      <c r="B280" s="552">
        <v>57</v>
      </c>
      <c r="C280" s="556" t="str">
        <f ca="1">IF(ISERROR(OFFSET('HARGA SATUAN'!$C$6,MATCH('REKAP MDU'!B280,'HARGA SATUAN'!$L$7:$L$1458,0),0)),"",OFFSET('HARGA SATUAN'!$C$6,MATCH('REKAP MDU'!B280,'HARGA SATUAN'!$L$7:$L$1458,0),0))</f>
        <v>CT TM Outdoor 250/5</v>
      </c>
      <c r="D280" s="556">
        <f ca="1">SUMIFS(RAB!$F$14:$F$80,RAB!$C$14:$C$80,C280)</f>
        <v>0</v>
      </c>
      <c r="E280" s="555">
        <f ca="1" t="shared" si="31"/>
        <v>0</v>
      </c>
      <c r="F280" s="555">
        <f ca="1">IF(D280=0,0,SUM($E$223:E280))</f>
        <v>0</v>
      </c>
    </row>
    <row r="281" hidden="1" spans="2:6">
      <c r="B281" s="560">
        <v>58</v>
      </c>
      <c r="C281" s="556" t="str">
        <f ca="1">IF(ISERROR(OFFSET('HARGA SATUAN'!$C$6,MATCH('REKAP MDU'!B281,'HARGA SATUAN'!$L$7:$L$1458,0),0)),"",OFFSET('HARGA SATUAN'!$C$6,MATCH('REKAP MDU'!B281,'HARGA SATUAN'!$L$7:$L$1458,0),0))</f>
        <v>CT TM Outdoor 300/5</v>
      </c>
      <c r="D281" s="556">
        <f ca="1">SUMIFS(RAB!$F$14:$F$80,RAB!$C$14:$C$80,C281)</f>
        <v>0</v>
      </c>
      <c r="E281" s="555">
        <f ca="1" t="shared" si="31"/>
        <v>0</v>
      </c>
      <c r="F281" s="555">
        <f ca="1">IF(D281=0,0,SUM($E$223:E281))</f>
        <v>0</v>
      </c>
    </row>
    <row r="282" hidden="1" spans="2:6">
      <c r="B282" s="552">
        <v>59</v>
      </c>
      <c r="C282" s="556" t="str">
        <f ca="1">IF(ISERROR(OFFSET('HARGA SATUAN'!$C$6,MATCH('REKAP MDU'!B282,'HARGA SATUAN'!$L$7:$L$1458,0),0)),"",OFFSET('HARGA SATUAN'!$C$6,MATCH('REKAP MDU'!B282,'HARGA SATUAN'!$L$7:$L$1458,0),0))</f>
        <v>CT TM Outdoor 400/5</v>
      </c>
      <c r="D282" s="556">
        <f ca="1">SUMIFS(RAB!$F$14:$F$80,RAB!$C$14:$C$80,C282)</f>
        <v>0</v>
      </c>
      <c r="E282" s="555">
        <f ca="1" t="shared" si="31"/>
        <v>0</v>
      </c>
      <c r="F282" s="555">
        <f ca="1">IF(D282=0,0,SUM($E$223:E282))</f>
        <v>0</v>
      </c>
    </row>
    <row r="283" hidden="1" spans="2:6">
      <c r="B283" s="560">
        <v>60</v>
      </c>
      <c r="C283" s="556" t="str">
        <f ca="1">IF(ISERROR(OFFSET('HARGA SATUAN'!$C$6,MATCH('REKAP MDU'!B283,'HARGA SATUAN'!$L$7:$L$1458,0),0)),"",OFFSET('HARGA SATUAN'!$C$6,MATCH('REKAP MDU'!B283,'HARGA SATUAN'!$L$7:$L$1458,0),0))</f>
        <v>PT Indoor (ratio 20.000/v3 : 100/v3) Class 0.2s</v>
      </c>
      <c r="D283" s="556">
        <f ca="1">SUMIFS(RAB!$F$14:$F$80,RAB!$C$14:$C$80,C283)</f>
        <v>0</v>
      </c>
      <c r="E283" s="555">
        <f ca="1" t="shared" si="31"/>
        <v>0</v>
      </c>
      <c r="F283" s="555">
        <f ca="1">IF(D283=0,0,SUM($E$223:E283))</f>
        <v>0</v>
      </c>
    </row>
    <row r="284" hidden="1" spans="2:6">
      <c r="B284" s="552">
        <v>61</v>
      </c>
      <c r="C284" s="556" t="str">
        <f ca="1">IF(ISERROR(OFFSET('HARGA SATUAN'!$C$6,MATCH('REKAP MDU'!B284,'HARGA SATUAN'!$L$7:$L$1458,0),0)),"",OFFSET('HARGA SATUAN'!$C$6,MATCH('REKAP MDU'!B284,'HARGA SATUAN'!$L$7:$L$1458,0),0))</f>
        <v>PT Outdoor (ratio 20.000/v3 : 100/v3) Class 0.2s</v>
      </c>
      <c r="D284" s="556">
        <f ca="1">SUMIFS(RAB!$F$14:$F$80,RAB!$C$14:$C$80,C284)</f>
        <v>0</v>
      </c>
      <c r="E284" s="555">
        <f ca="1" t="shared" si="31"/>
        <v>0</v>
      </c>
      <c r="F284" s="555">
        <f ca="1">IF(D284=0,0,SUM($E$223:E284))</f>
        <v>0</v>
      </c>
    </row>
    <row r="285" hidden="1" spans="2:6">
      <c r="B285" s="560">
        <v>62</v>
      </c>
      <c r="C285" s="556" t="str">
        <f ca="1">IF(ISERROR(OFFSET('HARGA SATUAN'!$C$6,MATCH('REKAP MDU'!B285,'HARGA SATUAN'!$L$7:$L$1458,0),0)),"",OFFSET('HARGA SATUAN'!$C$6,MATCH('REKAP MDU'!B285,'HARGA SATUAN'!$L$7:$L$1458,0),0))</f>
        <v>Smart Box Langsung Daya 3.9 kVA MCCB 6 A</v>
      </c>
      <c r="D285" s="556">
        <f ca="1">SUMIFS(RAB!$F$14:$F$80,RAB!$C$14:$C$80,C285)</f>
        <v>0</v>
      </c>
      <c r="E285" s="555">
        <f ca="1" t="shared" si="31"/>
        <v>0</v>
      </c>
      <c r="F285" s="555">
        <f ca="1">IF(D285=0,0,SUM($E$223:E285))</f>
        <v>0</v>
      </c>
    </row>
    <row r="286" hidden="1" spans="2:6">
      <c r="B286" s="552">
        <v>63</v>
      </c>
      <c r="C286" s="556" t="str">
        <f ca="1">IF(ISERROR(OFFSET('HARGA SATUAN'!$C$6,MATCH('REKAP MDU'!B286,'HARGA SATUAN'!$L$7:$L$1458,0),0)),"",OFFSET('HARGA SATUAN'!$C$6,MATCH('REKAP MDU'!B286,'HARGA SATUAN'!$L$7:$L$1458,0),0))</f>
        <v>Smart Box Langsung Daya 6.6 kVA MCCB 10 A</v>
      </c>
      <c r="D286" s="556">
        <f ca="1">SUMIFS(RAB!$F$14:$F$80,RAB!$C$14:$C$80,C286)</f>
        <v>0</v>
      </c>
      <c r="E286" s="555">
        <f ca="1" t="shared" si="31"/>
        <v>0</v>
      </c>
      <c r="F286" s="555">
        <f ca="1">IF(D286=0,0,SUM($E$223:E286))</f>
        <v>0</v>
      </c>
    </row>
    <row r="287" hidden="1" spans="2:6">
      <c r="B287" s="560">
        <v>64</v>
      </c>
      <c r="C287" s="556" t="str">
        <f ca="1">IF(ISERROR(OFFSET('HARGA SATUAN'!$C$6,MATCH('REKAP MDU'!B287,'HARGA SATUAN'!$L$7:$L$1458,0),0)),"",OFFSET('HARGA SATUAN'!$C$6,MATCH('REKAP MDU'!B287,'HARGA SATUAN'!$L$7:$L$1458,0),0))</f>
        <v>Smart Box Langsung Daya 10.6 kVA MCCB 16 A</v>
      </c>
      <c r="D287" s="556">
        <f ca="1">SUMIFS(RAB!$F$14:$F$80,RAB!$C$14:$C$80,C287)</f>
        <v>0</v>
      </c>
      <c r="E287" s="555">
        <f ca="1" t="shared" si="31"/>
        <v>0</v>
      </c>
      <c r="F287" s="555">
        <f ca="1">IF(D287=0,0,SUM($E$223:E287))</f>
        <v>0</v>
      </c>
    </row>
    <row r="288" hidden="1" spans="2:6">
      <c r="B288" s="552">
        <v>65</v>
      </c>
      <c r="C288" s="556" t="str">
        <f ca="1">IF(ISERROR(OFFSET('HARGA SATUAN'!$C$6,MATCH('REKAP MDU'!B288,'HARGA SATUAN'!$L$7:$L$1458,0),0)),"",OFFSET('HARGA SATUAN'!$C$6,MATCH('REKAP MDU'!B288,'HARGA SATUAN'!$L$7:$L$1458,0),0))</f>
        <v>Smart Box Langsung Daya 13.2 kVA MCCB 20 A</v>
      </c>
      <c r="D288" s="556">
        <f ca="1">SUMIFS(RAB!$F$14:$F$80,RAB!$C$14:$C$80,C288)</f>
        <v>0</v>
      </c>
      <c r="E288" s="555">
        <f ca="1" t="shared" si="31"/>
        <v>0</v>
      </c>
      <c r="F288" s="555">
        <f ca="1">IF(D288=0,0,SUM($E$223:E288))</f>
        <v>0</v>
      </c>
    </row>
    <row r="289" hidden="1" spans="2:6">
      <c r="B289" s="560">
        <v>66</v>
      </c>
      <c r="C289" s="556" t="str">
        <f ca="1">IF(ISERROR(OFFSET('HARGA SATUAN'!$C$6,MATCH('REKAP MDU'!B289,'HARGA SATUAN'!$L$7:$L$1458,0),0)),"",OFFSET('HARGA SATUAN'!$C$6,MATCH('REKAP MDU'!B289,'HARGA SATUAN'!$L$7:$L$1458,0),0))</f>
        <v>Smart Box Langsung Daya 16.5 kVA MCCB 25 A</v>
      </c>
      <c r="D289" s="556">
        <f ca="1">SUMIFS(RAB!$F$14:$F$80,RAB!$C$14:$C$80,C289)</f>
        <v>0</v>
      </c>
      <c r="E289" s="555">
        <f ca="1" t="shared" ref="E289:E352" si="32">IF(D289=0,0,1)</f>
        <v>0</v>
      </c>
      <c r="F289" s="555">
        <f ca="1">IF(D289=0,0,SUM($E$223:E289))</f>
        <v>0</v>
      </c>
    </row>
    <row r="290" hidden="1" spans="2:6">
      <c r="B290" s="552">
        <v>67</v>
      </c>
      <c r="C290" s="556" t="str">
        <f ca="1">IF(ISERROR(OFFSET('HARGA SATUAN'!$C$6,MATCH('REKAP MDU'!B290,'HARGA SATUAN'!$L$7:$L$1458,0),0)),"",OFFSET('HARGA SATUAN'!$C$6,MATCH('REKAP MDU'!B290,'HARGA SATUAN'!$L$7:$L$1458,0),0))</f>
        <v>Smart Box Langsung Daya 23 kVA MCCB 35 A</v>
      </c>
      <c r="D290" s="556">
        <f ca="1">SUMIFS(RAB!$F$14:$F$80,RAB!$C$14:$C$80,C290)</f>
        <v>0</v>
      </c>
      <c r="E290" s="555">
        <f ca="1" t="shared" si="32"/>
        <v>0</v>
      </c>
      <c r="F290" s="555">
        <f ca="1">IF(D290=0,0,SUM($E$223:E290))</f>
        <v>0</v>
      </c>
    </row>
    <row r="291" hidden="1" spans="2:6">
      <c r="B291" s="560">
        <v>68</v>
      </c>
      <c r="C291" s="556" t="str">
        <f ca="1">IF(ISERROR(OFFSET('HARGA SATUAN'!$C$6,MATCH('REKAP MDU'!B291,'HARGA SATUAN'!$L$7:$L$1458,0),0)),"",OFFSET('HARGA SATUAN'!$C$6,MATCH('REKAP MDU'!B291,'HARGA SATUAN'!$L$7:$L$1458,0),0))</f>
        <v>Smart Box Langsung Daya 33 kVA MCCB 50 A</v>
      </c>
      <c r="D291" s="556">
        <f ca="1">SUMIFS(RAB!$F$14:$F$80,RAB!$C$14:$C$80,C291)</f>
        <v>0</v>
      </c>
      <c r="E291" s="555">
        <f ca="1" t="shared" si="32"/>
        <v>0</v>
      </c>
      <c r="F291" s="555">
        <f ca="1">IF(D291=0,0,SUM($E$223:E291))</f>
        <v>0</v>
      </c>
    </row>
    <row r="292" hidden="1" spans="2:6">
      <c r="B292" s="552">
        <v>69</v>
      </c>
      <c r="C292" s="556" t="str">
        <f ca="1">IF(ISERROR(OFFSET('HARGA SATUAN'!$C$6,MATCH('REKAP MDU'!B292,'HARGA SATUAN'!$L$7:$L$1458,0),0)),"",OFFSET('HARGA SATUAN'!$C$6,MATCH('REKAP MDU'!B292,'HARGA SATUAN'!$L$7:$L$1458,0),0))</f>
        <v>Smart Box Langsung Daya 41.5 kVA MCCB 63 A</v>
      </c>
      <c r="D292" s="556">
        <f ca="1">SUMIFS(RAB!$F$14:$F$80,RAB!$C$14:$C$80,C292)</f>
        <v>0</v>
      </c>
      <c r="E292" s="555">
        <f ca="1" t="shared" si="32"/>
        <v>0</v>
      </c>
      <c r="F292" s="555">
        <f ca="1">IF(D292=0,0,SUM($E$223:E292))</f>
        <v>0</v>
      </c>
    </row>
    <row r="293" hidden="1" spans="2:6">
      <c r="B293" s="560">
        <v>70</v>
      </c>
      <c r="C293" s="556" t="str">
        <f ca="1">IF(ISERROR(OFFSET('HARGA SATUAN'!$C$6,MATCH('REKAP MDU'!B293,'HARGA SATUAN'!$L$7:$L$1458,0),0)),"",OFFSET('HARGA SATUAN'!$C$6,MATCH('REKAP MDU'!B293,'HARGA SATUAN'!$L$7:$L$1458,0),0))</f>
        <v>Smart Box Tidak Langsung Daya 53 kVA MCCB 80 A</v>
      </c>
      <c r="D293" s="556">
        <f ca="1">SUMIFS(RAB!$F$14:$F$80,RAB!$C$14:$C$80,C293)</f>
        <v>0</v>
      </c>
      <c r="E293" s="555">
        <f ca="1" t="shared" si="32"/>
        <v>0</v>
      </c>
      <c r="F293" s="555">
        <f ca="1">IF(D293=0,0,SUM($E$223:E293))</f>
        <v>0</v>
      </c>
    </row>
    <row r="294" hidden="1" spans="2:6">
      <c r="B294" s="552">
        <v>71</v>
      </c>
      <c r="C294" s="556" t="str">
        <f ca="1">IF(ISERROR(OFFSET('HARGA SATUAN'!$C$6,MATCH('REKAP MDU'!B294,'HARGA SATUAN'!$L$7:$L$1458,0),0)),"",OFFSET('HARGA SATUAN'!$C$6,MATCH('REKAP MDU'!B294,'HARGA SATUAN'!$L$7:$L$1458,0),0))</f>
        <v>Smart Box Tidak Langsung Daya 66 kVA MCCB 100 A</v>
      </c>
      <c r="D294" s="556">
        <f ca="1">SUMIFS(RAB!$F$14:$F$80,RAB!$C$14:$C$80,C294)</f>
        <v>0</v>
      </c>
      <c r="E294" s="555">
        <f ca="1" t="shared" si="32"/>
        <v>0</v>
      </c>
      <c r="F294" s="555">
        <f ca="1">IF(D294=0,0,SUM($E$223:E294))</f>
        <v>0</v>
      </c>
    </row>
    <row r="295" hidden="1" spans="2:6">
      <c r="B295" s="560">
        <v>72</v>
      </c>
      <c r="C295" s="556" t="str">
        <f ca="1">IF(ISERROR(OFFSET('HARGA SATUAN'!$C$6,MATCH('REKAP MDU'!B295,'HARGA SATUAN'!$L$7:$L$1458,0),0)),"",OFFSET('HARGA SATUAN'!$C$6,MATCH('REKAP MDU'!B295,'HARGA SATUAN'!$L$7:$L$1458,0),0))</f>
        <v>Smart Box Tidak Langsung Daya 82.5 kVA MCCB 125 A</v>
      </c>
      <c r="D295" s="556">
        <f ca="1">SUMIFS(RAB!$F$14:$F$80,RAB!$C$14:$C$80,C295)</f>
        <v>0</v>
      </c>
      <c r="E295" s="555">
        <f ca="1" t="shared" si="32"/>
        <v>0</v>
      </c>
      <c r="F295" s="555">
        <f ca="1">IF(D295=0,0,SUM($E$223:E295))</f>
        <v>0</v>
      </c>
    </row>
    <row r="296" hidden="1" spans="2:6">
      <c r="B296" s="552">
        <v>73</v>
      </c>
      <c r="C296" s="556" t="str">
        <f ca="1">IF(ISERROR(OFFSET('HARGA SATUAN'!$C$6,MATCH('REKAP MDU'!B296,'HARGA SATUAN'!$L$7:$L$1458,0),0)),"",OFFSET('HARGA SATUAN'!$C$6,MATCH('REKAP MDU'!B296,'HARGA SATUAN'!$L$7:$L$1458,0),0))</f>
        <v>Smart Box Tidak Langsung Daya 105 kVA MCCB 160 A</v>
      </c>
      <c r="D296" s="556">
        <f ca="1">SUMIFS(RAB!$F$14:$F$80,RAB!$C$14:$C$80,C296)</f>
        <v>0</v>
      </c>
      <c r="E296" s="555">
        <f ca="1" t="shared" si="32"/>
        <v>0</v>
      </c>
      <c r="F296" s="555">
        <f ca="1">IF(D296=0,0,SUM($E$223:E296))</f>
        <v>0</v>
      </c>
    </row>
    <row r="297" hidden="1" spans="2:6">
      <c r="B297" s="560">
        <v>74</v>
      </c>
      <c r="C297" s="556" t="str">
        <f ca="1">IF(ISERROR(OFFSET('HARGA SATUAN'!$C$6,MATCH('REKAP MDU'!B297,'HARGA SATUAN'!$L$7:$L$1458,0),0)),"",OFFSET('HARGA SATUAN'!$C$6,MATCH('REKAP MDU'!B297,'HARGA SATUAN'!$L$7:$L$1458,0),0))</f>
        <v>Smart Box Tidak Langsung Daya 131 kVA MCCB 200 A</v>
      </c>
      <c r="D297" s="556">
        <f ca="1">SUMIFS(RAB!$F$14:$F$80,RAB!$C$14:$C$80,C297)</f>
        <v>0</v>
      </c>
      <c r="E297" s="555">
        <f ca="1" t="shared" si="32"/>
        <v>0</v>
      </c>
      <c r="F297" s="555">
        <f ca="1">IF(D297=0,0,SUM($E$223:E297))</f>
        <v>0</v>
      </c>
    </row>
    <row r="298" hidden="1" spans="2:6">
      <c r="B298" s="552">
        <v>75</v>
      </c>
      <c r="C298" s="556" t="str">
        <f ca="1">IF(ISERROR(OFFSET('HARGA SATUAN'!$C$6,MATCH('REKAP MDU'!B298,'HARGA SATUAN'!$L$7:$L$1458,0),0)),"",OFFSET('HARGA SATUAN'!$C$6,MATCH('REKAP MDU'!B298,'HARGA SATUAN'!$L$7:$L$1458,0),0))</f>
        <v>Smart Box Tidak Langsung Daya 147 kVA MCCB 225 A</v>
      </c>
      <c r="D298" s="556">
        <f ca="1">SUMIFS(RAB!$F$14:$F$80,RAB!$C$14:$C$80,C298)</f>
        <v>0</v>
      </c>
      <c r="E298" s="555">
        <f ca="1" t="shared" si="32"/>
        <v>0</v>
      </c>
      <c r="F298" s="555">
        <f ca="1">IF(D298=0,0,SUM($E$223:E298))</f>
        <v>0</v>
      </c>
    </row>
    <row r="299" hidden="1" spans="2:6">
      <c r="B299" s="560">
        <v>76</v>
      </c>
      <c r="C299" s="556" t="str">
        <f ca="1">IF(ISERROR(OFFSET('HARGA SATUAN'!$C$6,MATCH('REKAP MDU'!B299,'HARGA SATUAN'!$L$7:$L$1458,0),0)),"",OFFSET('HARGA SATUAN'!$C$6,MATCH('REKAP MDU'!B299,'HARGA SATUAN'!$L$7:$L$1458,0),0))</f>
        <v>Smart Box Tidak Langsung Daya 164 kVA MCCB 250 A</v>
      </c>
      <c r="D299" s="556">
        <f ca="1">SUMIFS(RAB!$F$14:$F$80,RAB!$C$14:$C$80,C299)</f>
        <v>0</v>
      </c>
      <c r="E299" s="555">
        <f ca="1" t="shared" si="32"/>
        <v>0</v>
      </c>
      <c r="F299" s="555">
        <f ca="1">IF(D299=0,0,SUM($E$223:E299))</f>
        <v>0</v>
      </c>
    </row>
    <row r="300" hidden="1" spans="2:6">
      <c r="B300" s="552">
        <v>77</v>
      </c>
      <c r="C300" s="556" t="str">
        <f ca="1">IF(ISERROR(OFFSET('HARGA SATUAN'!$C$6,MATCH('REKAP MDU'!B300,'HARGA SATUAN'!$L$7:$L$1458,0),0)),"",OFFSET('HARGA SATUAN'!$C$6,MATCH('REKAP MDU'!B300,'HARGA SATUAN'!$L$7:$L$1458,0),0))</f>
        <v>Smart Box Tidak Langsung Daya 197 kVA MCCB 300 A</v>
      </c>
      <c r="D300" s="556">
        <f ca="1">SUMIFS(RAB!$F$14:$F$80,RAB!$C$14:$C$80,C300)</f>
        <v>0</v>
      </c>
      <c r="E300" s="555">
        <f ca="1" t="shared" si="32"/>
        <v>0</v>
      </c>
      <c r="F300" s="555">
        <f ca="1">IF(D300=0,0,SUM($E$223:E300))</f>
        <v>0</v>
      </c>
    </row>
    <row r="301" hidden="1" spans="2:6">
      <c r="B301" s="560">
        <v>78</v>
      </c>
      <c r="C301" s="556" t="str">
        <f ca="1">IF(ISERROR(OFFSET('HARGA SATUAN'!$C$6,MATCH('REKAP MDU'!B301,'HARGA SATUAN'!$L$7:$L$1458,0),0)),"",OFFSET('HARGA SATUAN'!$C$6,MATCH('REKAP MDU'!B301,'HARGA SATUAN'!$L$7:$L$1458,0),0))</f>
        <v>Smart Box Tidak Langsung Daya TM</v>
      </c>
      <c r="D301" s="556">
        <f ca="1">SUMIFS(RAB!$F$14:$F$80,RAB!$C$14:$C$80,C301)</f>
        <v>0</v>
      </c>
      <c r="E301" s="555">
        <f ca="1" t="shared" si="32"/>
        <v>0</v>
      </c>
      <c r="F301" s="555">
        <f ca="1">IF(D301=0,0,SUM($E$223:E301))</f>
        <v>0</v>
      </c>
    </row>
    <row r="302" hidden="1" spans="2:6">
      <c r="B302" s="552">
        <v>79</v>
      </c>
      <c r="C302" s="556" t="str">
        <f ca="1">IF(ISERROR(OFFSET('HARGA SATUAN'!$C$6,MATCH('REKAP MDU'!B302,'HARGA SATUAN'!$L$7:$L$1458,0),0)),"",OFFSET('HARGA SATUAN'!$C$6,MATCH('REKAP MDU'!B302,'HARGA SATUAN'!$L$7:$L$1458,0),0))</f>
        <v>Air Insulated LBS Manual;24KV;630A;Min-16KA</v>
      </c>
      <c r="D302" s="556">
        <f ca="1">SUMIFS(RAB!$F$14:$F$80,RAB!$C$14:$C$80,C302)</f>
        <v>0</v>
      </c>
      <c r="E302" s="555">
        <f ca="1" t="shared" si="32"/>
        <v>0</v>
      </c>
      <c r="F302" s="555">
        <f ca="1">IF(D302=0,0,SUM($E$223:E302))</f>
        <v>0</v>
      </c>
    </row>
    <row r="303" hidden="1" spans="2:6">
      <c r="B303" s="560">
        <v>80</v>
      </c>
      <c r="C303" s="556" t="str">
        <f ca="1">IF(ISERROR(OFFSET('HARGA SATUAN'!$C$6,MATCH('REKAP MDU'!B303,'HARGA SATUAN'!$L$7:$L$1458,0),0)),"",OFFSET('HARGA SATUAN'!$C$6,MATCH('REKAP MDU'!B303,'HARGA SATUAN'!$L$7:$L$1458,0),0))</f>
        <v>Air Insulated LBS Motorized;24KV;630A;Min-16KA</v>
      </c>
      <c r="D303" s="556">
        <f ca="1">SUMIFS(RAB!$F$14:$F$80,RAB!$C$14:$C$80,C303)</f>
        <v>0</v>
      </c>
      <c r="E303" s="555">
        <f ca="1" t="shared" si="32"/>
        <v>0</v>
      </c>
      <c r="F303" s="555">
        <f ca="1">IF(D303=0,0,SUM($E$223:E303))</f>
        <v>0</v>
      </c>
    </row>
    <row r="304" hidden="1" spans="2:6">
      <c r="B304" s="552">
        <v>81</v>
      </c>
      <c r="C304" s="556" t="str">
        <f ca="1">IF(ISERROR(OFFSET('HARGA SATUAN'!$C$6,MATCH('REKAP MDU'!B304,'HARGA SATUAN'!$L$7:$L$1458,0),0)),"",OFFSET('HARGA SATUAN'!$C$6,MATCH('REKAP MDU'!B304,'HARGA SATUAN'!$L$7:$L$1458,0),0))</f>
        <v>Air Insulated CBOG Motorized+Metering;20KV;630A;Min-16KA</v>
      </c>
      <c r="D304" s="556">
        <f ca="1">SUMIFS(RAB!$F$14:$F$80,RAB!$C$14:$C$80,C304)</f>
        <v>0</v>
      </c>
      <c r="E304" s="555">
        <f ca="1" t="shared" si="32"/>
        <v>0</v>
      </c>
      <c r="F304" s="555">
        <f ca="1">IF(D304=0,0,SUM($E$223:E304))</f>
        <v>0</v>
      </c>
    </row>
    <row r="305" hidden="1" spans="2:6">
      <c r="B305" s="560">
        <v>82</v>
      </c>
      <c r="C305" s="556" t="str">
        <f ca="1">IF(ISERROR(OFFSET('HARGA SATUAN'!$C$6,MATCH('REKAP MDU'!B305,'HARGA SATUAN'!$L$7:$L$1458,0),0)),"",OFFSET('HARGA SATUAN'!$C$6,MATCH('REKAP MDU'!B305,'HARGA SATUAN'!$L$7:$L$1458,0),0))</f>
        <v>Fully Gas Insulated LBS Motorized;24KV;630A;Min-16KA</v>
      </c>
      <c r="D305" s="556">
        <f ca="1">SUMIFS(RAB!$F$14:$F$80,RAB!$C$14:$C$80,C305)</f>
        <v>0</v>
      </c>
      <c r="E305" s="555">
        <f ca="1" t="shared" si="32"/>
        <v>0</v>
      </c>
      <c r="F305" s="555">
        <f ca="1">IF(D305=0,0,SUM($E$223:E305))</f>
        <v>0</v>
      </c>
    </row>
    <row r="306" hidden="1" spans="2:6">
      <c r="B306" s="552">
        <v>83</v>
      </c>
      <c r="C306" s="556" t="str">
        <f ca="1">IF(ISERROR(OFFSET('HARGA SATUAN'!$C$6,MATCH('REKAP MDU'!B306,'HARGA SATUAN'!$L$7:$L$1458,0),0)),"",OFFSET('HARGA SATUAN'!$C$6,MATCH('REKAP MDU'!B306,'HARGA SATUAN'!$L$7:$L$1458,0),0))</f>
        <v>Fully Gas Insulated CBOG Motorized+Metering;20KV;630A;Min-16KA</v>
      </c>
      <c r="D306" s="556">
        <f ca="1">SUMIFS(RAB!$F$14:$F$80,RAB!$C$14:$C$80,C306)</f>
        <v>0</v>
      </c>
      <c r="E306" s="555">
        <f ca="1" t="shared" si="32"/>
        <v>0</v>
      </c>
      <c r="F306" s="555">
        <f ca="1">IF(D306=0,0,SUM($E$223:E306))</f>
        <v>0</v>
      </c>
    </row>
    <row r="307" hidden="1" spans="2:6">
      <c r="B307" s="560">
        <v>84</v>
      </c>
      <c r="C307" s="556" t="str">
        <f ca="1">IF(ISERROR(OFFSET('HARGA SATUAN'!$C$6,MATCH('REKAP MDU'!B307,'HARGA SATUAN'!$L$7:$L$1458,0),0)),"",OFFSET('HARGA SATUAN'!$C$6,MATCH('REKAP MDU'!B307,'HARGA SATUAN'!$L$7:$L$1458,0),0))</f>
        <v>Fully Gas Insulated LBS Manual;24KV;630A;Min-16KA</v>
      </c>
      <c r="D307" s="556">
        <f ca="1">SUMIFS(RAB!$F$14:$F$80,RAB!$C$14:$C$80,C307)</f>
        <v>0</v>
      </c>
      <c r="E307" s="555">
        <f ca="1" t="shared" si="32"/>
        <v>0</v>
      </c>
      <c r="F307" s="555">
        <f ca="1">IF(D307=0,0,SUM($E$223:E307))</f>
        <v>0</v>
      </c>
    </row>
    <row r="308" hidden="1" spans="2:6">
      <c r="B308" s="552">
        <v>85</v>
      </c>
      <c r="C308" s="556" t="str">
        <f ca="1">IF(ISERROR(OFFSET('HARGA SATUAN'!$C$6,MATCH('REKAP MDU'!B308,'HARGA SATUAN'!$L$7:$L$1458,0),0)),"",OFFSET('HARGA SATUAN'!$C$6,MATCH('REKAP MDU'!B308,'HARGA SATUAN'!$L$7:$L$1458,0),0))</f>
        <v>Automatic Change Over (ACO) TM</v>
      </c>
      <c r="D308" s="556">
        <f ca="1">SUMIFS(RAB!$F$14:$F$80,RAB!$C$14:$C$80,C308)</f>
        <v>0</v>
      </c>
      <c r="E308" s="555">
        <f ca="1" t="shared" si="32"/>
        <v>0</v>
      </c>
      <c r="F308" s="555">
        <f ca="1">IF(D308=0,0,SUM($E$223:E308))</f>
        <v>0</v>
      </c>
    </row>
    <row r="309" hidden="1" spans="2:6">
      <c r="B309" s="560">
        <v>86</v>
      </c>
      <c r="C309" s="556" t="str">
        <f ca="1">IF(ISERROR(OFFSET('HARGA SATUAN'!$C$6,MATCH('REKAP MDU'!B309,'HARGA SATUAN'!$L$7:$L$1458,0),0)),"",OFFSET('HARGA SATUAN'!$C$6,MATCH('REKAP MDU'!B309,'HARGA SATUAN'!$L$7:$L$1458,0),0))</f>
        <v>Automatic Change Over (ACO) TR</v>
      </c>
      <c r="D309" s="556">
        <f ca="1">SUMIFS(RAB!$F$14:$F$80,RAB!$C$14:$C$80,C309)</f>
        <v>0</v>
      </c>
      <c r="E309" s="555">
        <f ca="1" t="shared" si="32"/>
        <v>0</v>
      </c>
      <c r="F309" s="555">
        <f ca="1">IF(D309=0,0,SUM($E$223:E309))</f>
        <v>0</v>
      </c>
    </row>
    <row r="310" hidden="1" spans="2:6">
      <c r="B310" s="552">
        <v>87</v>
      </c>
      <c r="C310" s="556" t="str">
        <f ca="1">IF(ISERROR(OFFSET('HARGA SATUAN'!$C$6,MATCH('REKAP MDU'!B310,'HARGA SATUAN'!$L$7:$L$1458,0),0)),"",OFFSET('HARGA SATUAN'!$C$6,MATCH('REKAP MDU'!B310,'HARGA SATUAN'!$L$7:$L$1458,0),0))</f>
        <v>Metaclad;Outgoing;20kV;630A;25kA - GI</v>
      </c>
      <c r="D310" s="556">
        <f ca="1">SUMIFS(RAB!$F$14:$F$80,RAB!$C$14:$C$80,C310)</f>
        <v>0</v>
      </c>
      <c r="E310" s="555">
        <f ca="1" t="shared" si="32"/>
        <v>0</v>
      </c>
      <c r="F310" s="555">
        <f ca="1">IF(D310=0,0,SUM($E$223:E310))</f>
        <v>0</v>
      </c>
    </row>
    <row r="311" hidden="1" spans="2:6">
      <c r="B311" s="560">
        <v>88</v>
      </c>
      <c r="C311" s="556" t="str">
        <f ca="1">IF(ISERROR(OFFSET('HARGA SATUAN'!$C$6,MATCH('REKAP MDU'!B311,'HARGA SATUAN'!$L$7:$L$1458,0),0)),"",OFFSET('HARGA SATUAN'!$C$6,MATCH('REKAP MDU'!B311,'HARGA SATUAN'!$L$7:$L$1458,0),0))</f>
        <v>Metaclad;Couple;20kV;2000A;25kA - GI</v>
      </c>
      <c r="D311" s="556">
        <f ca="1">SUMIFS(RAB!$F$14:$F$80,RAB!$C$14:$C$80,C311)</f>
        <v>0</v>
      </c>
      <c r="E311" s="555">
        <f ca="1" t="shared" si="32"/>
        <v>0</v>
      </c>
      <c r="F311" s="555">
        <f ca="1">IF(D311=0,0,SUM($E$223:E311))</f>
        <v>0</v>
      </c>
    </row>
    <row r="312" hidden="1" spans="2:6">
      <c r="B312" s="552">
        <v>89</v>
      </c>
      <c r="C312" s="556" t="str">
        <f ca="1">IF(ISERROR(OFFSET('HARGA SATUAN'!$C$6,MATCH('REKAP MDU'!B312,'HARGA SATUAN'!$L$7:$L$1458,0),0)),"",OFFSET('HARGA SATUAN'!$C$6,MATCH('REKAP MDU'!B312,'HARGA SATUAN'!$L$7:$L$1458,0),0))</f>
        <v>Trafo 1 Fasa CSP 50 kVA</v>
      </c>
      <c r="D312" s="556">
        <f ca="1">SUMIFS(RAB!$F$14:$F$80,RAB!$C$14:$C$80,C312)</f>
        <v>1</v>
      </c>
      <c r="E312" s="555">
        <f ca="1" t="shared" si="32"/>
        <v>1</v>
      </c>
      <c r="F312" s="555">
        <f ca="1">IF(D312=0,0,SUM($E$223:E312))</f>
        <v>3</v>
      </c>
    </row>
    <row r="313" hidden="1" spans="2:6">
      <c r="B313" s="560">
        <v>90</v>
      </c>
      <c r="C313" s="556" t="str">
        <f ca="1">IF(ISERROR(OFFSET('HARGA SATUAN'!$C$6,MATCH('REKAP MDU'!B313,'HARGA SATUAN'!$L$7:$L$1458,0),0)),"",OFFSET('HARGA SATUAN'!$C$6,MATCH('REKAP MDU'!B313,'HARGA SATUAN'!$L$7:$L$1458,0),0))</f>
        <v>Trafo 3 phasa 50 kVA YNyn0</v>
      </c>
      <c r="D313" s="556">
        <f ca="1">SUMIFS(RAB!$F$14:$F$80,RAB!$C$14:$C$80,C313)</f>
        <v>0</v>
      </c>
      <c r="E313" s="555">
        <f ca="1" t="shared" si="32"/>
        <v>0</v>
      </c>
      <c r="F313" s="555">
        <f ca="1">IF(D313=0,0,SUM($E$223:E313))</f>
        <v>0</v>
      </c>
    </row>
    <row r="314" hidden="1" spans="2:6">
      <c r="B314" s="552">
        <v>91</v>
      </c>
      <c r="C314" s="556" t="str">
        <f ca="1">IF(ISERROR(OFFSET('HARGA SATUAN'!$C$6,MATCH('REKAP MDU'!B314,'HARGA SATUAN'!$L$7:$L$1458,0),0)),"",OFFSET('HARGA SATUAN'!$C$6,MATCH('REKAP MDU'!B314,'HARGA SATUAN'!$L$7:$L$1458,0),0))</f>
        <v>Trafo 3 phasa 100 kVA YNyn0</v>
      </c>
      <c r="D314" s="556">
        <f ca="1">SUMIFS(RAB!$F$14:$F$80,RAB!$C$14:$C$80,C314)</f>
        <v>0</v>
      </c>
      <c r="E314" s="555">
        <f ca="1" t="shared" si="32"/>
        <v>0</v>
      </c>
      <c r="F314" s="555">
        <f ca="1">IF(D314=0,0,SUM($E$223:E314))</f>
        <v>0</v>
      </c>
    </row>
    <row r="315" hidden="1" spans="2:6">
      <c r="B315" s="560">
        <v>92</v>
      </c>
      <c r="C315" s="556" t="str">
        <f ca="1">IF(ISERROR(OFFSET('HARGA SATUAN'!$C$6,MATCH('REKAP MDU'!B315,'HARGA SATUAN'!$L$7:$L$1458,0),0)),"",OFFSET('HARGA SATUAN'!$C$6,MATCH('REKAP MDU'!B315,'HARGA SATUAN'!$L$7:$L$1458,0),0))</f>
        <v>Trafo 3 phasa 160 kVA YNyn0</v>
      </c>
      <c r="D315" s="556">
        <f ca="1">SUMIFS(RAB!$F$14:$F$80,RAB!$C$14:$C$80,C315)</f>
        <v>0</v>
      </c>
      <c r="E315" s="555">
        <f ca="1" t="shared" si="32"/>
        <v>0</v>
      </c>
      <c r="F315" s="555">
        <f ca="1">IF(D315=0,0,SUM($E$223:E315))</f>
        <v>0</v>
      </c>
    </row>
    <row r="316" hidden="1" spans="2:6">
      <c r="B316" s="552">
        <v>93</v>
      </c>
      <c r="C316" s="556" t="str">
        <f ca="1">IF(ISERROR(OFFSET('HARGA SATUAN'!$C$6,MATCH('REKAP MDU'!B316,'HARGA SATUAN'!$L$7:$L$1458,0),0)),"",OFFSET('HARGA SATUAN'!$C$6,MATCH('REKAP MDU'!B316,'HARGA SATUAN'!$L$7:$L$1458,0),0))</f>
        <v>Trafo 3 phasa 50 kVA Yzn5</v>
      </c>
      <c r="D316" s="556">
        <f ca="1">SUMIFS(RAB!$F$14:$F$80,RAB!$C$14:$C$80,C316)</f>
        <v>0</v>
      </c>
      <c r="E316" s="555">
        <f ca="1" t="shared" si="32"/>
        <v>0</v>
      </c>
      <c r="F316" s="555">
        <f ca="1">IF(D316=0,0,SUM($E$223:E316))</f>
        <v>0</v>
      </c>
    </row>
    <row r="317" hidden="1" spans="2:6">
      <c r="B317" s="560">
        <v>94</v>
      </c>
      <c r="C317" s="556" t="str">
        <f ca="1">IF(ISERROR(OFFSET('HARGA SATUAN'!$C$6,MATCH('REKAP MDU'!B317,'HARGA SATUAN'!$L$7:$L$1458,0),0)),"",OFFSET('HARGA SATUAN'!$C$6,MATCH('REKAP MDU'!B317,'HARGA SATUAN'!$L$7:$L$1458,0),0))</f>
        <v>Trafo 3 phasa 100 kVA Yzn5</v>
      </c>
      <c r="D317" s="556">
        <f ca="1">SUMIFS(RAB!$F$14:$F$80,RAB!$C$14:$C$80,C317)</f>
        <v>0</v>
      </c>
      <c r="E317" s="555">
        <f ca="1" t="shared" si="32"/>
        <v>0</v>
      </c>
      <c r="F317" s="555">
        <f ca="1">IF(D317=0,0,SUM($E$223:E317))</f>
        <v>0</v>
      </c>
    </row>
    <row r="318" hidden="1" spans="2:6">
      <c r="B318" s="552">
        <v>95</v>
      </c>
      <c r="C318" s="556" t="str">
        <f ca="1">IF(ISERROR(OFFSET('HARGA SATUAN'!$C$6,MATCH('REKAP MDU'!B318,'HARGA SATUAN'!$L$7:$L$1458,0),0)),"",OFFSET('HARGA SATUAN'!$C$6,MATCH('REKAP MDU'!B318,'HARGA SATUAN'!$L$7:$L$1458,0),0))</f>
        <v>Trafo 3 phasa 160 kVA Yzn5</v>
      </c>
      <c r="D318" s="556">
        <f ca="1">SUMIFS(RAB!$F$14:$F$80,RAB!$C$14:$C$80,C318)</f>
        <v>0</v>
      </c>
      <c r="E318" s="555">
        <f ca="1" t="shared" si="32"/>
        <v>0</v>
      </c>
      <c r="F318" s="555">
        <f ca="1">IF(D318=0,0,SUM($E$223:E318))</f>
        <v>0</v>
      </c>
    </row>
    <row r="319" hidden="1" spans="2:6">
      <c r="B319" s="560">
        <v>96</v>
      </c>
      <c r="C319" s="556" t="str">
        <f ca="1">IF(ISERROR(OFFSET('HARGA SATUAN'!$C$6,MATCH('REKAP MDU'!B319,'HARGA SATUAN'!$L$7:$L$1458,0),0)),"",OFFSET('HARGA SATUAN'!$C$6,MATCH('REKAP MDU'!B319,'HARGA SATUAN'!$L$7:$L$1458,0),0))</f>
        <v>Trafo 3 phasa 200 kVA Dyn5</v>
      </c>
      <c r="D319" s="556">
        <f ca="1">SUMIFS(RAB!$F$14:$F$80,RAB!$C$14:$C$80,C319)</f>
        <v>0</v>
      </c>
      <c r="E319" s="555">
        <f ca="1" t="shared" si="32"/>
        <v>0</v>
      </c>
      <c r="F319" s="555">
        <f ca="1">IF(D319=0,0,SUM($E$223:E319))</f>
        <v>0</v>
      </c>
    </row>
    <row r="320" hidden="1" spans="2:6">
      <c r="B320" s="552">
        <v>97</v>
      </c>
      <c r="C320" s="556" t="str">
        <f ca="1">IF(ISERROR(OFFSET('HARGA SATUAN'!$C$6,MATCH('REKAP MDU'!B320,'HARGA SATUAN'!$L$7:$L$1458,0),0)),"",OFFSET('HARGA SATUAN'!$C$6,MATCH('REKAP MDU'!B320,'HARGA SATUAN'!$L$7:$L$1458,0),0))</f>
        <v>Trafo 3 phasa 250 kVA DYn5</v>
      </c>
      <c r="D320" s="556">
        <f ca="1">SUMIFS(RAB!$F$14:$F$80,RAB!$C$14:$C$80,C320)</f>
        <v>0</v>
      </c>
      <c r="E320" s="555">
        <f ca="1" t="shared" si="32"/>
        <v>0</v>
      </c>
      <c r="F320" s="555">
        <f ca="1">IF(D320=0,0,SUM($E$223:E320))</f>
        <v>0</v>
      </c>
    </row>
    <row r="321" hidden="1" spans="2:6">
      <c r="B321" s="560">
        <v>98</v>
      </c>
      <c r="C321" s="556" t="str">
        <f ca="1">IF(ISERROR(OFFSET('HARGA SATUAN'!$C$6,MATCH('REKAP MDU'!B321,'HARGA SATUAN'!$L$7:$L$1458,0),0)),"",OFFSET('HARGA SATUAN'!$C$6,MATCH('REKAP MDU'!B321,'HARGA SATUAN'!$L$7:$L$1458,0),0))</f>
        <v>Trafo 3 phasa 400 kVA DYn5 OD</v>
      </c>
      <c r="D321" s="556">
        <f ca="1">SUMIFS(RAB!$F$14:$F$80,RAB!$C$14:$C$80,C321)</f>
        <v>0</v>
      </c>
      <c r="E321" s="555">
        <f ca="1" t="shared" si="32"/>
        <v>0</v>
      </c>
      <c r="F321" s="555">
        <f ca="1">IF(D321=0,0,SUM($E$223:E321))</f>
        <v>0</v>
      </c>
    </row>
    <row r="322" hidden="1" spans="2:6">
      <c r="B322" s="552">
        <v>99</v>
      </c>
      <c r="C322" s="556" t="str">
        <f ca="1">IF(ISERROR(OFFSET('HARGA SATUAN'!$C$6,MATCH('REKAP MDU'!B322,'HARGA SATUAN'!$L$7:$L$1458,0),0)),"",OFFSET('HARGA SATUAN'!$C$6,MATCH('REKAP MDU'!B322,'HARGA SATUAN'!$L$7:$L$1458,0),0))</f>
        <v>LVCB 2 Jurusan 250 A MCCB</v>
      </c>
      <c r="D322" s="556">
        <f ca="1">SUMIFS(RAB!$F$14:$F$80,RAB!$C$14:$C$80,C322)</f>
        <v>0</v>
      </c>
      <c r="E322" s="555">
        <f ca="1" t="shared" si="32"/>
        <v>0</v>
      </c>
      <c r="F322" s="555">
        <f ca="1">IF(D322=0,0,SUM($E$223:E322))</f>
        <v>0</v>
      </c>
    </row>
    <row r="323" hidden="1" spans="2:6">
      <c r="B323" s="560">
        <v>100</v>
      </c>
      <c r="C323" s="556" t="str">
        <f ca="1">IF(ISERROR(OFFSET('HARGA SATUAN'!$C$6,MATCH('REKAP MDU'!B323,'HARGA SATUAN'!$L$7:$L$1458,0),0)),"",OFFSET('HARGA SATUAN'!$C$6,MATCH('REKAP MDU'!B323,'HARGA SATUAN'!$L$7:$L$1458,0),0))</f>
        <v>LVCB 2 Jurusan 250 A LBS</v>
      </c>
      <c r="D323" s="556">
        <f ca="1">SUMIFS(RAB!$F$14:$F$80,RAB!$C$14:$C$80,C323)</f>
        <v>0</v>
      </c>
      <c r="E323" s="555">
        <f ca="1" t="shared" si="32"/>
        <v>0</v>
      </c>
      <c r="F323" s="555">
        <f ca="1">IF(D323=0,0,SUM($E$223:E323))</f>
        <v>0</v>
      </c>
    </row>
    <row r="324" hidden="1" spans="2:6">
      <c r="B324" s="552">
        <v>101</v>
      </c>
      <c r="C324" s="556" t="str">
        <f ca="1">IF(ISERROR(OFFSET('HARGA SATUAN'!$C$6,MATCH('REKAP MDU'!B324,'HARGA SATUAN'!$L$7:$L$1458,0),0)),"",OFFSET('HARGA SATUAN'!$C$6,MATCH('REKAP MDU'!B324,'HARGA SATUAN'!$L$7:$L$1458,0),0))</f>
        <v>LVCB 2 Jurusan 400 A LBS</v>
      </c>
      <c r="D324" s="556">
        <f ca="1">SUMIFS(RAB!$F$14:$F$80,RAB!$C$14:$C$80,C324)</f>
        <v>0</v>
      </c>
      <c r="E324" s="555">
        <f ca="1" t="shared" si="32"/>
        <v>0</v>
      </c>
      <c r="F324" s="555">
        <f ca="1">IF(D324=0,0,SUM($E$223:E324))</f>
        <v>0</v>
      </c>
    </row>
    <row r="325" hidden="1" spans="2:6">
      <c r="B325" s="560">
        <v>102</v>
      </c>
      <c r="C325" s="556" t="str">
        <f ca="1">IF(ISERROR(OFFSET('HARGA SATUAN'!$C$6,MATCH('REKAP MDU'!B325,'HARGA SATUAN'!$L$7:$L$1458,0),0)),"",OFFSET('HARGA SATUAN'!$C$6,MATCH('REKAP MDU'!B325,'HARGA SATUAN'!$L$7:$L$1458,0),0))</f>
        <v>LVCB 4 Jurusan 400 A LBS</v>
      </c>
      <c r="D325" s="556">
        <f ca="1">SUMIFS(RAB!$F$14:$F$80,RAB!$C$14:$C$80,C325)</f>
        <v>0</v>
      </c>
      <c r="E325" s="555">
        <f ca="1" t="shared" si="32"/>
        <v>0</v>
      </c>
      <c r="F325" s="555">
        <f ca="1">IF(D325=0,0,SUM($E$223:E325))</f>
        <v>0</v>
      </c>
    </row>
    <row r="326" hidden="1" spans="2:6">
      <c r="B326" s="552">
        <v>103</v>
      </c>
      <c r="C326" s="556" t="str">
        <f ca="1">IF(ISERROR(OFFSET('HARGA SATUAN'!$C$6,MATCH('REKAP MDU'!B326,'HARGA SATUAN'!$L$7:$L$1458,0),0)),"",OFFSET('HARGA SATUAN'!$C$6,MATCH('REKAP MDU'!B326,'HARGA SATUAN'!$L$7:$L$1458,0),0))</f>
        <v>LVCB 4 Jurusan 630 A LBS</v>
      </c>
      <c r="D326" s="556">
        <f ca="1">SUMIFS(RAB!$F$14:$F$80,RAB!$C$14:$C$80,C326)</f>
        <v>0</v>
      </c>
      <c r="E326" s="555">
        <f ca="1" t="shared" si="32"/>
        <v>0</v>
      </c>
      <c r="F326" s="555">
        <f ca="1">IF(D326=0,0,SUM($E$223:E326))</f>
        <v>0</v>
      </c>
    </row>
    <row r="327" hidden="1" spans="2:6">
      <c r="B327" s="560">
        <v>104</v>
      </c>
      <c r="C327" s="556" t="str">
        <f ca="1">IF(ISERROR(OFFSET('HARGA SATUAN'!$C$6,MATCH('REKAP MDU'!B327,'HARGA SATUAN'!$L$7:$L$1458,0),0)),"",OFFSET('HARGA SATUAN'!$C$6,MATCH('REKAP MDU'!B327,'HARGA SATUAN'!$L$7:$L$1458,0),0))</f>
        <v>FCO Polymer</v>
      </c>
      <c r="D327" s="556">
        <f ca="1">SUMIFS(RAB!$F$14:$F$80,RAB!$C$14:$C$80,C327)</f>
        <v>0</v>
      </c>
      <c r="E327" s="555">
        <f ca="1" t="shared" si="32"/>
        <v>0</v>
      </c>
      <c r="F327" s="555">
        <f ca="1">IF(D327=0,0,SUM($E$223:E327))</f>
        <v>0</v>
      </c>
    </row>
    <row r="328" hidden="1" spans="2:6">
      <c r="B328" s="552">
        <v>105</v>
      </c>
      <c r="C328" s="556" t="str">
        <f ca="1">IF(ISERROR(OFFSET('HARGA SATUAN'!$C$6,MATCH('REKAP MDU'!B328,'HARGA SATUAN'!$L$7:$L$1458,0),0)),"",OFFSET('HARGA SATUAN'!$C$6,MATCH('REKAP MDU'!B328,'HARGA SATUAN'!$L$7:$L$1458,0),0))</f>
        <v>Load Break Switch</v>
      </c>
      <c r="D328" s="556">
        <f ca="1">SUMIFS(RAB!$F$14:$F$80,RAB!$C$14:$C$80,C328)</f>
        <v>0</v>
      </c>
      <c r="E328" s="555">
        <f ca="1" t="shared" si="32"/>
        <v>0</v>
      </c>
      <c r="F328" s="555">
        <f ca="1">IF(D328=0,0,SUM($E$223:E328))</f>
        <v>0</v>
      </c>
    </row>
    <row r="329" hidden="1" spans="2:6">
      <c r="B329" s="560">
        <v>106</v>
      </c>
      <c r="C329" s="556" t="str">
        <f ca="1">IF(ISERROR(OFFSET('HARGA SATUAN'!$C$6,MATCH('REKAP MDU'!B329,'HARGA SATUAN'!$L$7:$L$1458,0),0)),"",OFFSET('HARGA SATUAN'!$C$6,MATCH('REKAP MDU'!B329,'HARGA SATUAN'!$L$7:$L$1458,0),0))</f>
        <v>Recloser</v>
      </c>
      <c r="D329" s="556">
        <f ca="1">SUMIFS(RAB!$F$14:$F$80,RAB!$C$14:$C$80,C329)</f>
        <v>0</v>
      </c>
      <c r="E329" s="555">
        <f ca="1" t="shared" si="32"/>
        <v>0</v>
      </c>
      <c r="F329" s="555">
        <f ca="1">IF(D329=0,0,SUM($E$223:E329))</f>
        <v>0</v>
      </c>
    </row>
    <row r="330" hidden="1" spans="2:6">
      <c r="B330" s="552">
        <v>107</v>
      </c>
      <c r="C330" s="556" t="str">
        <f ca="1">IF(ISERROR(OFFSET('HARGA SATUAN'!$C$6,MATCH('REKAP MDU'!B330,'HARGA SATUAN'!$L$7:$L$1458,0),0)),"",OFFSET('HARGA SATUAN'!$C$6,MATCH('REKAP MDU'!B330,'HARGA SATUAN'!$L$7:$L$1458,0),0))</f>
        <v>Disconnecting Switch 20 KV - 630 A Porcelein</v>
      </c>
      <c r="D330" s="556">
        <f ca="1">SUMIFS(RAB!$F$14:$F$80,RAB!$C$14:$C$80,C330)</f>
        <v>0</v>
      </c>
      <c r="E330" s="555">
        <f ca="1" t="shared" si="32"/>
        <v>0</v>
      </c>
      <c r="F330" s="555">
        <f ca="1">IF(D330=0,0,SUM($E$223:E330))</f>
        <v>0</v>
      </c>
    </row>
    <row r="331" hidden="1" spans="2:6">
      <c r="B331" s="560">
        <v>108</v>
      </c>
      <c r="C331" s="556" t="str">
        <f ca="1">IF(ISERROR(OFFSET('HARGA SATUAN'!$C$6,MATCH('REKAP MDU'!B331,'HARGA SATUAN'!$L$7:$L$1458,0),0)),"",OFFSET('HARGA SATUAN'!$C$6,MATCH('REKAP MDU'!B331,'HARGA SATUAN'!$L$7:$L$1458,0),0))</f>
        <v>Disconnecting Switch 20 KV - 630 A Polymer</v>
      </c>
      <c r="D331" s="556">
        <f ca="1">SUMIFS(RAB!$F$14:$F$80,RAB!$C$14:$C$80,C331)</f>
        <v>0</v>
      </c>
      <c r="E331" s="555">
        <f ca="1" t="shared" si="32"/>
        <v>0</v>
      </c>
      <c r="F331" s="555">
        <f ca="1">IF(D331=0,0,SUM($E$223:E331))</f>
        <v>0</v>
      </c>
    </row>
    <row r="332" hidden="1" spans="2:6">
      <c r="B332" s="552">
        <v>109</v>
      </c>
      <c r="C332" s="556" t="str">
        <f ca="1">IF(ISERROR(OFFSET('HARGA SATUAN'!$C$6,MATCH('REKAP MDU'!B332,'HARGA SATUAN'!$L$7:$L$1458,0),0)),"",OFFSET('HARGA SATUAN'!$C$6,MATCH('REKAP MDU'!B332,'HARGA SATUAN'!$L$7:$L$1458,0),0))</f>
        <v>Lightning Arester (Polymer) 21 KV, 10 KA</v>
      </c>
      <c r="D332" s="556">
        <f ca="1">SUMIFS(RAB!$F$14:$F$80,RAB!$C$14:$C$80,C332)</f>
        <v>0</v>
      </c>
      <c r="E332" s="555">
        <f ca="1" t="shared" si="32"/>
        <v>0</v>
      </c>
      <c r="F332" s="555">
        <f ca="1">IF(D332=0,0,SUM($E$223:E332))</f>
        <v>0</v>
      </c>
    </row>
    <row r="333" hidden="1" spans="2:6">
      <c r="B333" s="560">
        <v>110</v>
      </c>
      <c r="C333" s="556" t="str">
        <f ca="1">IF(ISERROR(OFFSET('HARGA SATUAN'!$C$6,MATCH('REKAP MDU'!B333,'HARGA SATUAN'!$L$7:$L$1458,0),0)),"",OFFSET('HARGA SATUAN'!$C$6,MATCH('REKAP MDU'!B333,'HARGA SATUAN'!$L$7:$L$1458,0),0))</f>
        <v>Lightning Arester (Polymer) 24 KV, 10 KA</v>
      </c>
      <c r="D333" s="556">
        <f ca="1">SUMIFS(RAB!$F$14:$F$80,RAB!$C$14:$C$80,C333)</f>
        <v>0</v>
      </c>
      <c r="E333" s="555">
        <f ca="1" t="shared" si="32"/>
        <v>0</v>
      </c>
      <c r="F333" s="555">
        <f ca="1">IF(D333=0,0,SUM($E$223:E333))</f>
        <v>0</v>
      </c>
    </row>
    <row r="334" hidden="1" spans="2:6">
      <c r="B334" s="552">
        <v>111</v>
      </c>
      <c r="C334" s="556" t="str">
        <f ca="1">IF(ISERROR(OFFSET('HARGA SATUAN'!$C$6,MATCH('REKAP MDU'!B334,'HARGA SATUAN'!$L$7:$L$1458,0),0)),"",OFFSET('HARGA SATUAN'!$C$6,MATCH('REKAP MDU'!B334,'HARGA SATUAN'!$L$7:$L$1458,0),0))</f>
        <v>Isolator Tumpu ( Pin Post ) 20 KV</v>
      </c>
      <c r="D334" s="556">
        <f ca="1">SUMIFS(RAB!$F$14:$F$80,RAB!$C$14:$C$80,C334)</f>
        <v>0</v>
      </c>
      <c r="E334" s="555">
        <f ca="1" t="shared" si="32"/>
        <v>0</v>
      </c>
      <c r="F334" s="555">
        <f ca="1">IF(D334=0,0,SUM($E$223:E334))</f>
        <v>0</v>
      </c>
    </row>
    <row r="335" hidden="1" spans="2:6">
      <c r="B335" s="560">
        <v>112</v>
      </c>
      <c r="C335" s="556" t="str">
        <f ca="1">IF(ISERROR(OFFSET('HARGA SATUAN'!$C$6,MATCH('REKAP MDU'!B335,'HARGA SATUAN'!$L$7:$L$1458,0),0)),"",OFFSET('HARGA SATUAN'!$C$6,MATCH('REKAP MDU'!B335,'HARGA SATUAN'!$L$7:$L$1458,0),0))</f>
        <v>Isolator Tumpu ( Line Post ) 20 KV</v>
      </c>
      <c r="D335" s="556">
        <f ca="1">SUMIFS(RAB!$F$14:$F$80,RAB!$C$14:$C$80,C335)</f>
        <v>0</v>
      </c>
      <c r="E335" s="555">
        <f ca="1" t="shared" si="32"/>
        <v>0</v>
      </c>
      <c r="F335" s="555">
        <f ca="1">IF(D335=0,0,SUM($E$223:E335))</f>
        <v>0</v>
      </c>
    </row>
    <row r="336" hidden="1" spans="2:6">
      <c r="B336" s="552">
        <v>113</v>
      </c>
      <c r="C336" s="556" t="str">
        <f ca="1">IF(ISERROR(OFFSET('HARGA SATUAN'!$C$6,MATCH('REKAP MDU'!B336,'HARGA SATUAN'!$L$7:$L$1458,0),0)),"",OFFSET('HARGA SATUAN'!$C$6,MATCH('REKAP MDU'!B336,'HARGA SATUAN'!$L$7:$L$1458,0),0))</f>
        <v>Isolator Tarik ( Strainkap Porcelain ) 20 KV</v>
      </c>
      <c r="D336" s="556">
        <f ca="1">SUMIFS(RAB!$F$14:$F$80,RAB!$C$14:$C$80,C336)</f>
        <v>0</v>
      </c>
      <c r="E336" s="555">
        <f ca="1" t="shared" si="32"/>
        <v>0</v>
      </c>
      <c r="F336" s="555">
        <f ca="1">IF(D336=0,0,SUM($E$223:E336))</f>
        <v>0</v>
      </c>
    </row>
    <row r="337" hidden="1" spans="2:6">
      <c r="B337" s="560">
        <v>114</v>
      </c>
      <c r="C337" s="556" t="str">
        <f ca="1">IF(ISERROR(OFFSET('HARGA SATUAN'!$C$6,MATCH('REKAP MDU'!B337,'HARGA SATUAN'!$L$7:$L$1458,0),0)),"",OFFSET('HARGA SATUAN'!$C$6,MATCH('REKAP MDU'!B337,'HARGA SATUAN'!$L$7:$L$1458,0),0))</f>
        <v>Isolator Tarik ( Porcelain ) 20 KV + Primary Dead End Clamp 70-150 mm²</v>
      </c>
      <c r="D337" s="556">
        <f ca="1">SUMIFS(RAB!$F$14:$F$80,RAB!$C$14:$C$80,C337)</f>
        <v>0</v>
      </c>
      <c r="E337" s="555">
        <f ca="1" t="shared" si="32"/>
        <v>0</v>
      </c>
      <c r="F337" s="555">
        <f ca="1">IF(D337=0,0,SUM($E$223:E337))</f>
        <v>0</v>
      </c>
    </row>
    <row r="338" hidden="1" spans="2:6">
      <c r="B338" s="552">
        <v>115</v>
      </c>
      <c r="C338" s="556" t="str">
        <f ca="1">IF(ISERROR(OFFSET('HARGA SATUAN'!$C$6,MATCH('REKAP MDU'!B338,'HARGA SATUAN'!$L$7:$L$1458,0),0)),"",OFFSET('HARGA SATUAN'!$C$6,MATCH('REKAP MDU'!B338,'HARGA SATUAN'!$L$7:$L$1458,0),0))</f>
        <v>Isolator Tarik ( Suspension Polymer ) 20 KV</v>
      </c>
      <c r="D338" s="556">
        <f ca="1">SUMIFS(RAB!$F$14:$F$80,RAB!$C$14:$C$80,C338)</f>
        <v>0</v>
      </c>
      <c r="E338" s="555">
        <f ca="1" t="shared" si="32"/>
        <v>0</v>
      </c>
      <c r="F338" s="555">
        <f ca="1">IF(D338=0,0,SUM($E$223:E338))</f>
        <v>0</v>
      </c>
    </row>
    <row r="339" hidden="1" spans="2:6">
      <c r="B339" s="560">
        <v>116</v>
      </c>
      <c r="C339" s="556" t="str">
        <f ca="1">IF(ISERROR(OFFSET('HARGA SATUAN'!$C$6,MATCH('REKAP MDU'!B339,'HARGA SATUAN'!$L$7:$L$1458,0),0)),"",OFFSET('HARGA SATUAN'!$C$6,MATCH('REKAP MDU'!B339,'HARGA SATUAN'!$L$7:$L$1458,0),0))</f>
        <v>AAAC 70 mm²</v>
      </c>
      <c r="D339" s="556">
        <f ca="1">SUMIFS(RAB!$F$14:$F$80,RAB!$C$14:$C$80,C339)</f>
        <v>2</v>
      </c>
      <c r="E339" s="555">
        <f ca="1" t="shared" si="32"/>
        <v>1</v>
      </c>
      <c r="F339" s="555">
        <f ca="1">IF(D339=0,0,SUM($E$223:E339))</f>
        <v>4</v>
      </c>
    </row>
    <row r="340" hidden="1" spans="2:6">
      <c r="B340" s="552">
        <v>117</v>
      </c>
      <c r="C340" s="556" t="str">
        <f ca="1">IF(ISERROR(OFFSET('HARGA SATUAN'!$C$6,MATCH('REKAP MDU'!B340,'HARGA SATUAN'!$L$7:$L$1458,0),0)),"",OFFSET('HARGA SATUAN'!$C$6,MATCH('REKAP MDU'!B340,'HARGA SATUAN'!$L$7:$L$1458,0),0))</f>
        <v>AAAC 150 mm²</v>
      </c>
      <c r="D340" s="556">
        <f ca="1">SUMIFS(RAB!$F$14:$F$80,RAB!$C$14:$C$80,C340)</f>
        <v>0</v>
      </c>
      <c r="E340" s="555">
        <f ca="1" t="shared" si="32"/>
        <v>0</v>
      </c>
      <c r="F340" s="555">
        <f ca="1">IF(D340=0,0,SUM($E$223:E340))</f>
        <v>0</v>
      </c>
    </row>
    <row r="341" hidden="1" spans="2:6">
      <c r="B341" s="560">
        <v>118</v>
      </c>
      <c r="C341" s="556" t="str">
        <f ca="1">IF(ISERROR(OFFSET('HARGA SATUAN'!$C$6,MATCH('REKAP MDU'!B341,'HARGA SATUAN'!$L$7:$L$1458,0),0)),"",OFFSET('HARGA SATUAN'!$C$6,MATCH('REKAP MDU'!B341,'HARGA SATUAN'!$L$7:$L$1458,0),0))</f>
        <v>AAAC 240 mm²</v>
      </c>
      <c r="D341" s="556">
        <f ca="1">SUMIFS(RAB!$F$14:$F$80,RAB!$C$14:$C$80,C341)</f>
        <v>0</v>
      </c>
      <c r="E341" s="555">
        <f ca="1" t="shared" si="32"/>
        <v>0</v>
      </c>
      <c r="F341" s="555">
        <f ca="1">IF(D341=0,0,SUM($E$223:E341))</f>
        <v>0</v>
      </c>
    </row>
    <row r="342" hidden="1" spans="2:6">
      <c r="B342" s="552">
        <v>119</v>
      </c>
      <c r="C342" s="556" t="str">
        <f ca="1">IF(ISERROR(OFFSET('HARGA SATUAN'!$C$6,MATCH('REKAP MDU'!B342,'HARGA SATUAN'!$L$7:$L$1458,0),0)),"",OFFSET('HARGA SATUAN'!$C$6,MATCH('REKAP MDU'!B342,'HARGA SATUAN'!$L$7:$L$1458,0),0))</f>
        <v>AAAC/S 70 mm²</v>
      </c>
      <c r="D342" s="556">
        <f ca="1">SUMIFS(RAB!$F$14:$F$80,RAB!$C$14:$C$80,C342)</f>
        <v>0</v>
      </c>
      <c r="E342" s="555">
        <f ca="1" t="shared" si="32"/>
        <v>0</v>
      </c>
      <c r="F342" s="555">
        <f ca="1">IF(D342=0,0,SUM($E$223:E342))</f>
        <v>0</v>
      </c>
    </row>
    <row r="343" hidden="1" spans="2:6">
      <c r="B343" s="560">
        <v>120</v>
      </c>
      <c r="C343" s="556" t="str">
        <f ca="1">IF(ISERROR(OFFSET('HARGA SATUAN'!$C$6,MATCH('REKAP MDU'!B343,'HARGA SATUAN'!$L$7:$L$1458,0),0)),"",OFFSET('HARGA SATUAN'!$C$6,MATCH('REKAP MDU'!B343,'HARGA SATUAN'!$L$7:$L$1458,0),0))</f>
        <v>AAAC/S 150 mm²</v>
      </c>
      <c r="D343" s="556">
        <f ca="1">SUMIFS(RAB!$F$14:$F$80,RAB!$C$14:$C$80,C343)</f>
        <v>0</v>
      </c>
      <c r="E343" s="555">
        <f ca="1" t="shared" si="32"/>
        <v>0</v>
      </c>
      <c r="F343" s="555">
        <f ca="1">IF(D343=0,0,SUM($E$223:E343))</f>
        <v>0</v>
      </c>
    </row>
    <row r="344" hidden="1" spans="2:6">
      <c r="B344" s="552">
        <v>121</v>
      </c>
      <c r="C344" s="556" t="str">
        <f ca="1">IF(ISERROR(OFFSET('HARGA SATUAN'!$C$6,MATCH('REKAP MDU'!B344,'HARGA SATUAN'!$L$7:$L$1458,0),0)),"",OFFSET('HARGA SATUAN'!$C$6,MATCH('REKAP MDU'!B344,'HARGA SATUAN'!$L$7:$L$1458,0),0))</f>
        <v>AAAC/S 240 mm²</v>
      </c>
      <c r="D344" s="556">
        <f ca="1">SUMIFS(RAB!$F$14:$F$80,RAB!$C$14:$C$80,C344)</f>
        <v>0</v>
      </c>
      <c r="E344" s="555">
        <f ca="1" t="shared" si="32"/>
        <v>0</v>
      </c>
      <c r="F344" s="555">
        <f ca="1">IF(D344=0,0,SUM($E$223:E344))</f>
        <v>0</v>
      </c>
    </row>
    <row r="345" hidden="1" spans="2:6">
      <c r="B345" s="560">
        <v>122</v>
      </c>
      <c r="C345" s="556" t="str">
        <f ca="1">IF(ISERROR(OFFSET('HARGA SATUAN'!$C$6,MATCH('REKAP MDU'!B345,'HARGA SATUAN'!$L$7:$L$1458,0),0)),"",OFFSET('HARGA SATUAN'!$C$6,MATCH('REKAP MDU'!B345,'HARGA SATUAN'!$L$7:$L$1458,0),0))</f>
        <v>NFA2X-T 2 x 70 + N 50 mm²</v>
      </c>
      <c r="D345" s="556">
        <f ca="1">SUMIFS(RAB!$F$14:$F$80,RAB!$C$14:$C$80,C345)</f>
        <v>0</v>
      </c>
      <c r="E345" s="555">
        <f ca="1" t="shared" si="32"/>
        <v>0</v>
      </c>
      <c r="F345" s="555">
        <f ca="1">IF(D345=0,0,SUM($E$223:E345))</f>
        <v>0</v>
      </c>
    </row>
    <row r="346" hidden="1" spans="2:6">
      <c r="B346" s="552">
        <v>123</v>
      </c>
      <c r="C346" s="556" t="str">
        <f ca="1">IF(ISERROR(OFFSET('HARGA SATUAN'!$C$6,MATCH('REKAP MDU'!B346,'HARGA SATUAN'!$L$7:$L$1458,0),0)),"",OFFSET('HARGA SATUAN'!$C$6,MATCH('REKAP MDU'!B346,'HARGA SATUAN'!$L$7:$L$1458,0),0))</f>
        <v>NFA2X-T 2 x 70 + N 70 mm²</v>
      </c>
      <c r="D346" s="556">
        <f ca="1">SUMIFS(RAB!$F$14:$F$80,RAB!$C$14:$C$80,C346)</f>
        <v>2</v>
      </c>
      <c r="E346" s="555">
        <f ca="1" t="shared" si="32"/>
        <v>1</v>
      </c>
      <c r="F346" s="555">
        <f ca="1">IF(D346=0,0,SUM($E$223:E346))</f>
        <v>5</v>
      </c>
    </row>
    <row r="347" hidden="1" spans="2:6">
      <c r="B347" s="560">
        <v>124</v>
      </c>
      <c r="C347" s="556" t="str">
        <f ca="1">IF(ISERROR(OFFSET('HARGA SATUAN'!$C$6,MATCH('REKAP MDU'!B347,'HARGA SATUAN'!$L$7:$L$1458,0),0)),"",OFFSET('HARGA SATUAN'!$C$6,MATCH('REKAP MDU'!B347,'HARGA SATUAN'!$L$7:$L$1458,0),0))</f>
        <v>NFA2X-T 3x35+1x35</v>
      </c>
      <c r="D347" s="556">
        <f ca="1">SUMIFS(RAB!$F$14:$F$80,RAB!$C$14:$C$80,C347)</f>
        <v>0</v>
      </c>
      <c r="E347" s="555">
        <f ca="1" t="shared" si="32"/>
        <v>0</v>
      </c>
      <c r="F347" s="555">
        <f ca="1">IF(D347=0,0,SUM($E$223:E347))</f>
        <v>0</v>
      </c>
    </row>
    <row r="348" hidden="1" spans="2:6">
      <c r="B348" s="552">
        <v>125</v>
      </c>
      <c r="C348" s="556" t="str">
        <f ca="1">IF(ISERROR(OFFSET('HARGA SATUAN'!$C$6,MATCH('REKAP MDU'!B348,'HARGA SATUAN'!$L$7:$L$1458,0),0)),"",OFFSET('HARGA SATUAN'!$C$6,MATCH('REKAP MDU'!B348,'HARGA SATUAN'!$L$7:$L$1458,0),0))</f>
        <v>NFA2X-T 3x70+1x70</v>
      </c>
      <c r="D348" s="556">
        <f ca="1">SUMIFS(RAB!$F$14:$F$80,RAB!$C$14:$C$80,C348)</f>
        <v>0</v>
      </c>
      <c r="E348" s="555">
        <f ca="1" t="shared" si="32"/>
        <v>0</v>
      </c>
      <c r="F348" s="555">
        <f ca="1">IF(D348=0,0,SUM($E$223:E348))</f>
        <v>0</v>
      </c>
    </row>
    <row r="349" hidden="1" spans="2:6">
      <c r="B349" s="560">
        <v>126</v>
      </c>
      <c r="C349" s="556" t="str">
        <f ca="1">IF(ISERROR(OFFSET('HARGA SATUAN'!$C$6,MATCH('REKAP MDU'!B349,'HARGA SATUAN'!$L$7:$L$1458,0),0)),"",OFFSET('HARGA SATUAN'!$C$6,MATCH('REKAP MDU'!B349,'HARGA SATUAN'!$L$7:$L$1458,0),0))</f>
        <v>NFA2X 2 x 10 mm²</v>
      </c>
      <c r="D349" s="556">
        <f ca="1">SUMIFS(RAB!$F$14:$F$80,RAB!$C$14:$C$80,C349)</f>
        <v>0</v>
      </c>
      <c r="E349" s="555">
        <f ca="1" t="shared" si="32"/>
        <v>0</v>
      </c>
      <c r="F349" s="555">
        <f ca="1">IF(D349=0,0,SUM($E$223:E349))</f>
        <v>0</v>
      </c>
    </row>
    <row r="350" hidden="1" spans="2:6">
      <c r="B350" s="552">
        <v>127</v>
      </c>
      <c r="C350" s="556" t="str">
        <f ca="1">IF(ISERROR(OFFSET('HARGA SATUAN'!$C$6,MATCH('REKAP MDU'!B350,'HARGA SATUAN'!$L$7:$L$1458,0),0)),"",OFFSET('HARGA SATUAN'!$C$6,MATCH('REKAP MDU'!B350,'HARGA SATUAN'!$L$7:$L$1458,0),0))</f>
        <v>NFA2X 2 x 16 mm²</v>
      </c>
      <c r="D350" s="556">
        <f ca="1">SUMIFS(RAB!$F$14:$F$80,RAB!$C$14:$C$80,C350)</f>
        <v>35</v>
      </c>
      <c r="E350" s="555">
        <f ca="1" t="shared" si="32"/>
        <v>1</v>
      </c>
      <c r="F350" s="555">
        <f ca="1">IF(D350=0,0,SUM($E$223:E350))</f>
        <v>6</v>
      </c>
    </row>
    <row r="351" hidden="1" spans="2:6">
      <c r="B351" s="560">
        <v>128</v>
      </c>
      <c r="C351" s="556" t="str">
        <f ca="1">IF(ISERROR(OFFSET('HARGA SATUAN'!$C$6,MATCH('REKAP MDU'!B351,'HARGA SATUAN'!$L$7:$L$1458,0),0)),"",OFFSET('HARGA SATUAN'!$C$6,MATCH('REKAP MDU'!B351,'HARGA SATUAN'!$L$7:$L$1458,0),0))</f>
        <v>NFA2X 4 x 16 mm²</v>
      </c>
      <c r="D351" s="556">
        <f ca="1">SUMIFS(RAB!$F$14:$F$80,RAB!$C$14:$C$80,C351)</f>
        <v>0</v>
      </c>
      <c r="E351" s="555">
        <f ca="1" t="shared" si="32"/>
        <v>0</v>
      </c>
      <c r="F351" s="555">
        <f ca="1">IF(D351=0,0,SUM($E$223:E351))</f>
        <v>0</v>
      </c>
    </row>
    <row r="352" hidden="1" spans="2:6">
      <c r="B352" s="552">
        <v>129</v>
      </c>
      <c r="C352" s="556" t="str">
        <f ca="1">IF(ISERROR(OFFSET('HARGA SATUAN'!$C$6,MATCH('REKAP MDU'!B352,'HARGA SATUAN'!$L$7:$L$1458,0),0)),"",OFFSET('HARGA SATUAN'!$C$6,MATCH('REKAP MDU'!B352,'HARGA SATUAN'!$L$7:$L$1458,0),0))</f>
        <v>NFA2X 4 x 70 mm²</v>
      </c>
      <c r="D352" s="556">
        <f ca="1">SUMIFS(RAB!$F$14:$F$80,RAB!$C$14:$C$80,C352)</f>
        <v>0</v>
      </c>
      <c r="E352" s="555">
        <f ca="1" t="shared" si="32"/>
        <v>0</v>
      </c>
      <c r="F352" s="555">
        <f ca="1">IF(D352=0,0,SUM($E$223:E352))</f>
        <v>0</v>
      </c>
    </row>
    <row r="353" hidden="1" spans="2:6">
      <c r="B353" s="560">
        <v>130</v>
      </c>
      <c r="C353" s="556" t="str">
        <f ca="1">IF(ISERROR(OFFSET('HARGA SATUAN'!$C$6,MATCH('REKAP MDU'!B353,'HARGA SATUAN'!$L$7:$L$1458,0),0)),"",OFFSET('HARGA SATUAN'!$C$6,MATCH('REKAP MDU'!B353,'HARGA SATUAN'!$L$7:$L$1458,0),0))</f>
        <v>Kabel NYY 1 x 70 mm²</v>
      </c>
      <c r="D353" s="556">
        <f ca="1">SUMIFS(RAB!$F$14:$F$80,RAB!$C$14:$C$80,C353)</f>
        <v>0</v>
      </c>
      <c r="E353" s="555">
        <f ca="1" t="shared" ref="E353:E373" si="33">IF(D353=0,0,1)</f>
        <v>0</v>
      </c>
      <c r="F353" s="555">
        <f ca="1">IF(D353=0,0,SUM($E$223:E353))</f>
        <v>0</v>
      </c>
    </row>
    <row r="354" hidden="1" spans="2:6">
      <c r="B354" s="552">
        <v>131</v>
      </c>
      <c r="C354" s="556" t="str">
        <f ca="1">IF(ISERROR(OFFSET('HARGA SATUAN'!$C$6,MATCH('REKAP MDU'!B354,'HARGA SATUAN'!$L$7:$L$1458,0),0)),"",OFFSET('HARGA SATUAN'!$C$6,MATCH('REKAP MDU'!B354,'HARGA SATUAN'!$L$7:$L$1458,0),0))</f>
        <v>Kabel NYY 1 x 95 mm²</v>
      </c>
      <c r="D354" s="556">
        <f ca="1">SUMIFS(RAB!$F$14:$F$80,RAB!$C$14:$C$80,C354)</f>
        <v>0</v>
      </c>
      <c r="E354" s="555">
        <f ca="1" t="shared" si="33"/>
        <v>0</v>
      </c>
      <c r="F354" s="555">
        <f ca="1">IF(D354=0,0,SUM($E$223:E354))</f>
        <v>0</v>
      </c>
    </row>
    <row r="355" hidden="1" spans="2:6">
      <c r="B355" s="560">
        <v>132</v>
      </c>
      <c r="C355" s="556" t="str">
        <f ca="1">IF(ISERROR(OFFSET('HARGA SATUAN'!$C$6,MATCH('REKAP MDU'!B355,'HARGA SATUAN'!$L$7:$L$1458,0),0)),"",OFFSET('HARGA SATUAN'!$C$6,MATCH('REKAP MDU'!B355,'HARGA SATUAN'!$L$7:$L$1458,0),0))</f>
        <v>Kabel NYY 1 x 150 mm²</v>
      </c>
      <c r="D355" s="556">
        <f ca="1">SUMIFS(RAB!$F$14:$F$80,RAB!$C$14:$C$80,C355)</f>
        <v>0</v>
      </c>
      <c r="E355" s="555">
        <f ca="1" t="shared" si="33"/>
        <v>0</v>
      </c>
      <c r="F355" s="555">
        <f ca="1">IF(D355=0,0,SUM($E$223:E355))</f>
        <v>0</v>
      </c>
    </row>
    <row r="356" hidden="1" spans="2:6">
      <c r="B356" s="552">
        <v>133</v>
      </c>
      <c r="C356" s="556" t="str">
        <f ca="1">IF(ISERROR(OFFSET('HARGA SATUAN'!$C$6,MATCH('REKAP MDU'!B356,'HARGA SATUAN'!$L$7:$L$1458,0),0)),"",OFFSET('HARGA SATUAN'!$C$6,MATCH('REKAP MDU'!B356,'HARGA SATUAN'!$L$7:$L$1458,0),0))</f>
        <v>Kabel NYY 1 x 240 mm²</v>
      </c>
      <c r="D356" s="556">
        <f ca="1">SUMIFS(RAB!$F$14:$F$80,RAB!$C$14:$C$80,C356)</f>
        <v>0</v>
      </c>
      <c r="E356" s="555">
        <f ca="1" t="shared" si="33"/>
        <v>0</v>
      </c>
      <c r="F356" s="555">
        <f ca="1">IF(D356=0,0,SUM($E$223:E356))</f>
        <v>0</v>
      </c>
    </row>
    <row r="357" hidden="1" spans="2:6">
      <c r="B357" s="560">
        <v>134</v>
      </c>
      <c r="C357" s="556" t="str">
        <f ca="1">IF(ISERROR(OFFSET('HARGA SATUAN'!$C$6,MATCH('REKAP MDU'!B357,'HARGA SATUAN'!$L$7:$L$1458,0),0)),"",OFFSET('HARGA SATUAN'!$C$6,MATCH('REKAP MDU'!B357,'HARGA SATUAN'!$L$7:$L$1458,0),0))</f>
        <v>Kabel NYY 4 x 70 mm²</v>
      </c>
      <c r="D357" s="556">
        <f ca="1">SUMIFS(RAB!$F$14:$F$80,RAB!$C$14:$C$80,C357)</f>
        <v>0</v>
      </c>
      <c r="E357" s="555">
        <f ca="1" t="shared" si="33"/>
        <v>0</v>
      </c>
      <c r="F357" s="555">
        <f ca="1">IF(D357=0,0,SUM($E$223:E357))</f>
        <v>0</v>
      </c>
    </row>
    <row r="358" hidden="1" spans="2:6">
      <c r="B358" s="552">
        <v>135</v>
      </c>
      <c r="C358" s="556" t="str">
        <f ca="1">IF(ISERROR(OFFSET('HARGA SATUAN'!$C$6,MATCH('REKAP MDU'!B358,'HARGA SATUAN'!$L$7:$L$1458,0),0)),"",OFFSET('HARGA SATUAN'!$C$6,MATCH('REKAP MDU'!B358,'HARGA SATUAN'!$L$7:$L$1458,0),0))</f>
        <v>Kabel NA2XSEYBY 20 KV, 3 x 150 mm²</v>
      </c>
      <c r="D358" s="556">
        <f ca="1">SUMIFS(RAB!$F$14:$F$80,RAB!$C$14:$C$80,C358)</f>
        <v>0</v>
      </c>
      <c r="E358" s="555">
        <f ca="1" t="shared" si="33"/>
        <v>0</v>
      </c>
      <c r="F358" s="555">
        <f ca="1">IF(D358=0,0,SUM($E$223:E358))</f>
        <v>0</v>
      </c>
    </row>
    <row r="359" hidden="1" spans="2:6">
      <c r="B359" s="560">
        <v>136</v>
      </c>
      <c r="C359" s="556" t="str">
        <f ca="1">IF(ISERROR(OFFSET('HARGA SATUAN'!$C$6,MATCH('REKAP MDU'!B359,'HARGA SATUAN'!$L$7:$L$1458,0),0)),"",OFFSET('HARGA SATUAN'!$C$6,MATCH('REKAP MDU'!B359,'HARGA SATUAN'!$L$7:$L$1458,0),0))</f>
        <v>Kabel NA2XSEYBY 20 KV, 3 x 240 mm²</v>
      </c>
      <c r="D359" s="556">
        <f ca="1">SUMIFS(RAB!$F$14:$F$80,RAB!$C$14:$C$80,C359)</f>
        <v>0</v>
      </c>
      <c r="E359" s="555">
        <f ca="1" t="shared" si="33"/>
        <v>0</v>
      </c>
      <c r="F359" s="555">
        <f ca="1">IF(D359=0,0,SUM($E$223:E359))</f>
        <v>0</v>
      </c>
    </row>
    <row r="360" hidden="1" spans="2:6">
      <c r="B360" s="552">
        <v>137</v>
      </c>
      <c r="C360" s="556" t="str">
        <f ca="1">IF(ISERROR(OFFSET('HARGA SATUAN'!$C$6,MATCH('REKAP MDU'!B360,'HARGA SATUAN'!$L$7:$L$1458,0),0)),"",OFFSET('HARGA SATUAN'!$C$6,MATCH('REKAP MDU'!B360,'HARGA SATUAN'!$L$7:$L$1458,0),0))</f>
        <v>Kabel NA2XSEYBY 20 KV, 3 x 300 mm²</v>
      </c>
      <c r="D360" s="556">
        <f ca="1">SUMIFS(RAB!$F$14:$F$80,RAB!$C$14:$C$80,C360)</f>
        <v>0</v>
      </c>
      <c r="E360" s="555">
        <f ca="1" t="shared" si="33"/>
        <v>0</v>
      </c>
      <c r="F360" s="555">
        <f ca="1">IF(D360=0,0,SUM($E$223:E360))</f>
        <v>0</v>
      </c>
    </row>
    <row r="361" hidden="1" spans="2:6">
      <c r="B361" s="560">
        <v>138</v>
      </c>
      <c r="C361" s="556" t="str">
        <f ca="1">IF(ISERROR(OFFSET('HARGA SATUAN'!$C$6,MATCH('REKAP MDU'!B361,'HARGA SATUAN'!$L$7:$L$1458,0),0)),"",OFFSET('HARGA SATUAN'!$C$6,MATCH('REKAP MDU'!B361,'HARGA SATUAN'!$L$7:$L$1458,0),0))</f>
        <v>MVTIC 3 x 150 + N 95 mm²</v>
      </c>
      <c r="D361" s="556">
        <f ca="1">SUMIFS(RAB!$F$14:$F$80,RAB!$C$14:$C$80,C361)</f>
        <v>0</v>
      </c>
      <c r="E361" s="555">
        <f ca="1" t="shared" si="33"/>
        <v>0</v>
      </c>
      <c r="F361" s="555">
        <f ca="1">IF(D361=0,0,SUM($E$223:E361))</f>
        <v>0</v>
      </c>
    </row>
    <row r="362" hidden="1" spans="2:6">
      <c r="B362" s="552">
        <v>139</v>
      </c>
      <c r="C362" s="556" t="str">
        <f ca="1">IF(ISERROR(OFFSET('HARGA SATUAN'!$C$6,MATCH('REKAP MDU'!B362,'HARGA SATUAN'!$L$7:$L$1458,0),0)),"",OFFSET('HARGA SATUAN'!$C$6,MATCH('REKAP MDU'!B362,'HARGA SATUAN'!$L$7:$L$1458,0),0))</f>
        <v>MVTIC 3 x 240 + N 95 mm²</v>
      </c>
      <c r="D362" s="556">
        <f ca="1">SUMIFS(RAB!$F$14:$F$80,RAB!$C$14:$C$80,C362)</f>
        <v>0</v>
      </c>
      <c r="E362" s="555">
        <f ca="1" t="shared" si="33"/>
        <v>0</v>
      </c>
      <c r="F362" s="555">
        <f ca="1">IF(D362=0,0,SUM($E$223:E362))</f>
        <v>0</v>
      </c>
    </row>
    <row r="363" hidden="1" spans="2:6">
      <c r="B363" s="560">
        <v>140</v>
      </c>
      <c r="C363" s="556" t="str">
        <f ca="1">IF(ISERROR(OFFSET('HARGA SATUAN'!$C$6,MATCH('REKAP MDU'!B363,'HARGA SATUAN'!$L$7:$L$1458,0),0)),"",OFFSET('HARGA SATUAN'!$C$6,MATCH('REKAP MDU'!B363,'HARGA SATUAN'!$L$7:$L$1458,0),0))</f>
        <v/>
      </c>
      <c r="D363" s="556">
        <f ca="1">SUMIFS(RAB!$F$14:$F$80,RAB!$C$14:$C$80,C363)</f>
        <v>0</v>
      </c>
      <c r="E363" s="555">
        <f ca="1" t="shared" si="33"/>
        <v>0</v>
      </c>
      <c r="F363" s="555">
        <f ca="1">IF(D363=0,0,SUM($E$223:E363))</f>
        <v>0</v>
      </c>
    </row>
    <row r="364" hidden="1" spans="2:6">
      <c r="B364" s="552">
        <v>141</v>
      </c>
      <c r="C364" s="556" t="str">
        <f ca="1">IF(ISERROR(OFFSET('HARGA SATUAN'!$C$6,MATCH('REKAP MDU'!B364,'HARGA SATUAN'!$L$7:$L$1458,0),0)),"",OFFSET('HARGA SATUAN'!$C$6,MATCH('REKAP MDU'!B364,'HARGA SATUAN'!$L$7:$L$1458,0),0))</f>
        <v/>
      </c>
      <c r="D364" s="556">
        <f ca="1">SUMIFS(RAB!$F$14:$F$80,RAB!$C$14:$C$80,C364)</f>
        <v>0</v>
      </c>
      <c r="E364" s="555">
        <f ca="1" t="shared" si="33"/>
        <v>0</v>
      </c>
      <c r="F364" s="555">
        <f ca="1">IF(D364=0,0,SUM($E$223:E364))</f>
        <v>0</v>
      </c>
    </row>
    <row r="365" hidden="1" spans="2:6">
      <c r="B365" s="560">
        <v>142</v>
      </c>
      <c r="C365" s="556" t="str">
        <f ca="1">IF(ISERROR(OFFSET('HARGA SATUAN'!$C$6,MATCH('REKAP MDU'!B365,'HARGA SATUAN'!$L$7:$L$1458,0),0)),"",OFFSET('HARGA SATUAN'!$C$6,MATCH('REKAP MDU'!B365,'HARGA SATUAN'!$L$7:$L$1458,0),0))</f>
        <v/>
      </c>
      <c r="D365" s="556">
        <f ca="1">SUMIFS(RAB!$F$14:$F$80,RAB!$C$14:$C$80,C365)</f>
        <v>0</v>
      </c>
      <c r="E365" s="555">
        <f ca="1" t="shared" si="33"/>
        <v>0</v>
      </c>
      <c r="F365" s="555">
        <f ca="1">IF(D365=0,0,SUM($E$223:E365))</f>
        <v>0</v>
      </c>
    </row>
    <row r="366" hidden="1" spans="2:6">
      <c r="B366" s="552">
        <v>143</v>
      </c>
      <c r="C366" s="556" t="str">
        <f ca="1">IF(ISERROR(OFFSET('HARGA SATUAN'!$C$6,MATCH('REKAP MDU'!B366,'HARGA SATUAN'!$L$7:$L$1458,0),0)),"",OFFSET('HARGA SATUAN'!$C$6,MATCH('REKAP MDU'!B366,'HARGA SATUAN'!$L$7:$L$1458,0),0))</f>
        <v/>
      </c>
      <c r="D366" s="556">
        <f ca="1">SUMIFS(RAB!$F$14:$F$80,RAB!$C$14:$C$80,C366)</f>
        <v>0</v>
      </c>
      <c r="E366" s="555">
        <f ca="1" t="shared" si="33"/>
        <v>0</v>
      </c>
      <c r="F366" s="555">
        <f ca="1">IF(D366=0,0,SUM($E$223:E366))</f>
        <v>0</v>
      </c>
    </row>
    <row r="367" hidden="1" spans="2:6">
      <c r="B367" s="560">
        <v>144</v>
      </c>
      <c r="C367" s="556" t="str">
        <f ca="1">IF(ISERROR(OFFSET('HARGA SATUAN'!$C$6,MATCH('REKAP MDU'!B367,'HARGA SATUAN'!$L$7:$L$1458,0),0)),"",OFFSET('HARGA SATUAN'!$C$6,MATCH('REKAP MDU'!B367,'HARGA SATUAN'!$L$7:$L$1458,0),0))</f>
        <v/>
      </c>
      <c r="D367" s="556">
        <f ca="1">SUMIFS(RAB!$F$14:$F$80,RAB!$C$14:$C$80,C367)</f>
        <v>0</v>
      </c>
      <c r="E367" s="555">
        <f ca="1" t="shared" si="33"/>
        <v>0</v>
      </c>
      <c r="F367" s="555">
        <f ca="1">IF(D367=0,0,SUM($E$223:E367))</f>
        <v>0</v>
      </c>
    </row>
    <row r="368" hidden="1" spans="2:6">
      <c r="B368" s="552">
        <v>145</v>
      </c>
      <c r="C368" s="556" t="str">
        <f ca="1">IF(ISERROR(OFFSET('HARGA SATUAN'!$C$6,MATCH('REKAP MDU'!B368,'HARGA SATUAN'!$L$7:$L$1458,0),0)),"",OFFSET('HARGA SATUAN'!$C$6,MATCH('REKAP MDU'!B368,'HARGA SATUAN'!$L$7:$L$1458,0),0))</f>
        <v/>
      </c>
      <c r="D368" s="556">
        <f ca="1">SUMIFS(RAB!$F$14:$F$80,RAB!$C$14:$C$80,C368)</f>
        <v>0</v>
      </c>
      <c r="E368" s="555">
        <f ca="1" t="shared" si="33"/>
        <v>0</v>
      </c>
      <c r="F368" s="555">
        <f ca="1">IF(D368=0,0,SUM($E$223:E368))</f>
        <v>0</v>
      </c>
    </row>
    <row r="369" hidden="1" spans="2:6">
      <c r="B369" s="560">
        <v>146</v>
      </c>
      <c r="C369" s="556" t="str">
        <f ca="1">IF(ISERROR(OFFSET('HARGA SATUAN'!$C$6,MATCH('REKAP MDU'!B369,'HARGA SATUAN'!$L$7:$L$1458,0),0)),"",OFFSET('HARGA SATUAN'!$C$6,MATCH('REKAP MDU'!B369,'HARGA SATUAN'!$L$7:$L$1458,0),0))</f>
        <v/>
      </c>
      <c r="D369" s="556">
        <f ca="1">SUMIFS(RAB!$F$14:$F$80,RAB!$C$14:$C$80,C369)</f>
        <v>0</v>
      </c>
      <c r="E369" s="555">
        <f ca="1" t="shared" si="33"/>
        <v>0</v>
      </c>
      <c r="F369" s="555">
        <f ca="1">IF(D369=0,0,SUM($E$223:E369))</f>
        <v>0</v>
      </c>
    </row>
    <row r="370" hidden="1" spans="2:6">
      <c r="B370" s="552">
        <v>147</v>
      </c>
      <c r="C370" s="556" t="str">
        <f ca="1">IF(ISERROR(OFFSET('HARGA SATUAN'!$C$6,MATCH('REKAP MDU'!B370,'HARGA SATUAN'!$L$7:$L$1458,0),0)),"",OFFSET('HARGA SATUAN'!$C$6,MATCH('REKAP MDU'!B370,'HARGA SATUAN'!$L$7:$L$1458,0),0))</f>
        <v/>
      </c>
      <c r="D370" s="556">
        <f ca="1">SUMIFS(RAB!$F$14:$F$80,RAB!$C$14:$C$80,C370)</f>
        <v>0</v>
      </c>
      <c r="E370" s="555">
        <f ca="1" t="shared" si="33"/>
        <v>0</v>
      </c>
      <c r="F370" s="555">
        <f ca="1">IF(D370=0,0,SUM($E$223:E370))</f>
        <v>0</v>
      </c>
    </row>
    <row r="371" hidden="1" spans="2:6">
      <c r="B371" s="560">
        <v>148</v>
      </c>
      <c r="C371" s="556" t="str">
        <f ca="1">IF(ISERROR(OFFSET('HARGA SATUAN'!$C$6,MATCH('REKAP MDU'!B371,'HARGA SATUAN'!$L$7:$L$1458,0),0)),"",OFFSET('HARGA SATUAN'!$C$6,MATCH('REKAP MDU'!B371,'HARGA SATUAN'!$L$7:$L$1458,0),0))</f>
        <v/>
      </c>
      <c r="D371" s="556">
        <f ca="1">SUMIFS(RAB!$F$14:$F$80,RAB!$C$14:$C$80,C371)</f>
        <v>0</v>
      </c>
      <c r="E371" s="555">
        <f ca="1" t="shared" si="33"/>
        <v>0</v>
      </c>
      <c r="F371" s="555">
        <f ca="1">IF(D371=0,0,SUM($E$223:E371))</f>
        <v>0</v>
      </c>
    </row>
    <row r="372" hidden="1" spans="2:6">
      <c r="B372" s="552">
        <v>149</v>
      </c>
      <c r="C372" s="556" t="str">
        <f ca="1">IF(ISERROR(OFFSET('HARGA SATUAN'!$C$6,MATCH('REKAP MDU'!B372,'HARGA SATUAN'!$L$7:$L$1458,0),0)),"",OFFSET('HARGA SATUAN'!$C$6,MATCH('REKAP MDU'!B372,'HARGA SATUAN'!$L$7:$L$1458,0),0))</f>
        <v/>
      </c>
      <c r="D372" s="556">
        <f ca="1">SUMIFS(RAB!$F$14:$F$80,RAB!$C$14:$C$80,C372)</f>
        <v>0</v>
      </c>
      <c r="E372" s="555">
        <f ca="1" t="shared" si="33"/>
        <v>0</v>
      </c>
      <c r="F372" s="555">
        <f ca="1">IF(D372=0,0,SUM($E$223:E372))</f>
        <v>0</v>
      </c>
    </row>
    <row r="373" hidden="1" spans="2:6">
      <c r="B373" s="560">
        <v>150</v>
      </c>
      <c r="C373" s="556" t="str">
        <f ca="1">IF(ISERROR(OFFSET('HARGA SATUAN'!$C$6,MATCH('REKAP MDU'!B373,'HARGA SATUAN'!$L$7:$L$1458,0),0)),"",OFFSET('HARGA SATUAN'!$C$6,MATCH('REKAP MDU'!B373,'HARGA SATUAN'!$L$7:$L$1458,0),0))</f>
        <v/>
      </c>
      <c r="D373" s="556">
        <f ca="1">SUMIFS(RAB!$F$14:$F$80,RAB!$C$14:$C$80,C373)</f>
        <v>0</v>
      </c>
      <c r="E373" s="555">
        <f ca="1" t="shared" si="33"/>
        <v>0</v>
      </c>
      <c r="F373" s="555">
        <f ca="1">IF(D373=0,0,SUM($E$223:E373))</f>
        <v>0</v>
      </c>
    </row>
    <row r="374" hidden="1"/>
    <row r="375" hidden="1"/>
  </sheetData>
  <sheetProtection sort="0" autoFilter="0"/>
  <autoFilter ref="B14:K166">
    <extLst/>
  </autoFilter>
  <mergeCells count="21">
    <mergeCell ref="B4:K4"/>
    <mergeCell ref="G6:K6"/>
    <mergeCell ref="H11:K11"/>
    <mergeCell ref="C168:F168"/>
    <mergeCell ref="C169:F169"/>
    <mergeCell ref="C170:F170"/>
    <mergeCell ref="H175:K175"/>
    <mergeCell ref="H176:K176"/>
    <mergeCell ref="H177:K177"/>
    <mergeCell ref="H182:K182"/>
    <mergeCell ref="B11:B13"/>
    <mergeCell ref="C11:C13"/>
    <mergeCell ref="D11:D13"/>
    <mergeCell ref="E11:E13"/>
    <mergeCell ref="F11:F13"/>
    <mergeCell ref="G11:G13"/>
    <mergeCell ref="H12:H13"/>
    <mergeCell ref="I12:I13"/>
    <mergeCell ref="J12:J13"/>
    <mergeCell ref="K12:K13"/>
    <mergeCell ref="B171:K172"/>
  </mergeCells>
  <conditionalFormatting sqref="G224">
    <cfRule type="cellIs" dxfId="0" priority="10" operator="equal">
      <formula>0</formula>
    </cfRule>
  </conditionalFormatting>
  <conditionalFormatting sqref="B16:B166">
    <cfRule type="cellIs" dxfId="0" priority="5" operator="equal">
      <formula>0</formula>
    </cfRule>
  </conditionalFormatting>
  <conditionalFormatting sqref="C16:C165">
    <cfRule type="cellIs" dxfId="0" priority="4" stopIfTrue="1" operator="equal">
      <formula>0</formula>
    </cfRule>
  </conditionalFormatting>
  <conditionalFormatting sqref="E171:E65536">
    <cfRule type="cellIs" dxfId="0" priority="9" stopIfTrue="1" operator="equal">
      <formula>0</formula>
    </cfRule>
  </conditionalFormatting>
  <conditionalFormatting sqref="G225:G65536">
    <cfRule type="cellIs" dxfId="0" priority="14" stopIfTrue="1" operator="equal">
      <formula>0</formula>
    </cfRule>
  </conditionalFormatting>
  <conditionalFormatting sqref="E1:E3 G1:G83 G84:K115 E6:E15 H12:I12 N13 F14:F15 H14:K83 E166:K166 G167:G223 E167:F167 H167:K167">
    <cfRule type="cellIs" dxfId="0" priority="43" stopIfTrue="1" operator="equal">
      <formula>0</formula>
    </cfRule>
  </conditionalFormatting>
  <conditionalFormatting sqref="R14:T166 G116:K165">
    <cfRule type="cellIs" dxfId="0" priority="6" stopIfTrue="1" operator="equal">
      <formula>0</formula>
    </cfRule>
  </conditionalFormatting>
  <conditionalFormatting sqref="C16:E165">
    <cfRule type="cellIs" dxfId="0" priority="1" operator="equal">
      <formula>0</formula>
    </cfRule>
  </conditionalFormatting>
  <conditionalFormatting sqref="D224:F373">
    <cfRule type="cellIs" dxfId="0" priority="8" operator="equal">
      <formula>0</formula>
    </cfRule>
  </conditionalFormatting>
  <dataValidations count="2">
    <dataValidation type="list" allowBlank="1" showInputMessage="1" showErrorMessage="1" errorTitle="PERINGATAN!!!" error="HARGA YANG DIPAKAI SALAH...." sqref="O3:P3">
      <formula1>$T$1:$T$4</formula1>
    </dataValidation>
    <dataValidation allowBlank="1" showInputMessage="1" showErrorMessage="1" errorTitle="PERINGATAN !!!" error="MDU / UPAH SALAH BOZ...." sqref="M11:P11 H17 I17 J17 K17 H18 I18 J18 K18 H19 I19 J19 K19 H20 I20 J20 K20 H21 I21 J21 K21 H22 I22 J22 K22 H23 I23 J23 K23 H24 I24 J24 K24 H25 I25 J25 K25 H26 I26 J26 K26 H27 I27 J27 K27 H28 I28 J28 K28 H29 I29 J29 K29 H30 I30 J30 K30 H31 I31 J31 K31 H32 I32 J32 K32 H33 I33 J33 K33 H34 I34 J34 K34 H35 I35 J35 K35 H36 I36 J36 K36 H37 I37 J37 K37 H38 I38 J38 K38 H39 I39 J39 K39 H40 I40 J40 K40 H41 I41 J41 K41 H42 I42 J42 K42 H43 I43 J43 K43 H44 I44 J44 K44 H45 I45 J45 K45 H46 I46 J46 K46 H47 I47 J47 K47 H48 I48 J48 K48 H49 I49 J49 K49 H50 I50 J50 K50 H51 I51 J51 K51 H52 I52 J52 K52 H53 I53 J53 K53 H54 I54 J54 K54 H55 I55 J55 K55 H56 I56 J56 K56 H57 I57 J57 K57 H58 I58 J58 K58 H59 I59 J59 K59 H60 I60 J60 K60 H61 I61 J61 K61 H62 I62 J62 K62 H63 I63 J63 K63 H64 I64 J64 K64 H65 I65 J65 K65 H66 I66 J66 K66 H67 I67 J67 K67 H68 I68 J68 K68 H69 I69 J69 K69 H70 I70 J70 K70 H71 I71 J71 K71 H72 I72 J72 K72 H73 I73 J73 K73 H74 I74 J74 K74 H75 I75 J75 K75 H76 I76 J76 K76 H77 I77 J77 K77 H78 I78 J78 K78 H79 I79 J79 K79 H80 I80 J80 K80 H81 I81 J81 K81 H82 I82 J82 K82 H83 I83 J83 K83 H84 I84 J84 K84 H85 I85 J85 K85 H86 I86 J86 K86 H87 I87 J87 K87 H88 I88 J88 K88 H89 I89 J89 K89 H90 I90 J90 K90 H91 I91 J91 K91 H92 I92 J92 K92 H93 I93 J93 K93 H94 I94 J94 K94 H95 I95 J95 K95 H96 I96 J96 K96 H97 I97 J97 K97 H98 I98 J98 K98 H99 I99 J99 K99 H100 I100 J100 K100 H101 I101 J101 K101 H102 I102 J102 K102 H103 I103 J103 K103 H104 I104 J104 K104 H105 I105 J105 K105 H106 I106 J106 K106 H107 I107 J107 K107 H108 I108 J108 K108 H109 I109 J109 K109 H110 I110 J110 K110 H14:K16 H111:K167"/>
  </dataValidations>
  <printOptions horizontalCentered="1"/>
  <pageMargins left="0.275590551181102" right="0.3" top="0.31496062992126" bottom="0.590551181102362" header="0.31496062992126" footer="0.31496062992126"/>
  <pageSetup paperSize="9" scale="60" fitToHeight="12" orientation="portrait" horizontalDpi="1200" verticalDpi="1200"/>
  <headerFooter/>
  <colBreaks count="1" manualBreakCount="1">
    <brk id="11" max="1048575" man="1"/>
  </col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249977111117893"/>
  </sheetPr>
  <dimension ref="D1:D5"/>
  <sheetViews>
    <sheetView zoomScale="130" zoomScaleNormal="130" topLeftCell="A2" workbookViewId="0">
      <selection activeCell="F10" sqref="F10"/>
    </sheetView>
  </sheetViews>
  <sheetFormatPr defaultColWidth="9" defaultRowHeight="12.75" outlineLevelRow="4" outlineLevelCol="3"/>
  <cols>
    <col min="5" max="5" width="12.4285714285714" customWidth="1"/>
  </cols>
  <sheetData>
    <row r="1" ht="89.25" customHeight="1"/>
    <row r="3" ht="50.25" customHeight="1" spans="4:4">
      <c r="D3" s="551"/>
    </row>
    <row r="4" ht="57" customHeight="1" spans="4:4">
      <c r="D4" s="551">
        <v>3</v>
      </c>
    </row>
    <row r="5" ht="57" customHeight="1" spans="4:4">
      <c r="D5" s="551">
        <v>1</v>
      </c>
    </row>
  </sheetData>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tabColor rgb="FFFFC000"/>
  </sheetPr>
  <dimension ref="A1:AD1567"/>
  <sheetViews>
    <sheetView showGridLines="0" zoomScale="85" zoomScaleNormal="85" zoomScaleSheetLayoutView="75" workbookViewId="0">
      <pane xSplit="3" ySplit="6" topLeftCell="D7" activePane="bottomRight" state="frozen"/>
      <selection/>
      <selection pane="topRight"/>
      <selection pane="bottomLeft"/>
      <selection pane="bottomRight" activeCell="C12" sqref="C12"/>
    </sheetView>
  </sheetViews>
  <sheetFormatPr defaultColWidth="31.8571428571429" defaultRowHeight="15"/>
  <cols>
    <col min="1" max="1" width="1.71428571428571" style="462" customWidth="1"/>
    <col min="2" max="2" width="5" style="463" customWidth="1"/>
    <col min="3" max="3" width="58.2857142857143" style="464" customWidth="1"/>
    <col min="4" max="4" width="11.7142857142857" style="465" customWidth="1"/>
    <col min="5" max="5" width="9.71428571428571" style="462" customWidth="1"/>
    <col min="6" max="7" width="16.7142857142857" style="466" customWidth="1"/>
    <col min="8" max="8" width="22.7142857142857" style="467" customWidth="1"/>
    <col min="9" max="9" width="24.7142857142857" style="466" customWidth="1"/>
    <col min="10" max="10" width="7.14285714285714" style="468" customWidth="1"/>
    <col min="11" max="11" width="21.2857142857143" style="468" customWidth="1"/>
    <col min="12" max="12" width="7.14285714285714" style="468" customWidth="1"/>
    <col min="13" max="15" width="7.14285714285714" style="469" customWidth="1"/>
    <col min="16" max="16" width="7.14285714285714" style="470" customWidth="1"/>
    <col min="17" max="17" width="12.7142857142857" style="470" customWidth="1"/>
    <col min="18" max="250" width="9.14285714285714" style="471" customWidth="1"/>
    <col min="251" max="251" width="6.57142857142857" style="471" customWidth="1"/>
    <col min="252" max="252" width="3.71428571428571" style="471" customWidth="1"/>
    <col min="253" max="253" width="27.7142857142857" style="471" customWidth="1"/>
    <col min="254" max="254" width="5" style="471" customWidth="1"/>
    <col min="255" max="255" width="30" style="471" customWidth="1"/>
    <col min="256" max="16384" width="31.8571428571429" style="471"/>
  </cols>
  <sheetData>
    <row r="1" customHeight="1" spans="2:3">
      <c r="B1" s="472"/>
      <c r="C1" s="473"/>
    </row>
    <row r="2" ht="21" customHeight="1" spans="1:11">
      <c r="A2" s="474"/>
      <c r="B2" s="475" t="s">
        <v>7</v>
      </c>
      <c r="C2" s="475"/>
      <c r="D2" s="474"/>
      <c r="E2" s="474"/>
      <c r="F2" s="474"/>
      <c r="G2" s="474"/>
      <c r="H2" s="474"/>
      <c r="I2" s="475"/>
      <c r="J2" s="504"/>
      <c r="K2" s="504"/>
    </row>
    <row r="3" ht="9" customHeight="1" spans="1:11">
      <c r="A3" s="476"/>
      <c r="B3" s="477"/>
      <c r="E3" s="476"/>
      <c r="F3" s="478"/>
      <c r="G3" s="478"/>
      <c r="H3" s="479"/>
      <c r="I3" s="478"/>
      <c r="J3" s="505"/>
      <c r="K3" s="505"/>
    </row>
    <row r="4" s="459" customFormat="1" ht="60" customHeight="1" spans="1:17">
      <c r="A4" s="480"/>
      <c r="B4" s="481" t="s">
        <v>33</v>
      </c>
      <c r="C4" s="482" t="s">
        <v>34</v>
      </c>
      <c r="D4" s="482" t="s">
        <v>4</v>
      </c>
      <c r="E4" s="481" t="s">
        <v>5</v>
      </c>
      <c r="F4" s="483" t="s">
        <v>35</v>
      </c>
      <c r="G4" s="483" t="s">
        <v>36</v>
      </c>
      <c r="H4" s="484" t="s">
        <v>37</v>
      </c>
      <c r="I4" s="506" t="s">
        <v>38</v>
      </c>
      <c r="J4" s="507"/>
      <c r="K4" s="507"/>
      <c r="L4" s="508"/>
      <c r="M4" s="509"/>
      <c r="N4" s="509"/>
      <c r="O4" s="509"/>
      <c r="P4" s="509"/>
      <c r="Q4" s="509"/>
    </row>
    <row r="5" s="460" customFormat="1" customHeight="1" spans="1:17">
      <c r="A5" s="485"/>
      <c r="B5" s="481"/>
      <c r="C5" s="482"/>
      <c r="D5" s="482"/>
      <c r="E5" s="481"/>
      <c r="F5" s="486"/>
      <c r="G5" s="486"/>
      <c r="H5" s="484"/>
      <c r="I5" s="506" t="s">
        <v>36</v>
      </c>
      <c r="J5" s="510"/>
      <c r="K5" s="468"/>
      <c r="L5" s="469"/>
      <c r="M5" s="469"/>
      <c r="N5" s="469"/>
      <c r="O5" s="469"/>
      <c r="P5" s="470"/>
      <c r="Q5" s="470"/>
    </row>
    <row r="6" s="461" customFormat="1" ht="13.5" customHeight="1" spans="1:17">
      <c r="A6" s="487"/>
      <c r="B6" s="488"/>
      <c r="C6" s="489"/>
      <c r="D6" s="481"/>
      <c r="E6" s="481"/>
      <c r="F6" s="483"/>
      <c r="G6" s="483"/>
      <c r="H6" s="490"/>
      <c r="I6" s="481"/>
      <c r="J6" s="511"/>
      <c r="K6" s="508">
        <f>MAX(L7:L1458)</f>
        <v>139</v>
      </c>
      <c r="L6" s="508"/>
      <c r="M6" s="508">
        <f>MAX(M7:M1458)</f>
        <v>201227500.798931</v>
      </c>
      <c r="N6" s="508"/>
      <c r="O6" s="508"/>
      <c r="P6" s="512"/>
      <c r="Q6" s="512"/>
    </row>
    <row r="7" customHeight="1" spans="1:16">
      <c r="A7" s="487"/>
      <c r="B7" s="491"/>
      <c r="C7" s="492"/>
      <c r="D7" s="493"/>
      <c r="E7" s="494"/>
      <c r="F7" s="495">
        <f>(IF(D7="JASA",G7*#REF!,0))+(IF(D7="HDW",G7*#REF!,0))+(IF(D7="MDU",G7*#REF!,0))+(IF(D7="MDU-KD",G7*#REF!,0))</f>
        <v>0</v>
      </c>
      <c r="G7" s="495">
        <v>0</v>
      </c>
      <c r="H7" s="496"/>
      <c r="I7" s="495">
        <f>IF($I$5=$G$4,G7,(IF($I$5=$F$4,(IF(F7=0,G7,F7)),0)))</f>
        <v>0</v>
      </c>
      <c r="J7" s="511">
        <f>IF(D7="MDU-KD",1,0)</f>
        <v>0</v>
      </c>
      <c r="K7" s="468">
        <f>IF(D7="HDW",1,0)</f>
        <v>0</v>
      </c>
      <c r="L7" s="468">
        <f>IF(J7=1,SUM($J$6:J7),0)</f>
        <v>0</v>
      </c>
      <c r="M7" s="468">
        <f>IF(K7=1,SUM($K$6:K7),0)</f>
        <v>0</v>
      </c>
      <c r="N7" s="513">
        <f>IF(L7=0,M7,L7)</f>
        <v>0</v>
      </c>
      <c r="O7" s="468">
        <f>IF(E7=0,0,IF(LEFT(C7,11)="Tiang Beton",1,0))</f>
        <v>0</v>
      </c>
      <c r="P7" s="468">
        <f>IF(O7=1,SUM($O$6:O7),0)</f>
        <v>0</v>
      </c>
    </row>
    <row r="8" customHeight="1" spans="1:16">
      <c r="A8" s="487"/>
      <c r="B8" s="497" t="s">
        <v>39</v>
      </c>
      <c r="C8" s="209" t="s">
        <v>40</v>
      </c>
      <c r="D8" s="498"/>
      <c r="E8" s="499"/>
      <c r="F8" s="500">
        <f>(IF(D8="JASA",G8*'[91]DETAIL USULAN'!$K$58,0))+(IF(D8="HDW",G8*'[91]DETAIL USULAN'!$J$58,0))+(IF(D8="MDU",G8*'[91]DETAIL USULAN'!$I$58,0))+(IF(D8="MDU-KD",G8*'[91]DETAIL USULAN'!$I$58,0))</f>
        <v>0</v>
      </c>
      <c r="G8" s="500">
        <v>0</v>
      </c>
      <c r="H8" s="496"/>
      <c r="I8" s="495">
        <f>IF($I$5=$G$4,G8,(IF($I$5=$F$4,(IF(F8=0,G8,F8)),0)))</f>
        <v>0</v>
      </c>
      <c r="J8" s="511">
        <f t="shared" ref="J8:J71" si="0">IF(D8="MDU-KD",1,0)</f>
        <v>0</v>
      </c>
      <c r="K8" s="468">
        <f t="shared" ref="K8:K71" si="1">IF(D8="HDW",1,0)</f>
        <v>0</v>
      </c>
      <c r="L8" s="468">
        <f>IF(J8=1,SUM($J$6:J8),0)</f>
        <v>0</v>
      </c>
      <c r="M8" s="468">
        <f>IF(K8=1,SUM($K$6:K8),0)</f>
        <v>0</v>
      </c>
      <c r="N8" s="513">
        <f t="shared" ref="N8:N71" si="2">IF(L8=0,M8,L8)</f>
        <v>0</v>
      </c>
      <c r="O8" s="468">
        <f t="shared" ref="O8:O71" si="3">IF(E8=0,0,IF(LEFT(C8,11)="Tiang Beton",1,0))</f>
        <v>0</v>
      </c>
      <c r="P8" s="468">
        <f>IF(O8=1,SUM($O$6:O8),0)</f>
        <v>0</v>
      </c>
    </row>
    <row r="9" customHeight="1" spans="1:16">
      <c r="A9" s="487"/>
      <c r="B9" s="497">
        <v>1</v>
      </c>
      <c r="C9" s="209" t="s">
        <v>41</v>
      </c>
      <c r="D9" s="498" t="s">
        <v>42</v>
      </c>
      <c r="E9" s="499" t="s">
        <v>43</v>
      </c>
      <c r="F9" s="501">
        <v>294100</v>
      </c>
      <c r="G9" s="501">
        <v>327600</v>
      </c>
      <c r="H9" s="502"/>
      <c r="I9" s="495">
        <f>IF($I$5=$G$4,G9,(IF($I$5=$F$4,F9,0)))</f>
        <v>327600</v>
      </c>
      <c r="J9" s="511">
        <f t="shared" si="0"/>
        <v>1</v>
      </c>
      <c r="K9" s="468">
        <f t="shared" si="1"/>
        <v>0</v>
      </c>
      <c r="L9" s="468">
        <f>IF(J9=1,SUM($J$6:J9),0)</f>
        <v>1</v>
      </c>
      <c r="M9" s="468">
        <f>IF(K9=1,SUM($K$6:K9),0)</f>
        <v>0</v>
      </c>
      <c r="N9" s="513">
        <f t="shared" si="2"/>
        <v>1</v>
      </c>
      <c r="O9" s="468">
        <f t="shared" si="3"/>
        <v>0</v>
      </c>
      <c r="P9" s="468">
        <f>IF(O9=1,SUM($O$6:O9),0)</f>
        <v>0</v>
      </c>
    </row>
    <row r="10" customHeight="1" spans="1:16">
      <c r="A10" s="487"/>
      <c r="B10" s="497">
        <v>2</v>
      </c>
      <c r="C10" s="209" t="s">
        <v>44</v>
      </c>
      <c r="D10" s="498" t="s">
        <v>45</v>
      </c>
      <c r="E10" s="499" t="s">
        <v>43</v>
      </c>
      <c r="F10" s="501">
        <v>1719200</v>
      </c>
      <c r="G10" s="501">
        <v>1719200</v>
      </c>
      <c r="H10" s="502"/>
      <c r="I10" s="495">
        <f t="shared" ref="I10:I100" si="4">IF($I$5=$G$4,G10,(IF($I$5=$F$4,F10,0)))</f>
        <v>1719200</v>
      </c>
      <c r="J10" s="511">
        <f t="shared" si="0"/>
        <v>0</v>
      </c>
      <c r="K10" s="468">
        <f t="shared" si="1"/>
        <v>1</v>
      </c>
      <c r="L10" s="468">
        <f>IF(J10=1,SUM($J$6:J10),0)</f>
        <v>0</v>
      </c>
      <c r="M10" s="468">
        <f>IF(K10=1,SUM($K$6:K10),0)</f>
        <v>140</v>
      </c>
      <c r="N10" s="513">
        <f t="shared" si="2"/>
        <v>140</v>
      </c>
      <c r="O10" s="468">
        <f t="shared" si="3"/>
        <v>0</v>
      </c>
      <c r="P10" s="468">
        <f>IF(O10=1,SUM($O$6:O10),0)</f>
        <v>0</v>
      </c>
    </row>
    <row r="11" customHeight="1" spans="1:16">
      <c r="A11" s="487"/>
      <c r="B11" s="497">
        <v>3</v>
      </c>
      <c r="C11" s="209" t="s">
        <v>46</v>
      </c>
      <c r="D11" s="498" t="s">
        <v>42</v>
      </c>
      <c r="E11" s="499" t="s">
        <v>43</v>
      </c>
      <c r="F11" s="501">
        <v>151000</v>
      </c>
      <c r="G11" s="501">
        <v>168200</v>
      </c>
      <c r="H11" s="502"/>
      <c r="I11" s="495">
        <f t="shared" si="4"/>
        <v>168200</v>
      </c>
      <c r="J11" s="511">
        <f t="shared" si="0"/>
        <v>1</v>
      </c>
      <c r="K11" s="468">
        <f t="shared" si="1"/>
        <v>0</v>
      </c>
      <c r="L11" s="468">
        <f>IF(J11=1,SUM($J$6:J11),0)</f>
        <v>2</v>
      </c>
      <c r="M11" s="468">
        <f>IF(K11=1,SUM($K$6:K11),0)</f>
        <v>0</v>
      </c>
      <c r="N11" s="513">
        <f t="shared" si="2"/>
        <v>2</v>
      </c>
      <c r="O11" s="468">
        <f t="shared" si="3"/>
        <v>0</v>
      </c>
      <c r="P11" s="468">
        <f>IF(O11=1,SUM($O$6:O11),0)</f>
        <v>0</v>
      </c>
    </row>
    <row r="12" customHeight="1" spans="1:16">
      <c r="A12" s="487"/>
      <c r="B12" s="497">
        <v>4</v>
      </c>
      <c r="C12" s="209" t="s">
        <v>47</v>
      </c>
      <c r="D12" s="498" t="s">
        <v>42</v>
      </c>
      <c r="E12" s="499" t="s">
        <v>43</v>
      </c>
      <c r="F12" s="501">
        <v>1430000</v>
      </c>
      <c r="G12" s="501">
        <v>1740750</v>
      </c>
      <c r="H12" s="502"/>
      <c r="I12" s="495">
        <f t="shared" si="4"/>
        <v>1740750</v>
      </c>
      <c r="J12" s="511">
        <f t="shared" si="0"/>
        <v>1</v>
      </c>
      <c r="K12" s="468">
        <f t="shared" si="1"/>
        <v>0</v>
      </c>
      <c r="L12" s="468">
        <f>IF(J12=1,SUM($J$6:J12),0)</f>
        <v>3</v>
      </c>
      <c r="M12" s="468">
        <f>IF(K12=1,SUM($K$6:K12),0)</f>
        <v>0</v>
      </c>
      <c r="N12" s="513">
        <f t="shared" si="2"/>
        <v>3</v>
      </c>
      <c r="O12" s="468">
        <f t="shared" si="3"/>
        <v>0</v>
      </c>
      <c r="P12" s="468">
        <f>IF(O12=1,SUM($O$6:O12),0)</f>
        <v>0</v>
      </c>
    </row>
    <row r="13" customHeight="1" spans="1:16">
      <c r="A13" s="487"/>
      <c r="B13" s="497">
        <v>5</v>
      </c>
      <c r="C13" s="209" t="s">
        <v>48</v>
      </c>
      <c r="D13" s="498" t="s">
        <v>42</v>
      </c>
      <c r="E13" s="499" t="s">
        <v>43</v>
      </c>
      <c r="F13" s="501">
        <v>16495000</v>
      </c>
      <c r="G13" s="501">
        <v>18373800</v>
      </c>
      <c r="H13" s="502"/>
      <c r="I13" s="495">
        <f t="shared" si="4"/>
        <v>18373800</v>
      </c>
      <c r="J13" s="511">
        <f t="shared" si="0"/>
        <v>1</v>
      </c>
      <c r="K13" s="468">
        <f t="shared" si="1"/>
        <v>0</v>
      </c>
      <c r="L13" s="468">
        <f>IF(J13=1,SUM($J$6:J13),0)</f>
        <v>4</v>
      </c>
      <c r="M13" s="468">
        <f>IF(K13=1,SUM($K$6:K13),0)</f>
        <v>0</v>
      </c>
      <c r="N13" s="513">
        <f t="shared" si="2"/>
        <v>4</v>
      </c>
      <c r="O13" s="468">
        <f t="shared" si="3"/>
        <v>0</v>
      </c>
      <c r="P13" s="468">
        <f>IF(O13=1,SUM($O$6:O13),0)</f>
        <v>0</v>
      </c>
    </row>
    <row r="14" customHeight="1" spans="1:16">
      <c r="A14" s="487"/>
      <c r="B14" s="497">
        <v>6</v>
      </c>
      <c r="C14" s="209" t="s">
        <v>49</v>
      </c>
      <c r="D14" s="498" t="s">
        <v>42</v>
      </c>
      <c r="E14" s="499" t="s">
        <v>43</v>
      </c>
      <c r="F14" s="501">
        <v>1281430</v>
      </c>
      <c r="G14" s="501">
        <v>1427400</v>
      </c>
      <c r="H14" s="502"/>
      <c r="I14" s="495">
        <f t="shared" si="4"/>
        <v>1427400</v>
      </c>
      <c r="J14" s="511">
        <f t="shared" si="0"/>
        <v>1</v>
      </c>
      <c r="K14" s="468">
        <f t="shared" si="1"/>
        <v>0</v>
      </c>
      <c r="L14" s="468">
        <f>IF(J14=1,SUM($J$6:J14),0)</f>
        <v>5</v>
      </c>
      <c r="M14" s="468">
        <f>IF(K14=1,SUM($K$6:K14),0)</f>
        <v>0</v>
      </c>
      <c r="N14" s="513">
        <f t="shared" si="2"/>
        <v>5</v>
      </c>
      <c r="O14" s="468">
        <f t="shared" si="3"/>
        <v>0</v>
      </c>
      <c r="P14" s="468">
        <f>IF(O14=1,SUM($O$6:O14),0)</f>
        <v>0</v>
      </c>
    </row>
    <row r="15" customHeight="1" spans="1:16">
      <c r="A15" s="487"/>
      <c r="B15" s="497">
        <v>7</v>
      </c>
      <c r="C15" s="209" t="s">
        <v>50</v>
      </c>
      <c r="D15" s="498" t="s">
        <v>42</v>
      </c>
      <c r="E15" s="499" t="s">
        <v>43</v>
      </c>
      <c r="F15" s="501">
        <v>1344430</v>
      </c>
      <c r="G15" s="501">
        <v>1497600</v>
      </c>
      <c r="H15" s="502"/>
      <c r="I15" s="495">
        <f t="shared" si="4"/>
        <v>1497600</v>
      </c>
      <c r="J15" s="511">
        <f t="shared" si="0"/>
        <v>1</v>
      </c>
      <c r="K15" s="468">
        <f t="shared" si="1"/>
        <v>0</v>
      </c>
      <c r="L15" s="468">
        <f>IF(J15=1,SUM($J$6:J15),0)</f>
        <v>6</v>
      </c>
      <c r="M15" s="468">
        <f>IF(K15=1,SUM($K$6:K15),0)</f>
        <v>0</v>
      </c>
      <c r="N15" s="513">
        <f t="shared" si="2"/>
        <v>6</v>
      </c>
      <c r="O15" s="468">
        <f t="shared" si="3"/>
        <v>0</v>
      </c>
      <c r="P15" s="468">
        <f>IF(O15=1,SUM($O$6:O15),0)</f>
        <v>0</v>
      </c>
    </row>
    <row r="16" customHeight="1" spans="1:16">
      <c r="A16" s="487"/>
      <c r="B16" s="497">
        <v>8</v>
      </c>
      <c r="C16" s="209" t="s">
        <v>51</v>
      </c>
      <c r="D16" s="498" t="s">
        <v>42</v>
      </c>
      <c r="E16" s="499" t="s">
        <v>43</v>
      </c>
      <c r="F16" s="501">
        <v>1350430</v>
      </c>
      <c r="G16" s="501">
        <v>1504200</v>
      </c>
      <c r="H16" s="502"/>
      <c r="I16" s="495">
        <f t="shared" si="4"/>
        <v>1504200</v>
      </c>
      <c r="J16" s="511">
        <f t="shared" si="0"/>
        <v>1</v>
      </c>
      <c r="K16" s="468">
        <f t="shared" si="1"/>
        <v>0</v>
      </c>
      <c r="L16" s="468">
        <f>IF(J16=1,SUM($J$6:J16),0)</f>
        <v>7</v>
      </c>
      <c r="M16" s="468">
        <f>IF(K16=1,SUM($K$6:K16),0)</f>
        <v>0</v>
      </c>
      <c r="N16" s="513">
        <f t="shared" si="2"/>
        <v>7</v>
      </c>
      <c r="O16" s="468">
        <f t="shared" si="3"/>
        <v>0</v>
      </c>
      <c r="P16" s="468">
        <f>IF(O16=1,SUM($O$6:O16),0)</f>
        <v>0</v>
      </c>
    </row>
    <row r="17" customHeight="1" spans="1:16">
      <c r="A17" s="487"/>
      <c r="B17" s="497">
        <v>9</v>
      </c>
      <c r="C17" s="209" t="s">
        <v>52</v>
      </c>
      <c r="D17" s="498" t="s">
        <v>45</v>
      </c>
      <c r="E17" s="499" t="s">
        <v>53</v>
      </c>
      <c r="F17" s="501">
        <v>1000000</v>
      </c>
      <c r="G17" s="501">
        <v>1113900</v>
      </c>
      <c r="H17" s="502"/>
      <c r="I17" s="495">
        <f t="shared" si="4"/>
        <v>1113900</v>
      </c>
      <c r="J17" s="511">
        <f t="shared" si="0"/>
        <v>0</v>
      </c>
      <c r="K17" s="468">
        <f t="shared" si="1"/>
        <v>1</v>
      </c>
      <c r="L17" s="468">
        <f>IF(J17=1,SUM($J$6:J17),0)</f>
        <v>0</v>
      </c>
      <c r="M17" s="468">
        <f>IF(K17=1,SUM($K$6:K17),0)</f>
        <v>141</v>
      </c>
      <c r="N17" s="513">
        <f t="shared" si="2"/>
        <v>141</v>
      </c>
      <c r="O17" s="468">
        <f t="shared" si="3"/>
        <v>0</v>
      </c>
      <c r="P17" s="468">
        <f>IF(O17=1,SUM($O$6:O17),0)</f>
        <v>0</v>
      </c>
    </row>
    <row r="18" customHeight="1" spans="1:16">
      <c r="A18" s="487"/>
      <c r="B18" s="497">
        <v>10</v>
      </c>
      <c r="C18" s="209" t="s">
        <v>54</v>
      </c>
      <c r="D18" s="498" t="s">
        <v>42</v>
      </c>
      <c r="E18" s="499" t="s">
        <v>43</v>
      </c>
      <c r="F18" s="501">
        <v>35000</v>
      </c>
      <c r="G18" s="501">
        <v>39000</v>
      </c>
      <c r="H18" s="502"/>
      <c r="I18" s="495">
        <f t="shared" si="4"/>
        <v>39000</v>
      </c>
      <c r="J18" s="511">
        <f t="shared" si="0"/>
        <v>1</v>
      </c>
      <c r="K18" s="468">
        <f t="shared" si="1"/>
        <v>0</v>
      </c>
      <c r="L18" s="468">
        <f>IF(J18=1,SUM($J$6:J18),0)</f>
        <v>8</v>
      </c>
      <c r="M18" s="468">
        <f>IF(K18=1,SUM($K$6:K18),0)</f>
        <v>0</v>
      </c>
      <c r="N18" s="513">
        <f t="shared" si="2"/>
        <v>8</v>
      </c>
      <c r="O18" s="468">
        <f t="shared" si="3"/>
        <v>0</v>
      </c>
      <c r="P18" s="468">
        <f>IF(O18=1,SUM($O$6:O18),0)</f>
        <v>0</v>
      </c>
    </row>
    <row r="19" customHeight="1" spans="1:16">
      <c r="A19" s="487"/>
      <c r="B19" s="497">
        <v>11</v>
      </c>
      <c r="C19" s="209" t="s">
        <v>55</v>
      </c>
      <c r="D19" s="498" t="s">
        <v>42</v>
      </c>
      <c r="E19" s="499" t="s">
        <v>43</v>
      </c>
      <c r="F19" s="501">
        <v>35000</v>
      </c>
      <c r="G19" s="501">
        <v>39000</v>
      </c>
      <c r="H19" s="502"/>
      <c r="I19" s="495">
        <f t="shared" si="4"/>
        <v>39000</v>
      </c>
      <c r="J19" s="511">
        <f t="shared" si="0"/>
        <v>1</v>
      </c>
      <c r="K19" s="468">
        <f t="shared" si="1"/>
        <v>0</v>
      </c>
      <c r="L19" s="468">
        <f>IF(J19=1,SUM($J$6:J19),0)</f>
        <v>9</v>
      </c>
      <c r="M19" s="468">
        <f>IF(K19=1,SUM($K$6:K19),0)</f>
        <v>0</v>
      </c>
      <c r="N19" s="513">
        <f t="shared" si="2"/>
        <v>9</v>
      </c>
      <c r="O19" s="468">
        <f t="shared" si="3"/>
        <v>0</v>
      </c>
      <c r="P19" s="468">
        <f>IF(O19=1,SUM($O$6:O19),0)</f>
        <v>0</v>
      </c>
    </row>
    <row r="20" customHeight="1" spans="1:16">
      <c r="A20" s="487"/>
      <c r="B20" s="497">
        <v>12</v>
      </c>
      <c r="C20" s="209" t="s">
        <v>56</v>
      </c>
      <c r="D20" s="498" t="s">
        <v>42</v>
      </c>
      <c r="E20" s="499" t="s">
        <v>43</v>
      </c>
      <c r="F20" s="501">
        <v>35000</v>
      </c>
      <c r="G20" s="501">
        <v>39000</v>
      </c>
      <c r="H20" s="502"/>
      <c r="I20" s="495">
        <f t="shared" si="4"/>
        <v>39000</v>
      </c>
      <c r="J20" s="511">
        <f t="shared" si="0"/>
        <v>1</v>
      </c>
      <c r="K20" s="468">
        <f t="shared" si="1"/>
        <v>0</v>
      </c>
      <c r="L20" s="468">
        <f>IF(J20=1,SUM($J$6:J20),0)</f>
        <v>10</v>
      </c>
      <c r="M20" s="468">
        <f>IF(K20=1,SUM($K$6:K20),0)</f>
        <v>0</v>
      </c>
      <c r="N20" s="513">
        <f t="shared" si="2"/>
        <v>10</v>
      </c>
      <c r="O20" s="468">
        <f t="shared" si="3"/>
        <v>0</v>
      </c>
      <c r="P20" s="468">
        <f>IF(O20=1,SUM($O$6:O20),0)</f>
        <v>0</v>
      </c>
    </row>
    <row r="21" customHeight="1" spans="1:16">
      <c r="A21" s="487"/>
      <c r="B21" s="497">
        <v>13</v>
      </c>
      <c r="C21" s="209" t="s">
        <v>57</v>
      </c>
      <c r="D21" s="498" t="s">
        <v>42</v>
      </c>
      <c r="E21" s="499" t="s">
        <v>43</v>
      </c>
      <c r="F21" s="501">
        <v>35000</v>
      </c>
      <c r="G21" s="501">
        <v>39000</v>
      </c>
      <c r="H21" s="502"/>
      <c r="I21" s="495">
        <f t="shared" si="4"/>
        <v>39000</v>
      </c>
      <c r="J21" s="511">
        <f t="shared" si="0"/>
        <v>1</v>
      </c>
      <c r="K21" s="468">
        <f t="shared" si="1"/>
        <v>0</v>
      </c>
      <c r="L21" s="468">
        <f>IF(J21=1,SUM($J$6:J21),0)</f>
        <v>11</v>
      </c>
      <c r="M21" s="468">
        <f>IF(K21=1,SUM($K$6:K21),0)</f>
        <v>0</v>
      </c>
      <c r="N21" s="513">
        <f t="shared" si="2"/>
        <v>11</v>
      </c>
      <c r="O21" s="468">
        <f t="shared" si="3"/>
        <v>0</v>
      </c>
      <c r="P21" s="468">
        <f>IF(O21=1,SUM($O$6:O21),0)</f>
        <v>0</v>
      </c>
    </row>
    <row r="22" customHeight="1" spans="1:16">
      <c r="A22" s="487"/>
      <c r="B22" s="497">
        <v>14</v>
      </c>
      <c r="C22" s="209" t="s">
        <v>58</v>
      </c>
      <c r="D22" s="498" t="s">
        <v>42</v>
      </c>
      <c r="E22" s="499" t="s">
        <v>43</v>
      </c>
      <c r="F22" s="501">
        <v>35000</v>
      </c>
      <c r="G22" s="501">
        <v>39000</v>
      </c>
      <c r="H22" s="502"/>
      <c r="I22" s="495">
        <f t="shared" si="4"/>
        <v>39000</v>
      </c>
      <c r="J22" s="511">
        <f t="shared" si="0"/>
        <v>1</v>
      </c>
      <c r="K22" s="468">
        <f t="shared" si="1"/>
        <v>0</v>
      </c>
      <c r="L22" s="468">
        <f>IF(J22=1,SUM($J$6:J22),0)</f>
        <v>12</v>
      </c>
      <c r="M22" s="468">
        <f>IF(K22=1,SUM($K$6:K22),0)</f>
        <v>0</v>
      </c>
      <c r="N22" s="513">
        <f t="shared" si="2"/>
        <v>12</v>
      </c>
      <c r="O22" s="468">
        <f t="shared" si="3"/>
        <v>0</v>
      </c>
      <c r="P22" s="468">
        <f>IF(O22=1,SUM($O$6:O22),0)</f>
        <v>0</v>
      </c>
    </row>
    <row r="23" customHeight="1" spans="1:16">
      <c r="A23" s="487"/>
      <c r="B23" s="497">
        <v>15</v>
      </c>
      <c r="C23" s="209" t="s">
        <v>59</v>
      </c>
      <c r="D23" s="498" t="s">
        <v>42</v>
      </c>
      <c r="E23" s="499" t="s">
        <v>43</v>
      </c>
      <c r="F23" s="501">
        <v>35000</v>
      </c>
      <c r="G23" s="501">
        <v>39000</v>
      </c>
      <c r="H23" s="502"/>
      <c r="I23" s="495">
        <f t="shared" si="4"/>
        <v>39000</v>
      </c>
      <c r="J23" s="511">
        <f t="shared" si="0"/>
        <v>1</v>
      </c>
      <c r="K23" s="468">
        <f t="shared" si="1"/>
        <v>0</v>
      </c>
      <c r="L23" s="468">
        <f>IF(J23=1,SUM($J$6:J23),0)</f>
        <v>13</v>
      </c>
      <c r="M23" s="468">
        <f>IF(K23=1,SUM($K$6:K23),0)</f>
        <v>0</v>
      </c>
      <c r="N23" s="513">
        <f t="shared" si="2"/>
        <v>13</v>
      </c>
      <c r="O23" s="468">
        <f t="shared" si="3"/>
        <v>0</v>
      </c>
      <c r="P23" s="468">
        <f>IF(O23=1,SUM($O$6:O23),0)</f>
        <v>0</v>
      </c>
    </row>
    <row r="24" customHeight="1" spans="1:16">
      <c r="A24" s="487"/>
      <c r="B24" s="497">
        <v>16</v>
      </c>
      <c r="C24" s="209" t="s">
        <v>60</v>
      </c>
      <c r="D24" s="498" t="s">
        <v>42</v>
      </c>
      <c r="E24" s="499" t="s">
        <v>43</v>
      </c>
      <c r="F24" s="501">
        <v>35000</v>
      </c>
      <c r="G24" s="501">
        <v>39000</v>
      </c>
      <c r="H24" s="502"/>
      <c r="I24" s="495">
        <f t="shared" si="4"/>
        <v>39000</v>
      </c>
      <c r="J24" s="511">
        <f t="shared" si="0"/>
        <v>1</v>
      </c>
      <c r="K24" s="468">
        <f t="shared" si="1"/>
        <v>0</v>
      </c>
      <c r="L24" s="468">
        <f>IF(J24=1,SUM($J$6:J24),0)</f>
        <v>14</v>
      </c>
      <c r="M24" s="468">
        <f>IF(K24=1,SUM($K$6:K24),0)</f>
        <v>0</v>
      </c>
      <c r="N24" s="513">
        <f t="shared" si="2"/>
        <v>14</v>
      </c>
      <c r="O24" s="468">
        <f t="shared" si="3"/>
        <v>0</v>
      </c>
      <c r="P24" s="468">
        <f>IF(O24=1,SUM($O$6:O24),0)</f>
        <v>0</v>
      </c>
    </row>
    <row r="25" customHeight="1" spans="1:16">
      <c r="A25" s="487"/>
      <c r="B25" s="497">
        <v>17</v>
      </c>
      <c r="C25" s="209" t="s">
        <v>61</v>
      </c>
      <c r="D25" s="498" t="s">
        <v>42</v>
      </c>
      <c r="E25" s="499" t="s">
        <v>43</v>
      </c>
      <c r="F25" s="501">
        <v>35000</v>
      </c>
      <c r="G25" s="501">
        <v>39000</v>
      </c>
      <c r="H25" s="502"/>
      <c r="I25" s="495">
        <f t="shared" si="4"/>
        <v>39000</v>
      </c>
      <c r="J25" s="511">
        <f t="shared" si="0"/>
        <v>1</v>
      </c>
      <c r="K25" s="468">
        <f t="shared" si="1"/>
        <v>0</v>
      </c>
      <c r="L25" s="468">
        <f>IF(J25=1,SUM($J$6:J25),0)</f>
        <v>15</v>
      </c>
      <c r="M25" s="468">
        <f>IF(K25=1,SUM($K$6:K25),0)</f>
        <v>0</v>
      </c>
      <c r="N25" s="513">
        <f t="shared" si="2"/>
        <v>15</v>
      </c>
      <c r="O25" s="468">
        <f t="shared" si="3"/>
        <v>0</v>
      </c>
      <c r="P25" s="468">
        <f>IF(O25=1,SUM($O$6:O25),0)</f>
        <v>0</v>
      </c>
    </row>
    <row r="26" customHeight="1" spans="1:16">
      <c r="A26" s="487"/>
      <c r="B26" s="497">
        <v>18</v>
      </c>
      <c r="C26" s="209" t="s">
        <v>62</v>
      </c>
      <c r="D26" s="498" t="s">
        <v>42</v>
      </c>
      <c r="E26" s="499" t="s">
        <v>43</v>
      </c>
      <c r="F26" s="501">
        <v>35000</v>
      </c>
      <c r="G26" s="501">
        <v>39000</v>
      </c>
      <c r="H26" s="502"/>
      <c r="I26" s="495">
        <f t="shared" si="4"/>
        <v>39000</v>
      </c>
      <c r="J26" s="511">
        <f t="shared" si="0"/>
        <v>1</v>
      </c>
      <c r="K26" s="468">
        <f t="shared" si="1"/>
        <v>0</v>
      </c>
      <c r="L26" s="468">
        <f>IF(J26=1,SUM($J$6:J26),0)</f>
        <v>16</v>
      </c>
      <c r="M26" s="468">
        <f>IF(K26=1,SUM($K$6:K26),0)</f>
        <v>0</v>
      </c>
      <c r="N26" s="513">
        <f t="shared" si="2"/>
        <v>16</v>
      </c>
      <c r="O26" s="468">
        <f t="shared" si="3"/>
        <v>0</v>
      </c>
      <c r="P26" s="468">
        <f>IF(O26=1,SUM($O$6:O26),0)</f>
        <v>0</v>
      </c>
    </row>
    <row r="27" customHeight="1" spans="1:16">
      <c r="A27" s="487"/>
      <c r="B27" s="497">
        <v>19</v>
      </c>
      <c r="C27" s="209" t="s">
        <v>63</v>
      </c>
      <c r="D27" s="498" t="s">
        <v>42</v>
      </c>
      <c r="E27" s="499" t="s">
        <v>43</v>
      </c>
      <c r="F27" s="501">
        <v>155100</v>
      </c>
      <c r="G27" s="501">
        <v>172800</v>
      </c>
      <c r="H27" s="502"/>
      <c r="I27" s="495">
        <f t="shared" si="4"/>
        <v>172800</v>
      </c>
      <c r="J27" s="511">
        <f t="shared" si="0"/>
        <v>1</v>
      </c>
      <c r="K27" s="468">
        <f t="shared" si="1"/>
        <v>0</v>
      </c>
      <c r="L27" s="468">
        <f>IF(J27=1,SUM($J$6:J27),0)</f>
        <v>17</v>
      </c>
      <c r="M27" s="468">
        <f>IF(K27=1,SUM($K$6:K27),0)</f>
        <v>0</v>
      </c>
      <c r="N27" s="513">
        <f t="shared" si="2"/>
        <v>17</v>
      </c>
      <c r="O27" s="468">
        <f t="shared" si="3"/>
        <v>0</v>
      </c>
      <c r="P27" s="468">
        <f>IF(O27=1,SUM($O$6:O27),0)</f>
        <v>0</v>
      </c>
    </row>
    <row r="28" customHeight="1" spans="1:16">
      <c r="A28" s="487"/>
      <c r="B28" s="497">
        <v>20</v>
      </c>
      <c r="C28" s="209" t="s">
        <v>64</v>
      </c>
      <c r="D28" s="498" t="s">
        <v>42</v>
      </c>
      <c r="E28" s="499" t="s">
        <v>43</v>
      </c>
      <c r="F28" s="501">
        <v>155100</v>
      </c>
      <c r="G28" s="501">
        <v>172800</v>
      </c>
      <c r="H28" s="502"/>
      <c r="I28" s="495">
        <f t="shared" si="4"/>
        <v>172800</v>
      </c>
      <c r="J28" s="511">
        <f t="shared" si="0"/>
        <v>1</v>
      </c>
      <c r="K28" s="468">
        <f t="shared" si="1"/>
        <v>0</v>
      </c>
      <c r="L28" s="468">
        <f>IF(J28=1,SUM($J$6:J28),0)</f>
        <v>18</v>
      </c>
      <c r="M28" s="468">
        <f>IF(K28=1,SUM($K$6:K28),0)</f>
        <v>0</v>
      </c>
      <c r="N28" s="513">
        <f t="shared" si="2"/>
        <v>18</v>
      </c>
      <c r="O28" s="468">
        <f t="shared" si="3"/>
        <v>0</v>
      </c>
      <c r="P28" s="468">
        <f>IF(O28=1,SUM($O$6:O28),0)</f>
        <v>0</v>
      </c>
    </row>
    <row r="29" customHeight="1" spans="1:16">
      <c r="A29" s="487"/>
      <c r="B29" s="497">
        <v>21</v>
      </c>
      <c r="C29" s="209" t="s">
        <v>65</v>
      </c>
      <c r="D29" s="498" t="s">
        <v>42</v>
      </c>
      <c r="E29" s="499" t="s">
        <v>43</v>
      </c>
      <c r="F29" s="501">
        <v>155100</v>
      </c>
      <c r="G29" s="501">
        <v>172800</v>
      </c>
      <c r="H29" s="502"/>
      <c r="I29" s="495">
        <f t="shared" si="4"/>
        <v>172800</v>
      </c>
      <c r="J29" s="511">
        <f t="shared" si="0"/>
        <v>1</v>
      </c>
      <c r="K29" s="468">
        <f t="shared" si="1"/>
        <v>0</v>
      </c>
      <c r="L29" s="468">
        <f>IF(J29=1,SUM($J$6:J29),0)</f>
        <v>19</v>
      </c>
      <c r="M29" s="468">
        <f>IF(K29=1,SUM($K$6:K29),0)</f>
        <v>0</v>
      </c>
      <c r="N29" s="513">
        <f t="shared" si="2"/>
        <v>19</v>
      </c>
      <c r="O29" s="468">
        <f t="shared" si="3"/>
        <v>0</v>
      </c>
      <c r="P29" s="468">
        <f>IF(O29=1,SUM($O$6:O29),0)</f>
        <v>0</v>
      </c>
    </row>
    <row r="30" customHeight="1" spans="1:16">
      <c r="A30" s="487"/>
      <c r="B30" s="497">
        <v>22</v>
      </c>
      <c r="C30" s="209" t="s">
        <v>66</v>
      </c>
      <c r="D30" s="498" t="s">
        <v>42</v>
      </c>
      <c r="E30" s="499" t="s">
        <v>43</v>
      </c>
      <c r="F30" s="501">
        <v>155100</v>
      </c>
      <c r="G30" s="501">
        <v>172800</v>
      </c>
      <c r="H30" s="502"/>
      <c r="I30" s="495">
        <f t="shared" si="4"/>
        <v>172800</v>
      </c>
      <c r="J30" s="511">
        <f t="shared" si="0"/>
        <v>1</v>
      </c>
      <c r="K30" s="468">
        <f t="shared" si="1"/>
        <v>0</v>
      </c>
      <c r="L30" s="468">
        <f>IF(J30=1,SUM($J$6:J30),0)</f>
        <v>20</v>
      </c>
      <c r="M30" s="468">
        <f>IF(K30=1,SUM($K$6:K30),0)</f>
        <v>0</v>
      </c>
      <c r="N30" s="513">
        <f t="shared" si="2"/>
        <v>20</v>
      </c>
      <c r="O30" s="468">
        <f t="shared" si="3"/>
        <v>0</v>
      </c>
      <c r="P30" s="468">
        <f>IF(O30=1,SUM($O$6:O30),0)</f>
        <v>0</v>
      </c>
    </row>
    <row r="31" customHeight="1" spans="1:16">
      <c r="A31" s="487"/>
      <c r="B31" s="497">
        <v>23</v>
      </c>
      <c r="C31" s="209" t="s">
        <v>67</v>
      </c>
      <c r="D31" s="498" t="s">
        <v>42</v>
      </c>
      <c r="E31" s="499" t="s">
        <v>43</v>
      </c>
      <c r="F31" s="501">
        <v>155100</v>
      </c>
      <c r="G31" s="501">
        <v>172800</v>
      </c>
      <c r="H31" s="502"/>
      <c r="I31" s="495">
        <f t="shared" si="4"/>
        <v>172800</v>
      </c>
      <c r="J31" s="511">
        <f t="shared" si="0"/>
        <v>1</v>
      </c>
      <c r="K31" s="468">
        <f t="shared" si="1"/>
        <v>0</v>
      </c>
      <c r="L31" s="468">
        <f>IF(J31=1,SUM($J$6:J31),0)</f>
        <v>21</v>
      </c>
      <c r="M31" s="468">
        <f>IF(K31=1,SUM($K$6:K31),0)</f>
        <v>0</v>
      </c>
      <c r="N31" s="513">
        <f t="shared" si="2"/>
        <v>21</v>
      </c>
      <c r="O31" s="468">
        <f t="shared" si="3"/>
        <v>0</v>
      </c>
      <c r="P31" s="468">
        <f>IF(O31=1,SUM($O$6:O31),0)</f>
        <v>0</v>
      </c>
    </row>
    <row r="32" customHeight="1" spans="1:16">
      <c r="A32" s="487"/>
      <c r="B32" s="497">
        <v>24</v>
      </c>
      <c r="C32" s="209" t="s">
        <v>68</v>
      </c>
      <c r="D32" s="498" t="s">
        <v>45</v>
      </c>
      <c r="E32" s="499" t="s">
        <v>43</v>
      </c>
      <c r="F32" s="501">
        <v>723500</v>
      </c>
      <c r="G32" s="501">
        <v>723500</v>
      </c>
      <c r="H32" s="502"/>
      <c r="I32" s="495">
        <f t="shared" si="4"/>
        <v>723500</v>
      </c>
      <c r="J32" s="511">
        <f t="shared" si="0"/>
        <v>0</v>
      </c>
      <c r="K32" s="468">
        <f t="shared" si="1"/>
        <v>1</v>
      </c>
      <c r="L32" s="468">
        <f>IF(J32=1,SUM($J$6:J32),0)</f>
        <v>0</v>
      </c>
      <c r="M32" s="468">
        <f>IF(K32=1,SUM($K$6:K32),0)</f>
        <v>142</v>
      </c>
      <c r="N32" s="513">
        <f t="shared" si="2"/>
        <v>142</v>
      </c>
      <c r="O32" s="468">
        <f t="shared" si="3"/>
        <v>0</v>
      </c>
      <c r="P32" s="468">
        <f>IF(O32=1,SUM($O$6:O32),0)</f>
        <v>0</v>
      </c>
    </row>
    <row r="33" customHeight="1" spans="1:16">
      <c r="A33" s="487"/>
      <c r="B33" s="497">
        <v>25</v>
      </c>
      <c r="C33" s="209" t="s">
        <v>69</v>
      </c>
      <c r="D33" s="498" t="s">
        <v>45</v>
      </c>
      <c r="E33" s="499" t="s">
        <v>43</v>
      </c>
      <c r="F33" s="501">
        <v>723500</v>
      </c>
      <c r="G33" s="501">
        <v>723500</v>
      </c>
      <c r="H33" s="502"/>
      <c r="I33" s="495">
        <f t="shared" si="4"/>
        <v>723500</v>
      </c>
      <c r="J33" s="511">
        <f t="shared" si="0"/>
        <v>0</v>
      </c>
      <c r="K33" s="468">
        <f t="shared" si="1"/>
        <v>1</v>
      </c>
      <c r="L33" s="468">
        <f>IF(J33=1,SUM($J$6:J33),0)</f>
        <v>0</v>
      </c>
      <c r="M33" s="468">
        <f>IF(K33=1,SUM($K$6:K33),0)</f>
        <v>143</v>
      </c>
      <c r="N33" s="513">
        <f t="shared" si="2"/>
        <v>143</v>
      </c>
      <c r="O33" s="468">
        <f t="shared" si="3"/>
        <v>0</v>
      </c>
      <c r="P33" s="468">
        <f>IF(O33=1,SUM($O$6:O33),0)</f>
        <v>0</v>
      </c>
    </row>
    <row r="34" customHeight="1" spans="1:16">
      <c r="A34" s="487"/>
      <c r="B34" s="497">
        <v>26</v>
      </c>
      <c r="C34" s="209" t="s">
        <v>70</v>
      </c>
      <c r="D34" s="498" t="s">
        <v>45</v>
      </c>
      <c r="E34" s="499" t="s">
        <v>43</v>
      </c>
      <c r="F34" s="501">
        <v>757500</v>
      </c>
      <c r="G34" s="501">
        <v>757500</v>
      </c>
      <c r="H34" s="502"/>
      <c r="I34" s="495">
        <f t="shared" si="4"/>
        <v>757500</v>
      </c>
      <c r="J34" s="511">
        <f t="shared" si="0"/>
        <v>0</v>
      </c>
      <c r="K34" s="468">
        <f t="shared" si="1"/>
        <v>1</v>
      </c>
      <c r="L34" s="468">
        <f>IF(J34=1,SUM($J$6:J34),0)</f>
        <v>0</v>
      </c>
      <c r="M34" s="468">
        <f>IF(K34=1,SUM($K$6:K34),0)</f>
        <v>144</v>
      </c>
      <c r="N34" s="513">
        <f t="shared" si="2"/>
        <v>144</v>
      </c>
      <c r="O34" s="468">
        <f t="shared" si="3"/>
        <v>0</v>
      </c>
      <c r="P34" s="468">
        <f>IF(O34=1,SUM($O$6:O34),0)</f>
        <v>0</v>
      </c>
    </row>
    <row r="35" customHeight="1" spans="1:16">
      <c r="A35" s="487"/>
      <c r="B35" s="497">
        <v>27</v>
      </c>
      <c r="C35" s="209" t="s">
        <v>71</v>
      </c>
      <c r="D35" s="498" t="s">
        <v>45</v>
      </c>
      <c r="E35" s="499" t="s">
        <v>43</v>
      </c>
      <c r="F35" s="501">
        <v>757500</v>
      </c>
      <c r="G35" s="501">
        <v>757500</v>
      </c>
      <c r="H35" s="502"/>
      <c r="I35" s="495">
        <f t="shared" si="4"/>
        <v>757500</v>
      </c>
      <c r="J35" s="511">
        <f t="shared" si="0"/>
        <v>0</v>
      </c>
      <c r="K35" s="468">
        <f t="shared" si="1"/>
        <v>1</v>
      </c>
      <c r="L35" s="468">
        <f>IF(J35=1,SUM($J$6:J35),0)</f>
        <v>0</v>
      </c>
      <c r="M35" s="468">
        <f>IF(K35=1,SUM($K$6:K35),0)</f>
        <v>145</v>
      </c>
      <c r="N35" s="513">
        <f t="shared" si="2"/>
        <v>145</v>
      </c>
      <c r="O35" s="468">
        <f t="shared" si="3"/>
        <v>0</v>
      </c>
      <c r="P35" s="468">
        <f>IF(O35=1,SUM($O$6:O35),0)</f>
        <v>0</v>
      </c>
    </row>
    <row r="36" customHeight="1" spans="1:16">
      <c r="A36" s="487"/>
      <c r="B36" s="497">
        <v>28</v>
      </c>
      <c r="C36" s="209" t="s">
        <v>72</v>
      </c>
      <c r="D36" s="498" t="s">
        <v>45</v>
      </c>
      <c r="E36" s="499" t="s">
        <v>43</v>
      </c>
      <c r="F36" s="501">
        <v>733500</v>
      </c>
      <c r="G36" s="501">
        <v>753700</v>
      </c>
      <c r="H36" s="502"/>
      <c r="I36" s="495">
        <f t="shared" si="4"/>
        <v>753700</v>
      </c>
      <c r="J36" s="511">
        <f t="shared" si="0"/>
        <v>0</v>
      </c>
      <c r="K36" s="468">
        <f t="shared" si="1"/>
        <v>1</v>
      </c>
      <c r="L36" s="468">
        <f>IF(J36=1,SUM($J$6:J36),0)</f>
        <v>0</v>
      </c>
      <c r="M36" s="468">
        <f>IF(K36=1,SUM($K$6:K36),0)</f>
        <v>146</v>
      </c>
      <c r="N36" s="513">
        <f t="shared" si="2"/>
        <v>146</v>
      </c>
      <c r="O36" s="468">
        <f t="shared" si="3"/>
        <v>0</v>
      </c>
      <c r="P36" s="468">
        <f>IF(O36=1,SUM($O$6:O36),0)</f>
        <v>0</v>
      </c>
    </row>
    <row r="37" customHeight="1" spans="1:16">
      <c r="A37" s="487"/>
      <c r="B37" s="497">
        <v>29</v>
      </c>
      <c r="C37" s="209" t="s">
        <v>73</v>
      </c>
      <c r="D37" s="498" t="s">
        <v>45</v>
      </c>
      <c r="E37" s="499" t="s">
        <v>43</v>
      </c>
      <c r="F37" s="501">
        <v>823500</v>
      </c>
      <c r="G37" s="501">
        <v>846200</v>
      </c>
      <c r="H37" s="502"/>
      <c r="I37" s="495">
        <f t="shared" si="4"/>
        <v>846200</v>
      </c>
      <c r="J37" s="511">
        <f t="shared" si="0"/>
        <v>0</v>
      </c>
      <c r="K37" s="468">
        <f t="shared" si="1"/>
        <v>1</v>
      </c>
      <c r="L37" s="468">
        <f>IF(J37=1,SUM($J$6:J37),0)</f>
        <v>0</v>
      </c>
      <c r="M37" s="468">
        <f>IF(K37=1,SUM($K$6:K37),0)</f>
        <v>147</v>
      </c>
      <c r="N37" s="513">
        <f t="shared" si="2"/>
        <v>147</v>
      </c>
      <c r="O37" s="468">
        <f t="shared" si="3"/>
        <v>0</v>
      </c>
      <c r="P37" s="468">
        <f>IF(O37=1,SUM($O$6:O37),0)</f>
        <v>0</v>
      </c>
    </row>
    <row r="38" customHeight="1" spans="1:16">
      <c r="A38" s="487"/>
      <c r="B38" s="497">
        <v>30</v>
      </c>
      <c r="C38" s="209" t="s">
        <v>74</v>
      </c>
      <c r="D38" s="498" t="s">
        <v>45</v>
      </c>
      <c r="E38" s="499" t="s">
        <v>43</v>
      </c>
      <c r="F38" s="501">
        <v>1156500</v>
      </c>
      <c r="G38" s="501">
        <v>1285000</v>
      </c>
      <c r="H38" s="502"/>
      <c r="I38" s="495">
        <f t="shared" si="4"/>
        <v>1285000</v>
      </c>
      <c r="J38" s="511">
        <f t="shared" si="0"/>
        <v>0</v>
      </c>
      <c r="K38" s="468">
        <f t="shared" si="1"/>
        <v>1</v>
      </c>
      <c r="L38" s="468">
        <f>IF(J38=1,SUM($J$6:J38),0)</f>
        <v>0</v>
      </c>
      <c r="M38" s="468">
        <f>IF(K38=1,SUM($K$6:K38),0)</f>
        <v>148</v>
      </c>
      <c r="N38" s="513">
        <f t="shared" si="2"/>
        <v>148</v>
      </c>
      <c r="O38" s="468">
        <f t="shared" si="3"/>
        <v>0</v>
      </c>
      <c r="P38" s="468">
        <f>IF(O38=1,SUM($O$6:O38),0)</f>
        <v>0</v>
      </c>
    </row>
    <row r="39" customHeight="1" spans="1:16">
      <c r="A39" s="487"/>
      <c r="B39" s="497">
        <v>31</v>
      </c>
      <c r="C39" s="209" t="s">
        <v>75</v>
      </c>
      <c r="D39" s="498" t="s">
        <v>45</v>
      </c>
      <c r="E39" s="499" t="s">
        <v>43</v>
      </c>
      <c r="F39" s="501">
        <v>1237500</v>
      </c>
      <c r="G39" s="501">
        <v>1375000</v>
      </c>
      <c r="H39" s="502"/>
      <c r="I39" s="495">
        <f t="shared" ref="I39:I57" si="5">IF($I$5=$G$4,G39,(IF($I$5=$F$4,F39,0)))</f>
        <v>1375000</v>
      </c>
      <c r="J39" s="511">
        <f t="shared" si="0"/>
        <v>0</v>
      </c>
      <c r="K39" s="468">
        <f t="shared" si="1"/>
        <v>1</v>
      </c>
      <c r="L39" s="468">
        <f>IF(J39=1,SUM($J$6:J39),0)</f>
        <v>0</v>
      </c>
      <c r="M39" s="468">
        <f>IF(K39=1,SUM($K$6:K39),0)</f>
        <v>149</v>
      </c>
      <c r="N39" s="513">
        <f t="shared" si="2"/>
        <v>149</v>
      </c>
      <c r="O39" s="468">
        <f t="shared" si="3"/>
        <v>0</v>
      </c>
      <c r="P39" s="468">
        <f>IF(O39=1,SUM($O$6:O39),0)</f>
        <v>0</v>
      </c>
    </row>
    <row r="40" customHeight="1" spans="1:16">
      <c r="A40" s="487"/>
      <c r="B40" s="497">
        <v>32</v>
      </c>
      <c r="C40" s="209" t="s">
        <v>76</v>
      </c>
      <c r="D40" s="498" t="s">
        <v>45</v>
      </c>
      <c r="E40" s="499" t="s">
        <v>43</v>
      </c>
      <c r="F40" s="501">
        <v>1287000</v>
      </c>
      <c r="G40" s="501">
        <v>1430000</v>
      </c>
      <c r="H40" s="502"/>
      <c r="I40" s="495">
        <f t="shared" si="5"/>
        <v>1430000</v>
      </c>
      <c r="J40" s="511">
        <f t="shared" si="0"/>
        <v>0</v>
      </c>
      <c r="K40" s="468">
        <f t="shared" si="1"/>
        <v>1</v>
      </c>
      <c r="L40" s="468">
        <f>IF(J40=1,SUM($J$6:J40),0)</f>
        <v>0</v>
      </c>
      <c r="M40" s="468">
        <f>IF(K40=1,SUM($K$6:K40),0)</f>
        <v>150</v>
      </c>
      <c r="N40" s="513">
        <f t="shared" si="2"/>
        <v>150</v>
      </c>
      <c r="O40" s="468">
        <f t="shared" si="3"/>
        <v>0</v>
      </c>
      <c r="P40" s="468">
        <f>IF(O40=1,SUM($O$6:O40),0)</f>
        <v>0</v>
      </c>
    </row>
    <row r="41" customHeight="1" spans="1:16">
      <c r="A41" s="487"/>
      <c r="B41" s="497">
        <v>33</v>
      </c>
      <c r="C41" s="209" t="s">
        <v>77</v>
      </c>
      <c r="D41" s="498" t="s">
        <v>45</v>
      </c>
      <c r="E41" s="499" t="s">
        <v>43</v>
      </c>
      <c r="F41" s="501">
        <v>1336500</v>
      </c>
      <c r="G41" s="501">
        <v>1485000</v>
      </c>
      <c r="H41" s="502"/>
      <c r="I41" s="495">
        <f t="shared" si="5"/>
        <v>1485000</v>
      </c>
      <c r="J41" s="511">
        <f t="shared" si="0"/>
        <v>0</v>
      </c>
      <c r="K41" s="468">
        <f t="shared" si="1"/>
        <v>1</v>
      </c>
      <c r="L41" s="468">
        <f>IF(J41=1,SUM($J$6:J41),0)</f>
        <v>0</v>
      </c>
      <c r="M41" s="468">
        <f>IF(K41=1,SUM($K$6:K41),0)</f>
        <v>151</v>
      </c>
      <c r="N41" s="513">
        <f t="shared" si="2"/>
        <v>151</v>
      </c>
      <c r="O41" s="468">
        <f t="shared" si="3"/>
        <v>0</v>
      </c>
      <c r="P41" s="468">
        <f>IF(O41=1,SUM($O$6:O41),0)</f>
        <v>0</v>
      </c>
    </row>
    <row r="42" customHeight="1" spans="1:16">
      <c r="A42" s="487"/>
      <c r="B42" s="497">
        <v>34</v>
      </c>
      <c r="C42" s="209" t="s">
        <v>78</v>
      </c>
      <c r="D42" s="498" t="s">
        <v>45</v>
      </c>
      <c r="E42" s="499" t="s">
        <v>43</v>
      </c>
      <c r="F42" s="501">
        <v>1336500</v>
      </c>
      <c r="G42" s="501">
        <v>1485000</v>
      </c>
      <c r="H42" s="502"/>
      <c r="I42" s="495">
        <f t="shared" si="5"/>
        <v>1485000</v>
      </c>
      <c r="J42" s="511">
        <f t="shared" si="0"/>
        <v>0</v>
      </c>
      <c r="K42" s="468">
        <f t="shared" si="1"/>
        <v>1</v>
      </c>
      <c r="L42" s="468">
        <f>IF(J42=1,SUM($J$6:J42),0)</f>
        <v>0</v>
      </c>
      <c r="M42" s="468">
        <f>IF(K42=1,SUM($K$6:K42),0)</f>
        <v>152</v>
      </c>
      <c r="N42" s="513">
        <f t="shared" si="2"/>
        <v>152</v>
      </c>
      <c r="O42" s="468">
        <f t="shared" si="3"/>
        <v>0</v>
      </c>
      <c r="P42" s="468">
        <f>IF(O42=1,SUM($O$6:O42),0)</f>
        <v>0</v>
      </c>
    </row>
    <row r="43" customHeight="1" spans="1:16">
      <c r="A43" s="487"/>
      <c r="B43" s="497">
        <v>35</v>
      </c>
      <c r="C43" s="209" t="s">
        <v>79</v>
      </c>
      <c r="D43" s="498" t="s">
        <v>45</v>
      </c>
      <c r="E43" s="499" t="s">
        <v>43</v>
      </c>
      <c r="F43" s="501">
        <v>2866500</v>
      </c>
      <c r="G43" s="501">
        <v>3030000</v>
      </c>
      <c r="H43" s="502"/>
      <c r="I43" s="495">
        <f t="shared" si="5"/>
        <v>3030000</v>
      </c>
      <c r="J43" s="511">
        <f t="shared" si="0"/>
        <v>0</v>
      </c>
      <c r="K43" s="468">
        <f t="shared" si="1"/>
        <v>1</v>
      </c>
      <c r="L43" s="468">
        <f>IF(J43=1,SUM($J$6:J43),0)</f>
        <v>0</v>
      </c>
      <c r="M43" s="468">
        <f>IF(K43=1,SUM($K$6:K43),0)</f>
        <v>153</v>
      </c>
      <c r="N43" s="513">
        <f t="shared" si="2"/>
        <v>153</v>
      </c>
      <c r="O43" s="468">
        <f t="shared" si="3"/>
        <v>0</v>
      </c>
      <c r="P43" s="468">
        <f>IF(O43=1,SUM($O$6:O43),0)</f>
        <v>0</v>
      </c>
    </row>
    <row r="44" customHeight="1" spans="1:16">
      <c r="A44" s="487"/>
      <c r="B44" s="497">
        <v>36</v>
      </c>
      <c r="C44" s="209" t="s">
        <v>80</v>
      </c>
      <c r="D44" s="498" t="s">
        <v>45</v>
      </c>
      <c r="E44" s="499" t="s">
        <v>43</v>
      </c>
      <c r="F44" s="501">
        <v>545000</v>
      </c>
      <c r="G44" s="501">
        <v>545000</v>
      </c>
      <c r="H44" s="502"/>
      <c r="I44" s="495">
        <f t="shared" si="5"/>
        <v>545000</v>
      </c>
      <c r="J44" s="511">
        <f t="shared" si="0"/>
        <v>0</v>
      </c>
      <c r="K44" s="468">
        <f t="shared" si="1"/>
        <v>1</v>
      </c>
      <c r="L44" s="468">
        <f>IF(J44=1,SUM($J$6:J44),0)</f>
        <v>0</v>
      </c>
      <c r="M44" s="468">
        <f>IF(K44=1,SUM($K$6:K44),0)</f>
        <v>154</v>
      </c>
      <c r="N44" s="513">
        <f t="shared" si="2"/>
        <v>154</v>
      </c>
      <c r="O44" s="468">
        <f t="shared" si="3"/>
        <v>0</v>
      </c>
      <c r="P44" s="468">
        <f>IF(O44=1,SUM($O$6:O44),0)</f>
        <v>0</v>
      </c>
    </row>
    <row r="45" customHeight="1" spans="1:16">
      <c r="A45" s="487"/>
      <c r="B45" s="497">
        <v>37</v>
      </c>
      <c r="C45" s="209" t="s">
        <v>81</v>
      </c>
      <c r="D45" s="498" t="s">
        <v>45</v>
      </c>
      <c r="E45" s="499" t="s">
        <v>43</v>
      </c>
      <c r="F45" s="501">
        <v>545000</v>
      </c>
      <c r="G45" s="501">
        <v>545000</v>
      </c>
      <c r="H45" s="502"/>
      <c r="I45" s="495">
        <f t="shared" si="5"/>
        <v>545000</v>
      </c>
      <c r="J45" s="511">
        <f t="shared" si="0"/>
        <v>0</v>
      </c>
      <c r="K45" s="468">
        <f t="shared" si="1"/>
        <v>1</v>
      </c>
      <c r="L45" s="468">
        <f>IF(J45=1,SUM($J$6:J45),0)</f>
        <v>0</v>
      </c>
      <c r="M45" s="468">
        <f>IF(K45=1,SUM($K$6:K45),0)</f>
        <v>155</v>
      </c>
      <c r="N45" s="513">
        <f t="shared" si="2"/>
        <v>155</v>
      </c>
      <c r="O45" s="468">
        <f t="shared" si="3"/>
        <v>0</v>
      </c>
      <c r="P45" s="468">
        <f>IF(O45=1,SUM($O$6:O45),0)</f>
        <v>0</v>
      </c>
    </row>
    <row r="46" customHeight="1" spans="1:16">
      <c r="A46" s="487"/>
      <c r="B46" s="497">
        <v>38</v>
      </c>
      <c r="C46" s="209" t="s">
        <v>82</v>
      </c>
      <c r="D46" s="498" t="s">
        <v>42</v>
      </c>
      <c r="E46" s="499" t="s">
        <v>43</v>
      </c>
      <c r="F46" s="501">
        <v>2250810</v>
      </c>
      <c r="G46" s="501">
        <v>4255800</v>
      </c>
      <c r="H46" s="502"/>
      <c r="I46" s="495">
        <f t="shared" si="5"/>
        <v>4255800</v>
      </c>
      <c r="J46" s="511">
        <f t="shared" si="0"/>
        <v>1</v>
      </c>
      <c r="K46" s="468">
        <f t="shared" si="1"/>
        <v>0</v>
      </c>
      <c r="L46" s="468">
        <f>IF(J46=1,SUM($J$6:J46),0)</f>
        <v>22</v>
      </c>
      <c r="M46" s="468">
        <f>IF(K46=1,SUM($K$6:K46),0)</f>
        <v>0</v>
      </c>
      <c r="N46" s="513">
        <f t="shared" si="2"/>
        <v>22</v>
      </c>
      <c r="O46" s="468">
        <f t="shared" si="3"/>
        <v>0</v>
      </c>
      <c r="P46" s="468">
        <f>IF(O46=1,SUM($O$6:O46),0)</f>
        <v>0</v>
      </c>
    </row>
    <row r="47" customHeight="1" spans="1:16">
      <c r="A47" s="487"/>
      <c r="B47" s="497">
        <v>39</v>
      </c>
      <c r="C47" s="209" t="s">
        <v>83</v>
      </c>
      <c r="D47" s="498" t="s">
        <v>42</v>
      </c>
      <c r="E47" s="499" t="s">
        <v>43</v>
      </c>
      <c r="F47" s="501">
        <v>2250810</v>
      </c>
      <c r="G47" s="501">
        <v>4255800</v>
      </c>
      <c r="H47" s="502"/>
      <c r="I47" s="495">
        <f t="shared" si="5"/>
        <v>4255800</v>
      </c>
      <c r="J47" s="511">
        <f t="shared" si="0"/>
        <v>1</v>
      </c>
      <c r="K47" s="468">
        <f t="shared" si="1"/>
        <v>0</v>
      </c>
      <c r="L47" s="468">
        <f>IF(J47=1,SUM($J$6:J47),0)</f>
        <v>23</v>
      </c>
      <c r="M47" s="468">
        <f>IF(K47=1,SUM($K$6:K47),0)</f>
        <v>0</v>
      </c>
      <c r="N47" s="513">
        <f t="shared" si="2"/>
        <v>23</v>
      </c>
      <c r="O47" s="468">
        <f t="shared" si="3"/>
        <v>0</v>
      </c>
      <c r="P47" s="468">
        <f>IF(O47=1,SUM($O$6:O47),0)</f>
        <v>0</v>
      </c>
    </row>
    <row r="48" customHeight="1" spans="1:16">
      <c r="A48" s="487"/>
      <c r="B48" s="497">
        <v>40</v>
      </c>
      <c r="C48" s="209" t="s">
        <v>84</v>
      </c>
      <c r="D48" s="498" t="s">
        <v>42</v>
      </c>
      <c r="E48" s="499" t="s">
        <v>43</v>
      </c>
      <c r="F48" s="501">
        <v>2250810</v>
      </c>
      <c r="G48" s="501">
        <v>4255800</v>
      </c>
      <c r="H48" s="502"/>
      <c r="I48" s="495">
        <f t="shared" si="5"/>
        <v>4255800</v>
      </c>
      <c r="J48" s="511">
        <f t="shared" si="0"/>
        <v>1</v>
      </c>
      <c r="K48" s="468">
        <f t="shared" si="1"/>
        <v>0</v>
      </c>
      <c r="L48" s="468">
        <f>IF(J48=1,SUM($J$6:J48),0)</f>
        <v>24</v>
      </c>
      <c r="M48" s="468">
        <f>IF(K48=1,SUM($K$6:K48),0)</f>
        <v>0</v>
      </c>
      <c r="N48" s="513">
        <f t="shared" si="2"/>
        <v>24</v>
      </c>
      <c r="O48" s="468">
        <f t="shared" si="3"/>
        <v>0</v>
      </c>
      <c r="P48" s="468">
        <f>IF(O48=1,SUM($O$6:O48),0)</f>
        <v>0</v>
      </c>
    </row>
    <row r="49" customHeight="1" spans="1:16">
      <c r="A49" s="487"/>
      <c r="B49" s="497">
        <v>41</v>
      </c>
      <c r="C49" s="209" t="s">
        <v>85</v>
      </c>
      <c r="D49" s="498" t="s">
        <v>42</v>
      </c>
      <c r="E49" s="499" t="s">
        <v>43</v>
      </c>
      <c r="F49" s="501">
        <v>2250810</v>
      </c>
      <c r="G49" s="501">
        <v>4255800</v>
      </c>
      <c r="H49" s="502"/>
      <c r="I49" s="495">
        <f t="shared" si="5"/>
        <v>4255800</v>
      </c>
      <c r="J49" s="511">
        <f t="shared" si="0"/>
        <v>1</v>
      </c>
      <c r="K49" s="468">
        <f t="shared" si="1"/>
        <v>0</v>
      </c>
      <c r="L49" s="468">
        <f>IF(J49=1,SUM($J$6:J49),0)</f>
        <v>25</v>
      </c>
      <c r="M49" s="468">
        <f>IF(K49=1,SUM($K$6:K49),0)</f>
        <v>0</v>
      </c>
      <c r="N49" s="513">
        <f t="shared" si="2"/>
        <v>25</v>
      </c>
      <c r="O49" s="468">
        <f t="shared" si="3"/>
        <v>0</v>
      </c>
      <c r="P49" s="468">
        <f>IF(O49=1,SUM($O$6:O49),0)</f>
        <v>0</v>
      </c>
    </row>
    <row r="50" customHeight="1" spans="1:16">
      <c r="A50" s="487"/>
      <c r="B50" s="497">
        <v>42</v>
      </c>
      <c r="C50" s="209" t="s">
        <v>86</v>
      </c>
      <c r="D50" s="498" t="s">
        <v>42</v>
      </c>
      <c r="E50" s="499" t="s">
        <v>43</v>
      </c>
      <c r="F50" s="501">
        <v>2250810</v>
      </c>
      <c r="G50" s="501">
        <v>4255800</v>
      </c>
      <c r="H50" s="502"/>
      <c r="I50" s="495">
        <f t="shared" si="5"/>
        <v>4255800</v>
      </c>
      <c r="J50" s="511">
        <f t="shared" si="0"/>
        <v>1</v>
      </c>
      <c r="K50" s="468">
        <f t="shared" si="1"/>
        <v>0</v>
      </c>
      <c r="L50" s="468">
        <f>IF(J50=1,SUM($J$6:J50),0)</f>
        <v>26</v>
      </c>
      <c r="M50" s="468">
        <f>IF(K50=1,SUM($K$6:K50),0)</f>
        <v>0</v>
      </c>
      <c r="N50" s="513">
        <f t="shared" si="2"/>
        <v>26</v>
      </c>
      <c r="O50" s="468">
        <f t="shared" si="3"/>
        <v>0</v>
      </c>
      <c r="P50" s="468">
        <f>IF(O50=1,SUM($O$6:O50),0)</f>
        <v>0</v>
      </c>
    </row>
    <row r="51" customHeight="1" spans="1:16">
      <c r="A51" s="487"/>
      <c r="B51" s="497">
        <v>43</v>
      </c>
      <c r="C51" s="209" t="s">
        <v>87</v>
      </c>
      <c r="D51" s="498" t="s">
        <v>42</v>
      </c>
      <c r="E51" s="499" t="s">
        <v>43</v>
      </c>
      <c r="F51" s="501">
        <v>2250810</v>
      </c>
      <c r="G51" s="501">
        <v>4255800</v>
      </c>
      <c r="H51" s="502"/>
      <c r="I51" s="495">
        <f t="shared" si="5"/>
        <v>4255800</v>
      </c>
      <c r="J51" s="511">
        <f t="shared" si="0"/>
        <v>1</v>
      </c>
      <c r="K51" s="468">
        <f t="shared" si="1"/>
        <v>0</v>
      </c>
      <c r="L51" s="468">
        <f>IF(J51=1,SUM($J$6:J51),0)</f>
        <v>27</v>
      </c>
      <c r="M51" s="468">
        <f>IF(K51=1,SUM($K$6:K51),0)</f>
        <v>0</v>
      </c>
      <c r="N51" s="513">
        <f t="shared" si="2"/>
        <v>27</v>
      </c>
      <c r="O51" s="468">
        <f t="shared" si="3"/>
        <v>0</v>
      </c>
      <c r="P51" s="468">
        <f>IF(O51=1,SUM($O$6:O51),0)</f>
        <v>0</v>
      </c>
    </row>
    <row r="52" customHeight="1" spans="1:16">
      <c r="A52" s="487"/>
      <c r="B52" s="497">
        <v>44</v>
      </c>
      <c r="C52" s="209" t="s">
        <v>88</v>
      </c>
      <c r="D52" s="498" t="s">
        <v>42</v>
      </c>
      <c r="E52" s="499" t="s">
        <v>43</v>
      </c>
      <c r="F52" s="501">
        <v>2250810</v>
      </c>
      <c r="G52" s="501">
        <v>4255800</v>
      </c>
      <c r="H52" s="502"/>
      <c r="I52" s="495">
        <f t="shared" si="5"/>
        <v>4255800</v>
      </c>
      <c r="J52" s="511">
        <f t="shared" si="0"/>
        <v>1</v>
      </c>
      <c r="K52" s="468">
        <f t="shared" si="1"/>
        <v>0</v>
      </c>
      <c r="L52" s="468">
        <f>IF(J52=1,SUM($J$6:J52),0)</f>
        <v>28</v>
      </c>
      <c r="M52" s="468">
        <f>IF(K52=1,SUM($K$6:K52),0)</f>
        <v>0</v>
      </c>
      <c r="N52" s="513">
        <f t="shared" si="2"/>
        <v>28</v>
      </c>
      <c r="O52" s="468">
        <f t="shared" si="3"/>
        <v>0</v>
      </c>
      <c r="P52" s="468">
        <f>IF(O52=1,SUM($O$6:O52),0)</f>
        <v>0</v>
      </c>
    </row>
    <row r="53" customHeight="1" spans="1:16">
      <c r="A53" s="487"/>
      <c r="B53" s="497">
        <v>45</v>
      </c>
      <c r="C53" s="209" t="s">
        <v>89</v>
      </c>
      <c r="D53" s="498" t="s">
        <v>42</v>
      </c>
      <c r="E53" s="499" t="s">
        <v>43</v>
      </c>
      <c r="F53" s="501">
        <v>2250810</v>
      </c>
      <c r="G53" s="501">
        <v>4255800</v>
      </c>
      <c r="H53" s="502"/>
      <c r="I53" s="495">
        <f t="shared" si="5"/>
        <v>4255800</v>
      </c>
      <c r="J53" s="511">
        <f t="shared" si="0"/>
        <v>1</v>
      </c>
      <c r="K53" s="468">
        <f t="shared" si="1"/>
        <v>0</v>
      </c>
      <c r="L53" s="468">
        <f>IF(J53=1,SUM($J$6:J53),0)</f>
        <v>29</v>
      </c>
      <c r="M53" s="468">
        <f>IF(K53=1,SUM($K$6:K53),0)</f>
        <v>0</v>
      </c>
      <c r="N53" s="513">
        <f t="shared" si="2"/>
        <v>29</v>
      </c>
      <c r="O53" s="468">
        <f t="shared" si="3"/>
        <v>0</v>
      </c>
      <c r="P53" s="468">
        <f>IF(O53=1,SUM($O$6:O53),0)</f>
        <v>0</v>
      </c>
    </row>
    <row r="54" customHeight="1" spans="1:16">
      <c r="A54" s="487"/>
      <c r="B54" s="497">
        <v>46</v>
      </c>
      <c r="C54" s="209" t="s">
        <v>90</v>
      </c>
      <c r="D54" s="498" t="s">
        <v>42</v>
      </c>
      <c r="E54" s="499" t="s">
        <v>43</v>
      </c>
      <c r="F54" s="501">
        <v>2250810</v>
      </c>
      <c r="G54" s="501">
        <v>4255800</v>
      </c>
      <c r="H54" s="502"/>
      <c r="I54" s="495">
        <f t="shared" si="5"/>
        <v>4255800</v>
      </c>
      <c r="J54" s="511">
        <f t="shared" si="0"/>
        <v>1</v>
      </c>
      <c r="K54" s="468">
        <f t="shared" si="1"/>
        <v>0</v>
      </c>
      <c r="L54" s="468">
        <f>IF(J54=1,SUM($J$6:J54),0)</f>
        <v>30</v>
      </c>
      <c r="M54" s="468">
        <f>IF(K54=1,SUM($K$6:K54),0)</f>
        <v>0</v>
      </c>
      <c r="N54" s="513">
        <f t="shared" si="2"/>
        <v>30</v>
      </c>
      <c r="O54" s="468">
        <f t="shared" si="3"/>
        <v>0</v>
      </c>
      <c r="P54" s="468">
        <f>IF(O54=1,SUM($O$6:O54),0)</f>
        <v>0</v>
      </c>
    </row>
    <row r="55" customHeight="1" spans="1:16">
      <c r="A55" s="487"/>
      <c r="B55" s="497">
        <v>47</v>
      </c>
      <c r="C55" s="209" t="s">
        <v>91</v>
      </c>
      <c r="D55" s="498" t="s">
        <v>42</v>
      </c>
      <c r="E55" s="499" t="s">
        <v>43</v>
      </c>
      <c r="F55" s="501">
        <v>2250810</v>
      </c>
      <c r="G55" s="501">
        <v>4255800</v>
      </c>
      <c r="H55" s="502"/>
      <c r="I55" s="495">
        <f t="shared" si="5"/>
        <v>4255800</v>
      </c>
      <c r="J55" s="511">
        <f t="shared" si="0"/>
        <v>1</v>
      </c>
      <c r="K55" s="468">
        <f t="shared" si="1"/>
        <v>0</v>
      </c>
      <c r="L55" s="468">
        <f>IF(J55=1,SUM($J$6:J55),0)</f>
        <v>31</v>
      </c>
      <c r="M55" s="468">
        <f>IF(K55=1,SUM($K$6:K55),0)</f>
        <v>0</v>
      </c>
      <c r="N55" s="513">
        <f t="shared" si="2"/>
        <v>31</v>
      </c>
      <c r="O55" s="468">
        <f t="shared" si="3"/>
        <v>0</v>
      </c>
      <c r="P55" s="468">
        <f>IF(O55=1,SUM($O$6:O55),0)</f>
        <v>0</v>
      </c>
    </row>
    <row r="56" customHeight="1" spans="1:16">
      <c r="A56" s="487"/>
      <c r="B56" s="497">
        <v>48</v>
      </c>
      <c r="C56" s="209" t="s">
        <v>92</v>
      </c>
      <c r="D56" s="498" t="s">
        <v>42</v>
      </c>
      <c r="E56" s="499" t="s">
        <v>43</v>
      </c>
      <c r="F56" s="501">
        <v>2250810</v>
      </c>
      <c r="G56" s="501">
        <v>4255800</v>
      </c>
      <c r="H56" s="502"/>
      <c r="I56" s="495">
        <f t="shared" si="5"/>
        <v>4255800</v>
      </c>
      <c r="J56" s="511">
        <f t="shared" si="0"/>
        <v>1</v>
      </c>
      <c r="K56" s="468">
        <f t="shared" si="1"/>
        <v>0</v>
      </c>
      <c r="L56" s="468">
        <f>IF(J56=1,SUM($J$6:J56),0)</f>
        <v>32</v>
      </c>
      <c r="M56" s="468">
        <f>IF(K56=1,SUM($K$6:K56),0)</f>
        <v>0</v>
      </c>
      <c r="N56" s="513">
        <f t="shared" si="2"/>
        <v>32</v>
      </c>
      <c r="O56" s="468">
        <f t="shared" si="3"/>
        <v>0</v>
      </c>
      <c r="P56" s="468">
        <f>IF(O56=1,SUM($O$6:O56),0)</f>
        <v>0</v>
      </c>
    </row>
    <row r="57" customHeight="1" spans="1:16">
      <c r="A57" s="487"/>
      <c r="B57" s="497">
        <v>49</v>
      </c>
      <c r="C57" s="209" t="s">
        <v>93</v>
      </c>
      <c r="D57" s="498" t="s">
        <v>42</v>
      </c>
      <c r="E57" s="499" t="s">
        <v>43</v>
      </c>
      <c r="F57" s="501">
        <v>2250810</v>
      </c>
      <c r="G57" s="501">
        <v>4255800</v>
      </c>
      <c r="H57" s="502"/>
      <c r="I57" s="495">
        <f t="shared" si="5"/>
        <v>4255800</v>
      </c>
      <c r="J57" s="511">
        <f t="shared" si="0"/>
        <v>1</v>
      </c>
      <c r="K57" s="468">
        <f t="shared" si="1"/>
        <v>0</v>
      </c>
      <c r="L57" s="468">
        <f>IF(J57=1,SUM($J$6:J57),0)</f>
        <v>33</v>
      </c>
      <c r="M57" s="468">
        <f>IF(K57=1,SUM($K$6:K57),0)</f>
        <v>0</v>
      </c>
      <c r="N57" s="513">
        <f t="shared" si="2"/>
        <v>33</v>
      </c>
      <c r="O57" s="468">
        <f t="shared" si="3"/>
        <v>0</v>
      </c>
      <c r="P57" s="468">
        <f>IF(O57=1,SUM($O$6:O57),0)</f>
        <v>0</v>
      </c>
    </row>
    <row r="58" s="460" customFormat="1" customHeight="1" spans="1:17">
      <c r="A58" s="503"/>
      <c r="B58" s="497">
        <v>50</v>
      </c>
      <c r="C58" s="209" t="s">
        <v>94</v>
      </c>
      <c r="D58" s="498" t="s">
        <v>42</v>
      </c>
      <c r="E58" s="499" t="s">
        <v>43</v>
      </c>
      <c r="F58" s="501">
        <v>2250810</v>
      </c>
      <c r="G58" s="501">
        <v>4255800</v>
      </c>
      <c r="H58" s="502"/>
      <c r="I58" s="495">
        <f t="shared" si="4"/>
        <v>4255800</v>
      </c>
      <c r="J58" s="511">
        <f t="shared" si="0"/>
        <v>1</v>
      </c>
      <c r="K58" s="468">
        <f t="shared" si="1"/>
        <v>0</v>
      </c>
      <c r="L58" s="468">
        <f>IF(J58=1,SUM($J$6:J58),0)</f>
        <v>34</v>
      </c>
      <c r="M58" s="468">
        <f>IF(K58=1,SUM($K$6:K58),0)</f>
        <v>0</v>
      </c>
      <c r="N58" s="513">
        <f t="shared" si="2"/>
        <v>34</v>
      </c>
      <c r="O58" s="468">
        <f t="shared" si="3"/>
        <v>0</v>
      </c>
      <c r="P58" s="468">
        <f>IF(O58=1,SUM($O$6:O58),0)</f>
        <v>0</v>
      </c>
      <c r="Q58" s="470"/>
    </row>
    <row r="59" s="460" customFormat="1" customHeight="1" spans="1:17">
      <c r="A59" s="503"/>
      <c r="B59" s="497">
        <v>51</v>
      </c>
      <c r="C59" s="209" t="s">
        <v>95</v>
      </c>
      <c r="D59" s="498" t="s">
        <v>42</v>
      </c>
      <c r="E59" s="499" t="s">
        <v>43</v>
      </c>
      <c r="F59" s="501">
        <v>2250810</v>
      </c>
      <c r="G59" s="501">
        <v>4255800</v>
      </c>
      <c r="H59" s="502"/>
      <c r="I59" s="495">
        <f t="shared" si="4"/>
        <v>4255800</v>
      </c>
      <c r="J59" s="511">
        <f t="shared" si="0"/>
        <v>1</v>
      </c>
      <c r="K59" s="468">
        <f t="shared" si="1"/>
        <v>0</v>
      </c>
      <c r="L59" s="468">
        <f>IF(J59=1,SUM($J$6:J59),0)</f>
        <v>35</v>
      </c>
      <c r="M59" s="468">
        <f>IF(K59=1,SUM($K$6:K59),0)</f>
        <v>0</v>
      </c>
      <c r="N59" s="513">
        <f t="shared" si="2"/>
        <v>35</v>
      </c>
      <c r="O59" s="468">
        <f t="shared" si="3"/>
        <v>0</v>
      </c>
      <c r="P59" s="468">
        <f>IF(O59=1,SUM($O$6:O59),0)</f>
        <v>0</v>
      </c>
      <c r="Q59" s="470"/>
    </row>
    <row r="60" customHeight="1" spans="1:16">
      <c r="A60" s="487"/>
      <c r="B60" s="497">
        <v>52</v>
      </c>
      <c r="C60" s="209" t="s">
        <v>96</v>
      </c>
      <c r="D60" s="498" t="s">
        <v>42</v>
      </c>
      <c r="E60" s="499" t="s">
        <v>43</v>
      </c>
      <c r="F60" s="501">
        <v>2250810</v>
      </c>
      <c r="G60" s="501">
        <v>4255800</v>
      </c>
      <c r="H60" s="502"/>
      <c r="I60" s="495">
        <f t="shared" si="4"/>
        <v>4255800</v>
      </c>
      <c r="J60" s="511">
        <f t="shared" si="0"/>
        <v>1</v>
      </c>
      <c r="K60" s="468">
        <f t="shared" si="1"/>
        <v>0</v>
      </c>
      <c r="L60" s="468">
        <f>IF(J60=1,SUM($J$6:J60),0)</f>
        <v>36</v>
      </c>
      <c r="M60" s="468">
        <f>IF(K60=1,SUM($K$6:K60),0)</f>
        <v>0</v>
      </c>
      <c r="N60" s="513">
        <f t="shared" si="2"/>
        <v>36</v>
      </c>
      <c r="O60" s="468">
        <f t="shared" si="3"/>
        <v>0</v>
      </c>
      <c r="P60" s="468">
        <f>IF(O60=1,SUM($O$6:O60),0)</f>
        <v>0</v>
      </c>
    </row>
    <row r="61" customHeight="1" spans="1:16">
      <c r="A61" s="487"/>
      <c r="B61" s="497">
        <v>53</v>
      </c>
      <c r="C61" s="209" t="s">
        <v>97</v>
      </c>
      <c r="D61" s="498" t="s">
        <v>42</v>
      </c>
      <c r="E61" s="499" t="s">
        <v>43</v>
      </c>
      <c r="F61" s="501">
        <v>2250810</v>
      </c>
      <c r="G61" s="501">
        <v>4255800</v>
      </c>
      <c r="H61" s="502"/>
      <c r="I61" s="495">
        <f t="shared" ref="I61:I75" si="6">IF($I$5=$G$4,G61,(IF($I$5=$F$4,F61,0)))</f>
        <v>4255800</v>
      </c>
      <c r="J61" s="511">
        <f t="shared" si="0"/>
        <v>1</v>
      </c>
      <c r="K61" s="468">
        <f t="shared" si="1"/>
        <v>0</v>
      </c>
      <c r="L61" s="468">
        <f>IF(J61=1,SUM($J$6:J61),0)</f>
        <v>37</v>
      </c>
      <c r="M61" s="468">
        <f>IF(K61=1,SUM($K$6:K61),0)</f>
        <v>0</v>
      </c>
      <c r="N61" s="513">
        <f t="shared" si="2"/>
        <v>37</v>
      </c>
      <c r="O61" s="468">
        <f t="shared" si="3"/>
        <v>0</v>
      </c>
      <c r="P61" s="468">
        <f>IF(O61=1,SUM($O$6:O61),0)</f>
        <v>0</v>
      </c>
    </row>
    <row r="62" customHeight="1" spans="1:16">
      <c r="A62" s="487"/>
      <c r="B62" s="497">
        <v>54</v>
      </c>
      <c r="C62" s="209" t="s">
        <v>98</v>
      </c>
      <c r="D62" s="498" t="s">
        <v>42</v>
      </c>
      <c r="E62" s="499" t="s">
        <v>43</v>
      </c>
      <c r="F62" s="501">
        <v>2250810</v>
      </c>
      <c r="G62" s="501">
        <v>4255800</v>
      </c>
      <c r="H62" s="502"/>
      <c r="I62" s="495">
        <f t="shared" si="6"/>
        <v>4255800</v>
      </c>
      <c r="J62" s="511">
        <f t="shared" si="0"/>
        <v>1</v>
      </c>
      <c r="K62" s="468">
        <f t="shared" si="1"/>
        <v>0</v>
      </c>
      <c r="L62" s="468">
        <f>IF(J62=1,SUM($J$6:J62),0)</f>
        <v>38</v>
      </c>
      <c r="M62" s="468">
        <f>IF(K62=1,SUM($K$6:K62),0)</f>
        <v>0</v>
      </c>
      <c r="N62" s="513">
        <f t="shared" si="2"/>
        <v>38</v>
      </c>
      <c r="O62" s="468">
        <f t="shared" si="3"/>
        <v>0</v>
      </c>
      <c r="P62" s="468">
        <f>IF(O62=1,SUM($O$6:O62),0)</f>
        <v>0</v>
      </c>
    </row>
    <row r="63" customHeight="1" spans="1:16">
      <c r="A63" s="487"/>
      <c r="B63" s="497">
        <v>55</v>
      </c>
      <c r="C63" s="209" t="s">
        <v>99</v>
      </c>
      <c r="D63" s="498" t="s">
        <v>42</v>
      </c>
      <c r="E63" s="499" t="s">
        <v>43</v>
      </c>
      <c r="F63" s="501">
        <v>2250810</v>
      </c>
      <c r="G63" s="501">
        <v>4255800</v>
      </c>
      <c r="H63" s="502"/>
      <c r="I63" s="495">
        <f t="shared" si="6"/>
        <v>4255800</v>
      </c>
      <c r="J63" s="511">
        <f t="shared" si="0"/>
        <v>1</v>
      </c>
      <c r="K63" s="468">
        <f t="shared" si="1"/>
        <v>0</v>
      </c>
      <c r="L63" s="468">
        <f>IF(J63=1,SUM($J$6:J63),0)</f>
        <v>39</v>
      </c>
      <c r="M63" s="468">
        <f>IF(K63=1,SUM($K$6:K63),0)</f>
        <v>0</v>
      </c>
      <c r="N63" s="513">
        <f t="shared" si="2"/>
        <v>39</v>
      </c>
      <c r="O63" s="468">
        <f t="shared" si="3"/>
        <v>0</v>
      </c>
      <c r="P63" s="468">
        <f>IF(O63=1,SUM($O$6:O63),0)</f>
        <v>0</v>
      </c>
    </row>
    <row r="64" customHeight="1" spans="1:16">
      <c r="A64" s="487"/>
      <c r="B64" s="497">
        <v>56</v>
      </c>
      <c r="C64" s="209" t="s">
        <v>100</v>
      </c>
      <c r="D64" s="498" t="s">
        <v>42</v>
      </c>
      <c r="E64" s="499" t="s">
        <v>43</v>
      </c>
      <c r="F64" s="501">
        <v>2250810</v>
      </c>
      <c r="G64" s="501">
        <v>4255800</v>
      </c>
      <c r="H64" s="502"/>
      <c r="I64" s="495">
        <f t="shared" si="6"/>
        <v>4255800</v>
      </c>
      <c r="J64" s="511">
        <f t="shared" si="0"/>
        <v>1</v>
      </c>
      <c r="K64" s="468">
        <f t="shared" si="1"/>
        <v>0</v>
      </c>
      <c r="L64" s="468">
        <f>IF(J64=1,SUM($J$6:J64),0)</f>
        <v>40</v>
      </c>
      <c r="M64" s="468">
        <f>IF(K64=1,SUM($K$6:K64),0)</f>
        <v>0</v>
      </c>
      <c r="N64" s="513">
        <f t="shared" si="2"/>
        <v>40</v>
      </c>
      <c r="O64" s="468">
        <f t="shared" si="3"/>
        <v>0</v>
      </c>
      <c r="P64" s="468">
        <f>IF(O64=1,SUM($O$6:O64),0)</f>
        <v>0</v>
      </c>
    </row>
    <row r="65" customHeight="1" spans="1:16">
      <c r="A65" s="487"/>
      <c r="B65" s="497">
        <v>57</v>
      </c>
      <c r="C65" s="209" t="s">
        <v>101</v>
      </c>
      <c r="D65" s="498" t="s">
        <v>42</v>
      </c>
      <c r="E65" s="499" t="s">
        <v>43</v>
      </c>
      <c r="F65" s="501">
        <v>2250810</v>
      </c>
      <c r="G65" s="501">
        <v>4255800</v>
      </c>
      <c r="H65" s="502"/>
      <c r="I65" s="495">
        <f t="shared" si="6"/>
        <v>4255800</v>
      </c>
      <c r="J65" s="511">
        <f t="shared" si="0"/>
        <v>1</v>
      </c>
      <c r="K65" s="468">
        <f t="shared" si="1"/>
        <v>0</v>
      </c>
      <c r="L65" s="468">
        <f>IF(J65=1,SUM($J$6:J65),0)</f>
        <v>41</v>
      </c>
      <c r="M65" s="468">
        <f>IF(K65=1,SUM($K$6:K65),0)</f>
        <v>0</v>
      </c>
      <c r="N65" s="513">
        <f t="shared" si="2"/>
        <v>41</v>
      </c>
      <c r="O65" s="468">
        <f t="shared" si="3"/>
        <v>0</v>
      </c>
      <c r="P65" s="468">
        <f>IF(O65=1,SUM($O$6:O65),0)</f>
        <v>0</v>
      </c>
    </row>
    <row r="66" customHeight="1" spans="1:16">
      <c r="A66" s="487"/>
      <c r="B66" s="497">
        <v>58</v>
      </c>
      <c r="C66" s="209" t="s">
        <v>102</v>
      </c>
      <c r="D66" s="498" t="s">
        <v>42</v>
      </c>
      <c r="E66" s="499" t="s">
        <v>43</v>
      </c>
      <c r="F66" s="501">
        <v>7034000</v>
      </c>
      <c r="G66" s="501">
        <v>4677800</v>
      </c>
      <c r="H66" s="502"/>
      <c r="I66" s="495">
        <f t="shared" si="6"/>
        <v>4677800</v>
      </c>
      <c r="J66" s="511">
        <f t="shared" si="0"/>
        <v>1</v>
      </c>
      <c r="K66" s="468">
        <f t="shared" si="1"/>
        <v>0</v>
      </c>
      <c r="L66" s="468">
        <f>IF(J66=1,SUM($J$6:J66),0)</f>
        <v>42</v>
      </c>
      <c r="M66" s="468">
        <f>IF(K66=1,SUM($K$6:K66),0)</f>
        <v>0</v>
      </c>
      <c r="N66" s="513">
        <f t="shared" si="2"/>
        <v>42</v>
      </c>
      <c r="O66" s="468">
        <f t="shared" si="3"/>
        <v>0</v>
      </c>
      <c r="P66" s="468">
        <f>IF(O66=1,SUM($O$6:O66),0)</f>
        <v>0</v>
      </c>
    </row>
    <row r="67" customHeight="1" spans="1:16">
      <c r="A67" s="487"/>
      <c r="B67" s="497">
        <v>59</v>
      </c>
      <c r="C67" s="209" t="s">
        <v>103</v>
      </c>
      <c r="D67" s="498" t="s">
        <v>42</v>
      </c>
      <c r="E67" s="499" t="s">
        <v>43</v>
      </c>
      <c r="F67" s="501">
        <v>7034000</v>
      </c>
      <c r="G67" s="501">
        <v>4677800</v>
      </c>
      <c r="H67" s="502"/>
      <c r="I67" s="495">
        <f t="shared" si="6"/>
        <v>4677800</v>
      </c>
      <c r="J67" s="511">
        <f t="shared" si="0"/>
        <v>1</v>
      </c>
      <c r="K67" s="468">
        <f t="shared" si="1"/>
        <v>0</v>
      </c>
      <c r="L67" s="468">
        <f>IF(J67=1,SUM($J$6:J67),0)</f>
        <v>43</v>
      </c>
      <c r="M67" s="468">
        <f>IF(K67=1,SUM($K$6:K67),0)</f>
        <v>0</v>
      </c>
      <c r="N67" s="513">
        <f t="shared" si="2"/>
        <v>43</v>
      </c>
      <c r="O67" s="468">
        <f t="shared" si="3"/>
        <v>0</v>
      </c>
      <c r="P67" s="468">
        <f>IF(O67=1,SUM($O$6:O67),0)</f>
        <v>0</v>
      </c>
    </row>
    <row r="68" customHeight="1" spans="1:16">
      <c r="A68" s="487"/>
      <c r="B68" s="497">
        <v>60</v>
      </c>
      <c r="C68" s="209" t="s">
        <v>104</v>
      </c>
      <c r="D68" s="498" t="s">
        <v>42</v>
      </c>
      <c r="E68" s="499" t="s">
        <v>43</v>
      </c>
      <c r="F68" s="501">
        <v>3826640</v>
      </c>
      <c r="G68" s="501">
        <v>7842800</v>
      </c>
      <c r="H68" s="502"/>
      <c r="I68" s="495">
        <f t="shared" si="6"/>
        <v>7842800</v>
      </c>
      <c r="J68" s="511">
        <f t="shared" si="0"/>
        <v>1</v>
      </c>
      <c r="K68" s="468">
        <f t="shared" si="1"/>
        <v>0</v>
      </c>
      <c r="L68" s="468">
        <f>IF(J68=1,SUM($J$6:J68),0)</f>
        <v>44</v>
      </c>
      <c r="M68" s="468">
        <f>IF(K68=1,SUM($K$6:K68),0)</f>
        <v>0</v>
      </c>
      <c r="N68" s="513">
        <f t="shared" si="2"/>
        <v>44</v>
      </c>
      <c r="O68" s="468">
        <f t="shared" si="3"/>
        <v>0</v>
      </c>
      <c r="P68" s="468">
        <f>IF(O68=1,SUM($O$6:O68),0)</f>
        <v>0</v>
      </c>
    </row>
    <row r="69" customHeight="1" spans="1:16">
      <c r="A69" s="487"/>
      <c r="B69" s="497">
        <v>61</v>
      </c>
      <c r="C69" s="209" t="s">
        <v>105</v>
      </c>
      <c r="D69" s="498" t="s">
        <v>42</v>
      </c>
      <c r="E69" s="499" t="s">
        <v>43</v>
      </c>
      <c r="F69" s="501">
        <v>3826640</v>
      </c>
      <c r="G69" s="501">
        <v>7842800</v>
      </c>
      <c r="H69" s="502"/>
      <c r="I69" s="495">
        <f t="shared" si="6"/>
        <v>7842800</v>
      </c>
      <c r="J69" s="511">
        <f t="shared" si="0"/>
        <v>1</v>
      </c>
      <c r="K69" s="468">
        <f t="shared" si="1"/>
        <v>0</v>
      </c>
      <c r="L69" s="468">
        <f>IF(J69=1,SUM($J$6:J69),0)</f>
        <v>45</v>
      </c>
      <c r="M69" s="468">
        <f>IF(K69=1,SUM($K$6:K69),0)</f>
        <v>0</v>
      </c>
      <c r="N69" s="513">
        <f t="shared" si="2"/>
        <v>45</v>
      </c>
      <c r="O69" s="468">
        <f t="shared" si="3"/>
        <v>0</v>
      </c>
      <c r="P69" s="468">
        <f>IF(O69=1,SUM($O$6:O69),0)</f>
        <v>0</v>
      </c>
    </row>
    <row r="70" customHeight="1" spans="1:16">
      <c r="A70" s="487"/>
      <c r="B70" s="497">
        <v>62</v>
      </c>
      <c r="C70" s="209" t="s">
        <v>106</v>
      </c>
      <c r="D70" s="498" t="s">
        <v>42</v>
      </c>
      <c r="E70" s="499" t="s">
        <v>43</v>
      </c>
      <c r="F70" s="501">
        <v>3826640</v>
      </c>
      <c r="G70" s="501">
        <v>7842800</v>
      </c>
      <c r="H70" s="502"/>
      <c r="I70" s="495">
        <f t="shared" si="6"/>
        <v>7842800</v>
      </c>
      <c r="J70" s="511">
        <f t="shared" si="0"/>
        <v>1</v>
      </c>
      <c r="K70" s="468">
        <f t="shared" si="1"/>
        <v>0</v>
      </c>
      <c r="L70" s="468">
        <f>IF(J70=1,SUM($J$6:J70),0)</f>
        <v>46</v>
      </c>
      <c r="M70" s="468">
        <f>IF(K70=1,SUM($K$6:K70),0)</f>
        <v>0</v>
      </c>
      <c r="N70" s="513">
        <f t="shared" si="2"/>
        <v>46</v>
      </c>
      <c r="O70" s="468">
        <f t="shared" si="3"/>
        <v>0</v>
      </c>
      <c r="P70" s="468">
        <f>IF(O70=1,SUM($O$6:O70),0)</f>
        <v>0</v>
      </c>
    </row>
    <row r="71" customHeight="1" spans="1:16">
      <c r="A71" s="487"/>
      <c r="B71" s="497">
        <v>63</v>
      </c>
      <c r="C71" s="209" t="s">
        <v>107</v>
      </c>
      <c r="D71" s="498" t="s">
        <v>42</v>
      </c>
      <c r="E71" s="499" t="s">
        <v>43</v>
      </c>
      <c r="F71" s="501">
        <v>3826640</v>
      </c>
      <c r="G71" s="501">
        <v>7842800</v>
      </c>
      <c r="H71" s="502"/>
      <c r="I71" s="495">
        <f t="shared" si="6"/>
        <v>7842800</v>
      </c>
      <c r="J71" s="511">
        <f t="shared" si="0"/>
        <v>1</v>
      </c>
      <c r="K71" s="468">
        <f t="shared" si="1"/>
        <v>0</v>
      </c>
      <c r="L71" s="468">
        <f>IF(J71=1,SUM($J$6:J71),0)</f>
        <v>47</v>
      </c>
      <c r="M71" s="468">
        <f>IF(K71=1,SUM($K$6:K71),0)</f>
        <v>0</v>
      </c>
      <c r="N71" s="513">
        <f t="shared" si="2"/>
        <v>47</v>
      </c>
      <c r="O71" s="468">
        <f t="shared" si="3"/>
        <v>0</v>
      </c>
      <c r="P71" s="468">
        <f>IF(O71=1,SUM($O$6:O71),0)</f>
        <v>0</v>
      </c>
    </row>
    <row r="72" customHeight="1" spans="1:16">
      <c r="A72" s="487"/>
      <c r="B72" s="497">
        <v>64</v>
      </c>
      <c r="C72" s="209" t="s">
        <v>108</v>
      </c>
      <c r="D72" s="498" t="s">
        <v>42</v>
      </c>
      <c r="E72" s="499" t="s">
        <v>43</v>
      </c>
      <c r="F72" s="501">
        <v>3826640</v>
      </c>
      <c r="G72" s="501">
        <v>7842800</v>
      </c>
      <c r="H72" s="502"/>
      <c r="I72" s="495">
        <f t="shared" si="6"/>
        <v>7842800</v>
      </c>
      <c r="J72" s="511">
        <f t="shared" ref="J72:J136" si="7">IF(D72="MDU-KD",1,0)</f>
        <v>1</v>
      </c>
      <c r="K72" s="468">
        <f t="shared" ref="K72:K136" si="8">IF(D72="HDW",1,0)</f>
        <v>0</v>
      </c>
      <c r="L72" s="468">
        <f>IF(J72=1,SUM($J$6:J72),0)</f>
        <v>48</v>
      </c>
      <c r="M72" s="468">
        <f>IF(K72=1,SUM($K$6:K72),0)</f>
        <v>0</v>
      </c>
      <c r="N72" s="513">
        <f t="shared" ref="N72:N136" si="9">IF(L72=0,M72,L72)</f>
        <v>48</v>
      </c>
      <c r="O72" s="468">
        <f t="shared" ref="O72:O136" si="10">IF(E72=0,0,IF(LEFT(C72,11)="Tiang Beton",1,0))</f>
        <v>0</v>
      </c>
      <c r="P72" s="468">
        <f>IF(O72=1,SUM($O$6:O72),0)</f>
        <v>0</v>
      </c>
    </row>
    <row r="73" customHeight="1" spans="1:16">
      <c r="A73" s="487"/>
      <c r="B73" s="497">
        <v>65</v>
      </c>
      <c r="C73" s="209" t="s">
        <v>109</v>
      </c>
      <c r="D73" s="498" t="s">
        <v>42</v>
      </c>
      <c r="E73" s="499" t="s">
        <v>43</v>
      </c>
      <c r="F73" s="501">
        <v>3826640</v>
      </c>
      <c r="G73" s="501">
        <v>7842800</v>
      </c>
      <c r="H73" s="502"/>
      <c r="I73" s="495">
        <f t="shared" si="6"/>
        <v>7842800</v>
      </c>
      <c r="J73" s="511">
        <f t="shared" si="7"/>
        <v>1</v>
      </c>
      <c r="K73" s="468">
        <f t="shared" si="8"/>
        <v>0</v>
      </c>
      <c r="L73" s="468">
        <f>IF(J73=1,SUM($J$6:J73),0)</f>
        <v>49</v>
      </c>
      <c r="M73" s="468">
        <f>IF(K73=1,SUM($K$6:K73),0)</f>
        <v>0</v>
      </c>
      <c r="N73" s="513">
        <f t="shared" si="9"/>
        <v>49</v>
      </c>
      <c r="O73" s="468">
        <f t="shared" si="10"/>
        <v>0</v>
      </c>
      <c r="P73" s="468">
        <f>IF(O73=1,SUM($O$6:O73),0)</f>
        <v>0</v>
      </c>
    </row>
    <row r="74" customHeight="1" spans="1:16">
      <c r="A74" s="487"/>
      <c r="B74" s="497">
        <v>66</v>
      </c>
      <c r="C74" s="209" t="s">
        <v>110</v>
      </c>
      <c r="D74" s="498" t="s">
        <v>42</v>
      </c>
      <c r="E74" s="499" t="s">
        <v>43</v>
      </c>
      <c r="F74" s="501">
        <v>3826640</v>
      </c>
      <c r="G74" s="501">
        <v>7842800</v>
      </c>
      <c r="H74" s="502"/>
      <c r="I74" s="495">
        <f t="shared" si="6"/>
        <v>7842800</v>
      </c>
      <c r="J74" s="511">
        <f t="shared" si="7"/>
        <v>1</v>
      </c>
      <c r="K74" s="468">
        <f t="shared" si="8"/>
        <v>0</v>
      </c>
      <c r="L74" s="468">
        <f>IF(J74=1,SUM($J$6:J74),0)</f>
        <v>50</v>
      </c>
      <c r="M74" s="468">
        <f>IF(K74=1,SUM($K$6:K74),0)</f>
        <v>0</v>
      </c>
      <c r="N74" s="513">
        <f t="shared" si="9"/>
        <v>50</v>
      </c>
      <c r="O74" s="468">
        <f t="shared" si="10"/>
        <v>0</v>
      </c>
      <c r="P74" s="468">
        <f>IF(O74=1,SUM($O$6:O74),0)</f>
        <v>0</v>
      </c>
    </row>
    <row r="75" customHeight="1" spans="1:16">
      <c r="A75" s="487"/>
      <c r="B75" s="497">
        <v>67</v>
      </c>
      <c r="C75" s="209" t="s">
        <v>111</v>
      </c>
      <c r="D75" s="498" t="s">
        <v>42</v>
      </c>
      <c r="E75" s="499" t="s">
        <v>43</v>
      </c>
      <c r="F75" s="501">
        <v>3826640</v>
      </c>
      <c r="G75" s="501">
        <v>7842800</v>
      </c>
      <c r="H75" s="502"/>
      <c r="I75" s="495">
        <f t="shared" si="6"/>
        <v>7842800</v>
      </c>
      <c r="J75" s="511">
        <f t="shared" si="7"/>
        <v>1</v>
      </c>
      <c r="K75" s="468">
        <f t="shared" si="8"/>
        <v>0</v>
      </c>
      <c r="L75" s="468">
        <f>IF(J75=1,SUM($J$6:J75),0)</f>
        <v>51</v>
      </c>
      <c r="M75" s="468">
        <f>IF(K75=1,SUM($K$6:K75),0)</f>
        <v>0</v>
      </c>
      <c r="N75" s="513">
        <f t="shared" si="9"/>
        <v>51</v>
      </c>
      <c r="O75" s="468">
        <f t="shared" si="10"/>
        <v>0</v>
      </c>
      <c r="P75" s="468">
        <f>IF(O75=1,SUM($O$6:O75),0)</f>
        <v>0</v>
      </c>
    </row>
    <row r="76" customHeight="1" spans="1:16">
      <c r="A76" s="487"/>
      <c r="B76" s="497">
        <v>68</v>
      </c>
      <c r="C76" s="209" t="s">
        <v>112</v>
      </c>
      <c r="D76" s="498" t="s">
        <v>42</v>
      </c>
      <c r="E76" s="499" t="s">
        <v>43</v>
      </c>
      <c r="F76" s="501">
        <v>3826640</v>
      </c>
      <c r="G76" s="501">
        <v>7842800</v>
      </c>
      <c r="H76" s="502"/>
      <c r="I76" s="495">
        <f t="shared" si="4"/>
        <v>7842800</v>
      </c>
      <c r="J76" s="511">
        <f t="shared" si="7"/>
        <v>1</v>
      </c>
      <c r="K76" s="468">
        <f t="shared" si="8"/>
        <v>0</v>
      </c>
      <c r="L76" s="468">
        <f>IF(J76=1,SUM($J$6:J76),0)</f>
        <v>52</v>
      </c>
      <c r="M76" s="468">
        <f>IF(K76=1,SUM($K$6:K76),0)</f>
        <v>0</v>
      </c>
      <c r="N76" s="513">
        <f t="shared" si="9"/>
        <v>52</v>
      </c>
      <c r="O76" s="468">
        <f t="shared" si="10"/>
        <v>0</v>
      </c>
      <c r="P76" s="468">
        <f>IF(O76=1,SUM($O$6:O76),0)</f>
        <v>0</v>
      </c>
    </row>
    <row r="77" customHeight="1" spans="1:16">
      <c r="A77" s="487"/>
      <c r="B77" s="497">
        <v>69</v>
      </c>
      <c r="C77" s="209" t="s">
        <v>113</v>
      </c>
      <c r="D77" s="498" t="s">
        <v>42</v>
      </c>
      <c r="E77" s="499" t="s">
        <v>43</v>
      </c>
      <c r="F77" s="501">
        <v>3826640</v>
      </c>
      <c r="G77" s="501">
        <v>7842800</v>
      </c>
      <c r="H77" s="502"/>
      <c r="I77" s="495">
        <f t="shared" si="4"/>
        <v>7842800</v>
      </c>
      <c r="J77" s="511">
        <f t="shared" si="7"/>
        <v>1</v>
      </c>
      <c r="K77" s="468">
        <f t="shared" si="8"/>
        <v>0</v>
      </c>
      <c r="L77" s="468">
        <f>IF(J77=1,SUM($J$6:J77),0)</f>
        <v>53</v>
      </c>
      <c r="M77" s="468">
        <f>IF(K77=1,SUM($K$6:K77),0)</f>
        <v>0</v>
      </c>
      <c r="N77" s="513">
        <f t="shared" si="9"/>
        <v>53</v>
      </c>
      <c r="O77" s="468">
        <f t="shared" si="10"/>
        <v>0</v>
      </c>
      <c r="P77" s="468">
        <f>IF(O77=1,SUM($O$6:O77),0)</f>
        <v>0</v>
      </c>
    </row>
    <row r="78" customHeight="1" spans="1:16">
      <c r="A78" s="487"/>
      <c r="B78" s="497">
        <v>70</v>
      </c>
      <c r="C78" s="209" t="s">
        <v>114</v>
      </c>
      <c r="D78" s="498" t="s">
        <v>42</v>
      </c>
      <c r="E78" s="499" t="s">
        <v>43</v>
      </c>
      <c r="F78" s="501">
        <v>3826640</v>
      </c>
      <c r="G78" s="501">
        <v>7842800</v>
      </c>
      <c r="H78" s="502"/>
      <c r="I78" s="495">
        <f t="shared" si="4"/>
        <v>7842800</v>
      </c>
      <c r="J78" s="511">
        <f t="shared" si="7"/>
        <v>1</v>
      </c>
      <c r="K78" s="468">
        <f t="shared" si="8"/>
        <v>0</v>
      </c>
      <c r="L78" s="468">
        <f>IF(J78=1,SUM($J$6:J78),0)</f>
        <v>54</v>
      </c>
      <c r="M78" s="468">
        <f>IF(K78=1,SUM($K$6:K78),0)</f>
        <v>0</v>
      </c>
      <c r="N78" s="513">
        <f t="shared" si="9"/>
        <v>54</v>
      </c>
      <c r="O78" s="468">
        <f t="shared" si="10"/>
        <v>0</v>
      </c>
      <c r="P78" s="468">
        <f>IF(O78=1,SUM($O$6:O78),0)</f>
        <v>0</v>
      </c>
    </row>
    <row r="79" customHeight="1" spans="1:16">
      <c r="A79" s="487"/>
      <c r="B79" s="497">
        <v>71</v>
      </c>
      <c r="C79" s="209" t="s">
        <v>115</v>
      </c>
      <c r="D79" s="498" t="s">
        <v>42</v>
      </c>
      <c r="E79" s="499" t="s">
        <v>43</v>
      </c>
      <c r="F79" s="501">
        <v>3826640</v>
      </c>
      <c r="G79" s="501">
        <v>7842800</v>
      </c>
      <c r="H79" s="502"/>
      <c r="I79" s="495">
        <f t="shared" si="4"/>
        <v>7842800</v>
      </c>
      <c r="J79" s="511">
        <f t="shared" si="7"/>
        <v>1</v>
      </c>
      <c r="K79" s="468">
        <f t="shared" si="8"/>
        <v>0</v>
      </c>
      <c r="L79" s="468">
        <f>IF(J79=1,SUM($J$6:J79),0)</f>
        <v>55</v>
      </c>
      <c r="M79" s="468">
        <f>IF(K79=1,SUM($K$6:K79),0)</f>
        <v>0</v>
      </c>
      <c r="N79" s="513">
        <f t="shared" si="9"/>
        <v>55</v>
      </c>
      <c r="O79" s="468">
        <f t="shared" si="10"/>
        <v>0</v>
      </c>
      <c r="P79" s="468">
        <f>IF(O79=1,SUM($O$6:O79),0)</f>
        <v>0</v>
      </c>
    </row>
    <row r="80" customHeight="1" spans="1:16">
      <c r="A80" s="487"/>
      <c r="B80" s="497">
        <v>72</v>
      </c>
      <c r="C80" s="209" t="s">
        <v>116</v>
      </c>
      <c r="D80" s="498" t="s">
        <v>42</v>
      </c>
      <c r="E80" s="499" t="s">
        <v>43</v>
      </c>
      <c r="F80" s="501">
        <v>3826640</v>
      </c>
      <c r="G80" s="501">
        <v>7842800</v>
      </c>
      <c r="H80" s="502"/>
      <c r="I80" s="495">
        <f t="shared" si="4"/>
        <v>7842800</v>
      </c>
      <c r="J80" s="511">
        <f t="shared" si="7"/>
        <v>1</v>
      </c>
      <c r="K80" s="518">
        <v>2980000</v>
      </c>
      <c r="L80" s="468">
        <f>IF(J80=1,SUM($J$6:J80),0)</f>
        <v>56</v>
      </c>
      <c r="M80" s="468">
        <f>IF(K80=1,SUM($K$6:K80),0)</f>
        <v>0</v>
      </c>
      <c r="N80" s="513">
        <f t="shared" si="9"/>
        <v>56</v>
      </c>
      <c r="O80" s="468">
        <f t="shared" si="10"/>
        <v>0</v>
      </c>
      <c r="P80" s="468">
        <f>IF(O80=1,SUM($O$6:O80),0)</f>
        <v>0</v>
      </c>
    </row>
    <row r="81" customHeight="1" spans="1:16">
      <c r="A81" s="487"/>
      <c r="B81" s="497">
        <v>73</v>
      </c>
      <c r="C81" s="209" t="s">
        <v>117</v>
      </c>
      <c r="D81" s="498" t="s">
        <v>42</v>
      </c>
      <c r="E81" s="499" t="s">
        <v>43</v>
      </c>
      <c r="F81" s="501">
        <v>3826640</v>
      </c>
      <c r="G81" s="501">
        <v>7842800</v>
      </c>
      <c r="H81" s="502"/>
      <c r="I81" s="495">
        <f t="shared" si="4"/>
        <v>7842800</v>
      </c>
      <c r="J81" s="511">
        <f t="shared" si="7"/>
        <v>1</v>
      </c>
      <c r="K81" s="518">
        <v>2980000</v>
      </c>
      <c r="L81" s="468">
        <f>IF(J81=1,SUM($J$6:J81),0)</f>
        <v>57</v>
      </c>
      <c r="M81" s="468">
        <f>IF(K81=1,SUM($K$6:K81),0)</f>
        <v>0</v>
      </c>
      <c r="N81" s="513">
        <f t="shared" si="9"/>
        <v>57</v>
      </c>
      <c r="O81" s="468">
        <f t="shared" si="10"/>
        <v>0</v>
      </c>
      <c r="P81" s="468">
        <f>IF(O81=1,SUM($O$6:O81),0)</f>
        <v>0</v>
      </c>
    </row>
    <row r="82" customHeight="1" spans="1:16">
      <c r="A82" s="487"/>
      <c r="B82" s="497">
        <v>74</v>
      </c>
      <c r="C82" s="209" t="s">
        <v>118</v>
      </c>
      <c r="D82" s="498" t="s">
        <v>42</v>
      </c>
      <c r="E82" s="499" t="s">
        <v>43</v>
      </c>
      <c r="F82" s="501">
        <v>3826640</v>
      </c>
      <c r="G82" s="501">
        <v>7842800</v>
      </c>
      <c r="H82" s="502"/>
      <c r="I82" s="495">
        <f t="shared" si="4"/>
        <v>7842800</v>
      </c>
      <c r="J82" s="511">
        <f t="shared" si="7"/>
        <v>1</v>
      </c>
      <c r="K82" s="518">
        <v>2980000</v>
      </c>
      <c r="L82" s="468">
        <f>IF(J82=1,SUM($J$6:J82),0)</f>
        <v>58</v>
      </c>
      <c r="M82" s="468">
        <f>IF(K82=1,SUM($K$6:K82),0)</f>
        <v>0</v>
      </c>
      <c r="N82" s="513">
        <f t="shared" si="9"/>
        <v>58</v>
      </c>
      <c r="O82" s="468">
        <f t="shared" si="10"/>
        <v>0</v>
      </c>
      <c r="P82" s="468">
        <f>IF(O82=1,SUM($O$6:O82),0)</f>
        <v>0</v>
      </c>
    </row>
    <row r="83" customHeight="1" spans="1:16">
      <c r="A83" s="487"/>
      <c r="B83" s="497">
        <v>75</v>
      </c>
      <c r="C83" s="209" t="s">
        <v>119</v>
      </c>
      <c r="D83" s="498" t="s">
        <v>42</v>
      </c>
      <c r="E83" s="499" t="s">
        <v>43</v>
      </c>
      <c r="F83" s="501">
        <v>3826640</v>
      </c>
      <c r="G83" s="501">
        <v>7842800</v>
      </c>
      <c r="H83" s="502"/>
      <c r="I83" s="495">
        <f t="shared" si="4"/>
        <v>7842800</v>
      </c>
      <c r="J83" s="511">
        <f t="shared" si="7"/>
        <v>1</v>
      </c>
      <c r="K83" s="518">
        <v>2980000</v>
      </c>
      <c r="L83" s="468">
        <f>IF(J83=1,SUM($J$6:J83),0)</f>
        <v>59</v>
      </c>
      <c r="M83" s="468">
        <f>IF(K83=1,SUM($K$6:K83),0)</f>
        <v>0</v>
      </c>
      <c r="N83" s="513">
        <f t="shared" si="9"/>
        <v>59</v>
      </c>
      <c r="O83" s="468">
        <f t="shared" si="10"/>
        <v>0</v>
      </c>
      <c r="P83" s="468">
        <f>IF(O83=1,SUM($O$6:O83),0)</f>
        <v>0</v>
      </c>
    </row>
    <row r="84" customHeight="1" spans="1:16">
      <c r="A84" s="487"/>
      <c r="B84" s="497">
        <v>76</v>
      </c>
      <c r="C84" s="209" t="s">
        <v>120</v>
      </c>
      <c r="D84" s="498" t="s">
        <v>42</v>
      </c>
      <c r="E84" s="499" t="s">
        <v>43</v>
      </c>
      <c r="F84" s="501">
        <v>3551000</v>
      </c>
      <c r="G84" s="501">
        <v>5811500</v>
      </c>
      <c r="H84" s="502"/>
      <c r="I84" s="495">
        <f t="shared" si="4"/>
        <v>5811500</v>
      </c>
      <c r="J84" s="511">
        <f t="shared" si="7"/>
        <v>1</v>
      </c>
      <c r="K84" s="518">
        <v>2980000</v>
      </c>
      <c r="L84" s="468">
        <f>IF(J84=1,SUM($J$6:J84),0)</f>
        <v>60</v>
      </c>
      <c r="M84" s="468">
        <f>IF(K84=1,SUM($K$6:K84),0)</f>
        <v>0</v>
      </c>
      <c r="N84" s="513">
        <f t="shared" si="9"/>
        <v>60</v>
      </c>
      <c r="O84" s="468">
        <f t="shared" si="10"/>
        <v>0</v>
      </c>
      <c r="P84" s="468">
        <f>IF(O84=1,SUM($O$6:O84),0)</f>
        <v>0</v>
      </c>
    </row>
    <row r="85" customHeight="1" spans="1:16">
      <c r="A85" s="487"/>
      <c r="B85" s="497">
        <v>77</v>
      </c>
      <c r="C85" s="209" t="s">
        <v>121</v>
      </c>
      <c r="D85" s="498" t="s">
        <v>42</v>
      </c>
      <c r="E85" s="499" t="s">
        <v>43</v>
      </c>
      <c r="F85" s="501">
        <v>4585000</v>
      </c>
      <c r="G85" s="501">
        <v>7805600</v>
      </c>
      <c r="H85" s="502"/>
      <c r="I85" s="495">
        <f t="shared" si="4"/>
        <v>7805600</v>
      </c>
      <c r="J85" s="511">
        <f t="shared" si="7"/>
        <v>1</v>
      </c>
      <c r="K85" s="518">
        <v>2980000</v>
      </c>
      <c r="L85" s="468">
        <f>IF(J85=1,SUM($J$6:J85),0)</f>
        <v>61</v>
      </c>
      <c r="M85" s="468">
        <f>IF(K85=1,SUM($K$6:K85),0)</f>
        <v>0</v>
      </c>
      <c r="N85" s="513">
        <f t="shared" si="9"/>
        <v>61</v>
      </c>
      <c r="O85" s="468">
        <f t="shared" si="10"/>
        <v>0</v>
      </c>
      <c r="P85" s="468">
        <f>IF(O85=1,SUM($O$6:O85),0)</f>
        <v>0</v>
      </c>
    </row>
    <row r="86" customHeight="1" spans="1:16">
      <c r="A86" s="487"/>
      <c r="B86" s="497"/>
      <c r="C86" s="209"/>
      <c r="D86" s="498" t="s">
        <v>122</v>
      </c>
      <c r="E86" s="499"/>
      <c r="F86" s="501"/>
      <c r="G86" s="501"/>
      <c r="H86" s="502"/>
      <c r="I86" s="495">
        <f t="shared" si="4"/>
        <v>0</v>
      </c>
      <c r="J86" s="511">
        <f t="shared" si="7"/>
        <v>0</v>
      </c>
      <c r="K86" s="518">
        <v>2980000</v>
      </c>
      <c r="L86" s="468">
        <f>IF(J86=1,SUM($J$6:J86),0)</f>
        <v>0</v>
      </c>
      <c r="M86" s="468">
        <f>IF(K86=1,SUM($K$6:K86),0)</f>
        <v>0</v>
      </c>
      <c r="N86" s="513">
        <f t="shared" si="9"/>
        <v>0</v>
      </c>
      <c r="O86" s="468">
        <f t="shared" si="10"/>
        <v>0</v>
      </c>
      <c r="P86" s="468">
        <f>IF(O86=1,SUM($O$6:O86),0)</f>
        <v>0</v>
      </c>
    </row>
    <row r="87" customHeight="1" spans="1:16">
      <c r="A87" s="487"/>
      <c r="B87" s="497" t="s">
        <v>123</v>
      </c>
      <c r="C87" s="209" t="s">
        <v>124</v>
      </c>
      <c r="D87" s="498" t="s">
        <v>122</v>
      </c>
      <c r="E87" s="499"/>
      <c r="F87" s="501"/>
      <c r="G87" s="501"/>
      <c r="H87" s="502"/>
      <c r="I87" s="495">
        <f t="shared" si="4"/>
        <v>0</v>
      </c>
      <c r="J87" s="511">
        <f t="shared" si="7"/>
        <v>0</v>
      </c>
      <c r="K87" s="518">
        <v>2980000</v>
      </c>
      <c r="L87" s="468">
        <f>IF(J87=1,SUM($J$6:J87),0)</f>
        <v>0</v>
      </c>
      <c r="M87" s="468">
        <f>IF(K87=1,SUM($K$6:K87),0)</f>
        <v>0</v>
      </c>
      <c r="N87" s="513">
        <f t="shared" si="9"/>
        <v>0</v>
      </c>
      <c r="O87" s="468">
        <f t="shared" si="10"/>
        <v>0</v>
      </c>
      <c r="P87" s="468">
        <f>IF(O87=1,SUM($O$6:O87),0)</f>
        <v>0</v>
      </c>
    </row>
    <row r="88" customHeight="1" spans="1:16">
      <c r="A88" s="487"/>
      <c r="B88" s="514">
        <v>1</v>
      </c>
      <c r="C88" s="209" t="s">
        <v>125</v>
      </c>
      <c r="D88" s="498" t="s">
        <v>42</v>
      </c>
      <c r="E88" s="499" t="s">
        <v>53</v>
      </c>
      <c r="F88" s="501">
        <v>2980000</v>
      </c>
      <c r="G88" s="501">
        <v>3564900</v>
      </c>
      <c r="H88" s="502"/>
      <c r="I88" s="495">
        <f t="shared" si="4"/>
        <v>3564900</v>
      </c>
      <c r="J88" s="511">
        <f t="shared" si="7"/>
        <v>1</v>
      </c>
      <c r="K88" s="518">
        <v>11955000</v>
      </c>
      <c r="L88" s="468">
        <f>IF(J88=1,SUM($J$6:J88),0)</f>
        <v>62</v>
      </c>
      <c r="M88" s="468">
        <f>IF(K88=1,SUM($K$6:K88),0)</f>
        <v>0</v>
      </c>
      <c r="N88" s="513">
        <f t="shared" si="9"/>
        <v>62</v>
      </c>
      <c r="O88" s="468">
        <f t="shared" si="10"/>
        <v>0</v>
      </c>
      <c r="P88" s="468">
        <f>IF(O88=1,SUM($O$6:O88),0)</f>
        <v>0</v>
      </c>
    </row>
    <row r="89" customHeight="1" spans="1:16">
      <c r="A89" s="487"/>
      <c r="B89" s="514">
        <v>2</v>
      </c>
      <c r="C89" s="209" t="s">
        <v>126</v>
      </c>
      <c r="D89" s="498" t="s">
        <v>42</v>
      </c>
      <c r="E89" s="499" t="s">
        <v>53</v>
      </c>
      <c r="F89" s="501">
        <v>2980000</v>
      </c>
      <c r="G89" s="501">
        <v>3564900</v>
      </c>
      <c r="H89" s="502"/>
      <c r="I89" s="495">
        <f t="shared" si="4"/>
        <v>3564900</v>
      </c>
      <c r="J89" s="511">
        <f t="shared" si="7"/>
        <v>1</v>
      </c>
      <c r="K89" s="518">
        <v>11955000</v>
      </c>
      <c r="L89" s="468">
        <f>IF(J89=1,SUM($J$6:J89),0)</f>
        <v>63</v>
      </c>
      <c r="M89" s="468">
        <f>IF(K89=1,SUM($K$6:K89),0)</f>
        <v>0</v>
      </c>
      <c r="N89" s="513">
        <f t="shared" si="9"/>
        <v>63</v>
      </c>
      <c r="O89" s="468">
        <f t="shared" si="10"/>
        <v>0</v>
      </c>
      <c r="P89" s="468">
        <f>IF(O89=1,SUM($O$6:O89),0)</f>
        <v>0</v>
      </c>
    </row>
    <row r="90" customHeight="1" spans="1:16">
      <c r="A90" s="487"/>
      <c r="B90" s="514">
        <v>3</v>
      </c>
      <c r="C90" s="209" t="s">
        <v>127</v>
      </c>
      <c r="D90" s="498" t="s">
        <v>42</v>
      </c>
      <c r="E90" s="499" t="s">
        <v>53</v>
      </c>
      <c r="F90" s="501">
        <v>2980000</v>
      </c>
      <c r="G90" s="501">
        <v>3564900</v>
      </c>
      <c r="H90" s="502"/>
      <c r="I90" s="495">
        <f t="shared" si="4"/>
        <v>3564900</v>
      </c>
      <c r="J90" s="511">
        <f t="shared" si="7"/>
        <v>1</v>
      </c>
      <c r="K90" s="518">
        <v>12470000</v>
      </c>
      <c r="L90" s="468">
        <f>IF(J90=1,SUM($J$6:J90),0)</f>
        <v>64</v>
      </c>
      <c r="M90" s="468">
        <f>IF(K90=1,SUM($K$6:K90),0)</f>
        <v>0</v>
      </c>
      <c r="N90" s="513">
        <f t="shared" si="9"/>
        <v>64</v>
      </c>
      <c r="O90" s="468">
        <f t="shared" si="10"/>
        <v>0</v>
      </c>
      <c r="P90" s="468">
        <f>IF(O90=1,SUM($O$6:O90),0)</f>
        <v>0</v>
      </c>
    </row>
    <row r="91" customHeight="1" spans="1:16">
      <c r="A91" s="487"/>
      <c r="B91" s="514">
        <v>4</v>
      </c>
      <c r="C91" s="209" t="s">
        <v>128</v>
      </c>
      <c r="D91" s="498" t="s">
        <v>42</v>
      </c>
      <c r="E91" s="499" t="s">
        <v>53</v>
      </c>
      <c r="F91" s="501">
        <v>2980000</v>
      </c>
      <c r="G91" s="501">
        <v>3564900</v>
      </c>
      <c r="H91" s="502"/>
      <c r="I91" s="495">
        <f t="shared" si="4"/>
        <v>3564900</v>
      </c>
      <c r="J91" s="511">
        <f t="shared" si="7"/>
        <v>1</v>
      </c>
      <c r="K91" s="518">
        <v>12470000</v>
      </c>
      <c r="L91" s="468">
        <f>IF(J91=1,SUM($J$6:J91),0)</f>
        <v>65</v>
      </c>
      <c r="M91" s="468">
        <f>IF(K91=1,SUM($K$6:K91),0)</f>
        <v>0</v>
      </c>
      <c r="N91" s="513">
        <f t="shared" si="9"/>
        <v>65</v>
      </c>
      <c r="O91" s="468">
        <f t="shared" si="10"/>
        <v>0</v>
      </c>
      <c r="P91" s="468">
        <f>IF(O91=1,SUM($O$6:O91),0)</f>
        <v>0</v>
      </c>
    </row>
    <row r="92" customHeight="1" spans="1:16">
      <c r="A92" s="487"/>
      <c r="B92" s="514">
        <v>5</v>
      </c>
      <c r="C92" s="209" t="s">
        <v>129</v>
      </c>
      <c r="D92" s="498" t="s">
        <v>42</v>
      </c>
      <c r="E92" s="499" t="s">
        <v>53</v>
      </c>
      <c r="F92" s="501">
        <v>2980000</v>
      </c>
      <c r="G92" s="501">
        <v>3564900</v>
      </c>
      <c r="H92" s="502"/>
      <c r="I92" s="495">
        <f t="shared" si="4"/>
        <v>3564900</v>
      </c>
      <c r="J92" s="511">
        <f t="shared" si="7"/>
        <v>1</v>
      </c>
      <c r="K92" s="518">
        <v>13150000</v>
      </c>
      <c r="L92" s="468">
        <f>IF(J92=1,SUM($J$6:J92),0)</f>
        <v>66</v>
      </c>
      <c r="M92" s="468">
        <f>IF(K92=1,SUM($K$6:K92),0)</f>
        <v>0</v>
      </c>
      <c r="N92" s="513">
        <f t="shared" si="9"/>
        <v>66</v>
      </c>
      <c r="O92" s="468">
        <f t="shared" si="10"/>
        <v>0</v>
      </c>
      <c r="P92" s="468">
        <f>IF(O92=1,SUM($O$6:O92),0)</f>
        <v>0</v>
      </c>
    </row>
    <row r="93" customHeight="1" spans="1:16">
      <c r="A93" s="487"/>
      <c r="B93" s="514">
        <v>6</v>
      </c>
      <c r="C93" s="209" t="s">
        <v>130</v>
      </c>
      <c r="D93" s="498" t="s">
        <v>42</v>
      </c>
      <c r="E93" s="499" t="s">
        <v>53</v>
      </c>
      <c r="F93" s="501">
        <v>2980000</v>
      </c>
      <c r="G93" s="501">
        <v>3564900</v>
      </c>
      <c r="H93" s="502"/>
      <c r="I93" s="495">
        <f t="shared" si="4"/>
        <v>3564900</v>
      </c>
      <c r="J93" s="511">
        <f t="shared" si="7"/>
        <v>1</v>
      </c>
      <c r="K93" s="518">
        <v>13150000</v>
      </c>
      <c r="L93" s="468">
        <f>IF(J93=1,SUM($J$6:J93),0)</f>
        <v>67</v>
      </c>
      <c r="M93" s="468">
        <f>IF(K93=1,SUM($K$6:K93),0)</f>
        <v>0</v>
      </c>
      <c r="N93" s="513">
        <f t="shared" si="9"/>
        <v>67</v>
      </c>
      <c r="O93" s="468">
        <f t="shared" si="10"/>
        <v>0</v>
      </c>
      <c r="P93" s="468">
        <f>IF(O93=1,SUM($O$6:O93),0)</f>
        <v>0</v>
      </c>
    </row>
    <row r="94" customHeight="1" spans="1:16">
      <c r="A94" s="487"/>
      <c r="B94" s="514">
        <v>7</v>
      </c>
      <c r="C94" s="209" t="s">
        <v>131</v>
      </c>
      <c r="D94" s="498" t="s">
        <v>42</v>
      </c>
      <c r="E94" s="499" t="s">
        <v>53</v>
      </c>
      <c r="F94" s="501">
        <v>2980000</v>
      </c>
      <c r="G94" s="501">
        <v>3564900</v>
      </c>
      <c r="H94" s="502"/>
      <c r="I94" s="495">
        <f t="shared" si="4"/>
        <v>3564900</v>
      </c>
      <c r="J94" s="511">
        <f t="shared" si="7"/>
        <v>1</v>
      </c>
      <c r="K94" s="518">
        <v>13150000</v>
      </c>
      <c r="L94" s="468">
        <f>IF(J94=1,SUM($J$6:J94),0)</f>
        <v>68</v>
      </c>
      <c r="M94" s="468">
        <f>IF(K94=1,SUM($K$6:K94),0)</f>
        <v>0</v>
      </c>
      <c r="N94" s="513">
        <f t="shared" si="9"/>
        <v>68</v>
      </c>
      <c r="O94" s="468">
        <f t="shared" si="10"/>
        <v>0</v>
      </c>
      <c r="P94" s="468">
        <f>IF(O94=1,SUM($O$6:O94),0)</f>
        <v>0</v>
      </c>
    </row>
    <row r="95" customHeight="1" spans="1:16">
      <c r="A95" s="487"/>
      <c r="B95" s="514">
        <v>8</v>
      </c>
      <c r="C95" s="209" t="s">
        <v>132</v>
      </c>
      <c r="D95" s="498" t="s">
        <v>42</v>
      </c>
      <c r="E95" s="499" t="s">
        <v>53</v>
      </c>
      <c r="F95" s="501">
        <v>2980000</v>
      </c>
      <c r="G95" s="501">
        <v>3564900</v>
      </c>
      <c r="H95" s="502"/>
      <c r="I95" s="495">
        <f t="shared" si="4"/>
        <v>3564900</v>
      </c>
      <c r="J95" s="511">
        <f t="shared" si="7"/>
        <v>1</v>
      </c>
      <c r="K95" s="518">
        <v>13825000</v>
      </c>
      <c r="L95" s="468">
        <f>IF(J95=1,SUM($J$6:J95),0)</f>
        <v>69</v>
      </c>
      <c r="M95" s="468">
        <f>IF(K95=1,SUM($K$6:K95),0)</f>
        <v>0</v>
      </c>
      <c r="N95" s="513">
        <f t="shared" si="9"/>
        <v>69</v>
      </c>
      <c r="O95" s="468">
        <f t="shared" si="10"/>
        <v>0</v>
      </c>
      <c r="P95" s="468">
        <f>IF(O95=1,SUM($O$6:O95),0)</f>
        <v>0</v>
      </c>
    </row>
    <row r="96" customHeight="1" spans="1:16">
      <c r="A96" s="487"/>
      <c r="B96" s="514">
        <v>9</v>
      </c>
      <c r="C96" s="209" t="s">
        <v>133</v>
      </c>
      <c r="D96" s="498" t="s">
        <v>42</v>
      </c>
      <c r="E96" s="499" t="s">
        <v>53</v>
      </c>
      <c r="F96" s="501">
        <v>12249100</v>
      </c>
      <c r="G96" s="501">
        <v>13644300</v>
      </c>
      <c r="H96" s="502"/>
      <c r="I96" s="495">
        <f t="shared" si="4"/>
        <v>13644300</v>
      </c>
      <c r="J96" s="511">
        <f t="shared" si="7"/>
        <v>1</v>
      </c>
      <c r="K96" s="518">
        <v>3050000</v>
      </c>
      <c r="L96" s="468">
        <f>IF(J96=1,SUM($J$6:J96),0)</f>
        <v>70</v>
      </c>
      <c r="M96" s="468">
        <f>IF(K96=1,SUM($K$6:K96),0)</f>
        <v>0</v>
      </c>
      <c r="N96" s="513">
        <f t="shared" si="9"/>
        <v>70</v>
      </c>
      <c r="O96" s="468">
        <f t="shared" si="10"/>
        <v>0</v>
      </c>
      <c r="P96" s="468">
        <f>IF(O96=1,SUM($O$6:O96),0)</f>
        <v>0</v>
      </c>
    </row>
    <row r="97" customHeight="1" spans="1:16">
      <c r="A97" s="487"/>
      <c r="B97" s="514">
        <v>10</v>
      </c>
      <c r="C97" s="209" t="s">
        <v>134</v>
      </c>
      <c r="D97" s="498" t="s">
        <v>42</v>
      </c>
      <c r="E97" s="499" t="s">
        <v>53</v>
      </c>
      <c r="F97" s="501">
        <v>12249100</v>
      </c>
      <c r="G97" s="501">
        <v>13644300</v>
      </c>
      <c r="H97" s="502"/>
      <c r="I97" s="495">
        <f t="shared" si="4"/>
        <v>13644300</v>
      </c>
      <c r="J97" s="511">
        <f t="shared" si="7"/>
        <v>1</v>
      </c>
      <c r="K97" s="518">
        <v>61350.3693012838</v>
      </c>
      <c r="L97" s="468">
        <f>IF(J97=1,SUM($J$6:J97),0)</f>
        <v>71</v>
      </c>
      <c r="M97" s="468">
        <f>IF(K97=1,SUM($K$6:K97),0)</f>
        <v>0</v>
      </c>
      <c r="N97" s="513">
        <f t="shared" si="9"/>
        <v>71</v>
      </c>
      <c r="O97" s="468">
        <f t="shared" si="10"/>
        <v>0</v>
      </c>
      <c r="P97" s="468">
        <f>IF(O97=1,SUM($O$6:O97),0)</f>
        <v>0</v>
      </c>
    </row>
    <row r="98" customHeight="1" spans="1:16">
      <c r="A98" s="487"/>
      <c r="B98" s="514">
        <v>11</v>
      </c>
      <c r="C98" s="209" t="s">
        <v>135</v>
      </c>
      <c r="D98" s="498" t="s">
        <v>42</v>
      </c>
      <c r="E98" s="499" t="s">
        <v>53</v>
      </c>
      <c r="F98" s="501">
        <v>12764100</v>
      </c>
      <c r="G98" s="501">
        <v>14217900</v>
      </c>
      <c r="H98" s="502"/>
      <c r="I98" s="495">
        <f t="shared" si="4"/>
        <v>14217900</v>
      </c>
      <c r="J98" s="511">
        <f t="shared" si="7"/>
        <v>1</v>
      </c>
      <c r="K98" s="518">
        <v>297606.449840389</v>
      </c>
      <c r="L98" s="468">
        <f>IF(J98=1,SUM($J$6:J98),0)</f>
        <v>72</v>
      </c>
      <c r="M98" s="468">
        <f>IF(K98=1,SUM($K$6:K98),0)</f>
        <v>0</v>
      </c>
      <c r="N98" s="513">
        <f t="shared" si="9"/>
        <v>72</v>
      </c>
      <c r="O98" s="468">
        <f t="shared" si="10"/>
        <v>0</v>
      </c>
      <c r="P98" s="468">
        <f>IF(O98=1,SUM($O$6:O98),0)</f>
        <v>0</v>
      </c>
    </row>
    <row r="99" customHeight="1" spans="1:16">
      <c r="A99" s="487"/>
      <c r="B99" s="514">
        <v>12</v>
      </c>
      <c r="C99" s="209" t="s">
        <v>136</v>
      </c>
      <c r="D99" s="498" t="s">
        <v>42</v>
      </c>
      <c r="E99" s="499" t="s">
        <v>53</v>
      </c>
      <c r="F99" s="501">
        <v>12764100</v>
      </c>
      <c r="G99" s="501">
        <v>14217900</v>
      </c>
      <c r="H99" s="502"/>
      <c r="I99" s="495">
        <f t="shared" si="4"/>
        <v>14217900</v>
      </c>
      <c r="J99" s="511">
        <f t="shared" si="7"/>
        <v>1</v>
      </c>
      <c r="K99" s="518">
        <v>63410.2865</v>
      </c>
      <c r="L99" s="468">
        <f>IF(J99=1,SUM($J$6:J99),0)</f>
        <v>73</v>
      </c>
      <c r="M99" s="468">
        <f>IF(K99=1,SUM($K$6:K99),0)</f>
        <v>0</v>
      </c>
      <c r="N99" s="513">
        <f t="shared" si="9"/>
        <v>73</v>
      </c>
      <c r="O99" s="468">
        <f t="shared" si="10"/>
        <v>0</v>
      </c>
      <c r="P99" s="468">
        <f>IF(O99=1,SUM($O$6:O99),0)</f>
        <v>0</v>
      </c>
    </row>
    <row r="100" customHeight="1" spans="1:16">
      <c r="A100" s="487"/>
      <c r="B100" s="514">
        <v>13</v>
      </c>
      <c r="C100" s="209" t="s">
        <v>137</v>
      </c>
      <c r="D100" s="498" t="s">
        <v>42</v>
      </c>
      <c r="E100" s="499" t="s">
        <v>53</v>
      </c>
      <c r="F100" s="501">
        <v>13444100</v>
      </c>
      <c r="G100" s="501">
        <v>14975400</v>
      </c>
      <c r="H100" s="502"/>
      <c r="I100" s="495">
        <f t="shared" si="4"/>
        <v>14975400</v>
      </c>
      <c r="J100" s="511">
        <f t="shared" si="7"/>
        <v>1</v>
      </c>
      <c r="K100" s="518">
        <v>259574.272222222</v>
      </c>
      <c r="L100" s="468">
        <f>IF(J100=1,SUM($J$6:J100),0)</f>
        <v>74</v>
      </c>
      <c r="M100" s="468">
        <f>IF(K100=1,SUM($K$6:K100),0)</f>
        <v>0</v>
      </c>
      <c r="N100" s="513">
        <f t="shared" si="9"/>
        <v>74</v>
      </c>
      <c r="O100" s="468">
        <f t="shared" si="10"/>
        <v>0</v>
      </c>
      <c r="P100" s="468">
        <f>IF(O100=1,SUM($O$6:O100),0)</f>
        <v>0</v>
      </c>
    </row>
    <row r="101" customHeight="1" spans="1:16">
      <c r="A101" s="487"/>
      <c r="B101" s="514">
        <v>14</v>
      </c>
      <c r="C101" s="209" t="s">
        <v>138</v>
      </c>
      <c r="D101" s="498" t="s">
        <v>42</v>
      </c>
      <c r="E101" s="499" t="s">
        <v>53</v>
      </c>
      <c r="F101" s="501">
        <v>13444100</v>
      </c>
      <c r="G101" s="501">
        <v>14975400</v>
      </c>
      <c r="H101" s="502"/>
      <c r="I101" s="495">
        <f t="shared" ref="I101:I165" si="11">IF($I$5=$G$4,G101,(IF($I$5=$F$4,F101,0)))</f>
        <v>14975400</v>
      </c>
      <c r="J101" s="511">
        <f t="shared" si="7"/>
        <v>1</v>
      </c>
      <c r="K101" s="518">
        <v>5918293.40666667</v>
      </c>
      <c r="L101" s="468">
        <f>IF(J101=1,SUM($J$6:J101),0)</f>
        <v>75</v>
      </c>
      <c r="M101" s="468">
        <f>IF(K101=1,SUM($K$6:K101),0)</f>
        <v>0</v>
      </c>
      <c r="N101" s="513">
        <f t="shared" si="9"/>
        <v>75</v>
      </c>
      <c r="O101" s="468">
        <f t="shared" si="10"/>
        <v>0</v>
      </c>
      <c r="P101" s="468">
        <f>IF(O101=1,SUM($O$6:O101),0)</f>
        <v>0</v>
      </c>
    </row>
    <row r="102" customHeight="1" spans="1:16">
      <c r="A102" s="487"/>
      <c r="B102" s="514">
        <v>15</v>
      </c>
      <c r="C102" s="209" t="s">
        <v>139</v>
      </c>
      <c r="D102" s="498" t="s">
        <v>42</v>
      </c>
      <c r="E102" s="499" t="s">
        <v>53</v>
      </c>
      <c r="F102" s="501">
        <v>13444100</v>
      </c>
      <c r="G102" s="501">
        <v>14975400</v>
      </c>
      <c r="H102" s="502"/>
      <c r="I102" s="495">
        <f t="shared" si="11"/>
        <v>14975400</v>
      </c>
      <c r="J102" s="511">
        <f t="shared" si="7"/>
        <v>1</v>
      </c>
      <c r="K102" s="518">
        <v>7304865.0048</v>
      </c>
      <c r="L102" s="468">
        <f>IF(J102=1,SUM($J$6:J102),0)</f>
        <v>76</v>
      </c>
      <c r="M102" s="468">
        <f>IF(K102=1,SUM($K$6:K102),0)</f>
        <v>0</v>
      </c>
      <c r="N102" s="513">
        <f t="shared" si="9"/>
        <v>76</v>
      </c>
      <c r="O102" s="468">
        <f t="shared" si="10"/>
        <v>0</v>
      </c>
      <c r="P102" s="468">
        <f>IF(O102=1,SUM($O$6:O102),0)</f>
        <v>0</v>
      </c>
    </row>
    <row r="103" customHeight="1" spans="1:16">
      <c r="A103" s="487"/>
      <c r="B103" s="514">
        <v>16</v>
      </c>
      <c r="C103" s="209" t="s">
        <v>140</v>
      </c>
      <c r="D103" s="498" t="s">
        <v>42</v>
      </c>
      <c r="E103" s="499" t="s">
        <v>53</v>
      </c>
      <c r="F103" s="501">
        <v>14119100</v>
      </c>
      <c r="G103" s="501">
        <v>15727300</v>
      </c>
      <c r="H103" s="502"/>
      <c r="I103" s="495">
        <f t="shared" si="11"/>
        <v>15727300</v>
      </c>
      <c r="J103" s="511">
        <f t="shared" si="7"/>
        <v>1</v>
      </c>
      <c r="K103" s="518">
        <v>7575415.56053334</v>
      </c>
      <c r="L103" s="468">
        <f>IF(J103=1,SUM($J$6:J103),0)</f>
        <v>77</v>
      </c>
      <c r="M103" s="468">
        <f>IF(K103=1,SUM($K$6:K103),0)</f>
        <v>0</v>
      </c>
      <c r="N103" s="513">
        <f t="shared" si="9"/>
        <v>77</v>
      </c>
      <c r="O103" s="468">
        <f t="shared" si="10"/>
        <v>0</v>
      </c>
      <c r="P103" s="468">
        <f>IF(O103=1,SUM($O$6:O103),0)</f>
        <v>0</v>
      </c>
    </row>
    <row r="104" customHeight="1" spans="1:16">
      <c r="A104" s="487"/>
      <c r="B104" s="514">
        <v>17</v>
      </c>
      <c r="C104" s="209" t="s">
        <v>141</v>
      </c>
      <c r="D104" s="498" t="s">
        <v>42</v>
      </c>
      <c r="E104" s="499" t="s">
        <v>53</v>
      </c>
      <c r="F104" s="501">
        <v>3050000</v>
      </c>
      <c r="G104" s="501">
        <v>3050000</v>
      </c>
      <c r="H104" s="502"/>
      <c r="I104" s="495">
        <f t="shared" si="11"/>
        <v>3050000</v>
      </c>
      <c r="J104" s="511">
        <f t="shared" si="7"/>
        <v>1</v>
      </c>
      <c r="K104" s="518">
        <v>7034314.44906667</v>
      </c>
      <c r="L104" s="468">
        <f>IF(J104=1,SUM($J$6:J104),0)</f>
        <v>78</v>
      </c>
      <c r="M104" s="468">
        <f>IF(K104=1,SUM($K$6:K104),0)</f>
        <v>0</v>
      </c>
      <c r="N104" s="513">
        <f t="shared" si="9"/>
        <v>78</v>
      </c>
      <c r="O104" s="468">
        <f t="shared" si="10"/>
        <v>0</v>
      </c>
      <c r="P104" s="468">
        <f>IF(O104=1,SUM($O$6:O104),0)</f>
        <v>0</v>
      </c>
    </row>
    <row r="105" customHeight="1" spans="1:16">
      <c r="A105" s="487"/>
      <c r="B105" s="514">
        <v>18</v>
      </c>
      <c r="C105" s="209" t="s">
        <v>142</v>
      </c>
      <c r="D105" s="498" t="s">
        <v>45</v>
      </c>
      <c r="E105" s="499" t="s">
        <v>143</v>
      </c>
      <c r="F105" s="501">
        <v>61350.3693012838</v>
      </c>
      <c r="G105" s="501">
        <v>61350.3693012838</v>
      </c>
      <c r="H105" s="502"/>
      <c r="I105" s="495">
        <f t="shared" si="11"/>
        <v>61350.3693012838</v>
      </c>
      <c r="J105" s="511">
        <f t="shared" si="7"/>
        <v>0</v>
      </c>
      <c r="K105" s="518">
        <v>10475860</v>
      </c>
      <c r="L105" s="468">
        <f>IF(J105=1,SUM($J$6:J105),0)</f>
        <v>0</v>
      </c>
      <c r="M105" s="468">
        <f>IF(K105=1,SUM($K$6:K105),0)</f>
        <v>0</v>
      </c>
      <c r="N105" s="513">
        <f t="shared" si="9"/>
        <v>0</v>
      </c>
      <c r="O105" s="468">
        <f t="shared" si="10"/>
        <v>0</v>
      </c>
      <c r="P105" s="468">
        <f>IF(O105=1,SUM($O$6:O105),0)</f>
        <v>0</v>
      </c>
    </row>
    <row r="106" customHeight="1" spans="1:16">
      <c r="A106" s="487"/>
      <c r="B106" s="514">
        <v>19</v>
      </c>
      <c r="C106" s="209" t="s">
        <v>144</v>
      </c>
      <c r="D106" s="498" t="s">
        <v>45</v>
      </c>
      <c r="E106" s="499" t="s">
        <v>143</v>
      </c>
      <c r="F106" s="501">
        <v>297606.449840389</v>
      </c>
      <c r="G106" s="501">
        <v>297606.449840389</v>
      </c>
      <c r="H106" s="502"/>
      <c r="I106" s="495">
        <f t="shared" si="11"/>
        <v>297606.449840389</v>
      </c>
      <c r="J106" s="511">
        <f t="shared" si="7"/>
        <v>0</v>
      </c>
      <c r="K106" s="518">
        <v>9152100</v>
      </c>
      <c r="L106" s="468">
        <f>IF(J106=1,SUM($J$6:J106),0)</f>
        <v>0</v>
      </c>
      <c r="M106" s="468">
        <f>IF(K106=1,SUM($K$6:K106),0)</f>
        <v>0</v>
      </c>
      <c r="N106" s="513">
        <f t="shared" si="9"/>
        <v>0</v>
      </c>
      <c r="O106" s="468">
        <f t="shared" si="10"/>
        <v>0</v>
      </c>
      <c r="P106" s="468">
        <f>IF(O106=1,SUM($O$6:O106),0)</f>
        <v>0</v>
      </c>
    </row>
    <row r="107" customHeight="1" spans="1:16">
      <c r="A107" s="487"/>
      <c r="B107" s="514">
        <v>20</v>
      </c>
      <c r="C107" s="209" t="s">
        <v>145</v>
      </c>
      <c r="D107" s="498" t="s">
        <v>45</v>
      </c>
      <c r="E107" s="499" t="s">
        <v>43</v>
      </c>
      <c r="F107" s="501">
        <v>63410.2865</v>
      </c>
      <c r="G107" s="501">
        <v>63410.2865</v>
      </c>
      <c r="H107" s="502"/>
      <c r="I107" s="495">
        <f t="shared" si="11"/>
        <v>63410.2865</v>
      </c>
      <c r="J107" s="511">
        <f t="shared" si="7"/>
        <v>0</v>
      </c>
      <c r="K107" s="518">
        <v>11193980</v>
      </c>
      <c r="L107" s="468">
        <f>IF(J107=1,SUM($J$6:J107),0)</f>
        <v>0</v>
      </c>
      <c r="M107" s="468">
        <f>IF(K107=1,SUM($K$6:K107),0)</f>
        <v>0</v>
      </c>
      <c r="N107" s="513">
        <f t="shared" si="9"/>
        <v>0</v>
      </c>
      <c r="O107" s="468">
        <f t="shared" si="10"/>
        <v>0</v>
      </c>
      <c r="P107" s="468">
        <f>IF(O107=1,SUM($O$6:O107),0)</f>
        <v>0</v>
      </c>
    </row>
    <row r="108" customHeight="1" spans="1:16">
      <c r="A108" s="487"/>
      <c r="B108" s="514">
        <v>21</v>
      </c>
      <c r="C108" s="209" t="s">
        <v>146</v>
      </c>
      <c r="D108" s="498" t="s">
        <v>45</v>
      </c>
      <c r="E108" s="499" t="s">
        <v>43</v>
      </c>
      <c r="F108" s="501">
        <v>259574.272222222</v>
      </c>
      <c r="G108" s="501">
        <v>259574.272222222</v>
      </c>
      <c r="H108" s="502"/>
      <c r="I108" s="495">
        <f t="shared" si="11"/>
        <v>259574.272222222</v>
      </c>
      <c r="J108" s="511">
        <f t="shared" si="7"/>
        <v>0</v>
      </c>
      <c r="K108" s="518">
        <v>12875140</v>
      </c>
      <c r="L108" s="468">
        <f>IF(J108=1,SUM($J$6:J108),0)</f>
        <v>0</v>
      </c>
      <c r="M108" s="468">
        <f>IF(K108=1,SUM($K$6:K108),0)</f>
        <v>0</v>
      </c>
      <c r="N108" s="513">
        <f t="shared" si="9"/>
        <v>0</v>
      </c>
      <c r="O108" s="468">
        <f t="shared" si="10"/>
        <v>0</v>
      </c>
      <c r="P108" s="468">
        <f>IF(O108=1,SUM($O$6:O108),0)</f>
        <v>0</v>
      </c>
    </row>
    <row r="109" customHeight="1" spans="1:16">
      <c r="A109" s="487"/>
      <c r="B109" s="514">
        <v>22</v>
      </c>
      <c r="C109" s="209" t="s">
        <v>147</v>
      </c>
      <c r="D109" s="498" t="s">
        <v>45</v>
      </c>
      <c r="E109" s="499" t="s">
        <v>43</v>
      </c>
      <c r="F109" s="501">
        <v>5918293.40666667</v>
      </c>
      <c r="G109" s="501">
        <v>5918293.40666667</v>
      </c>
      <c r="H109" s="502"/>
      <c r="I109" s="495">
        <f t="shared" si="11"/>
        <v>5918293.40666667</v>
      </c>
      <c r="J109" s="511">
        <f t="shared" si="7"/>
        <v>0</v>
      </c>
      <c r="K109" s="468">
        <f t="shared" si="8"/>
        <v>1</v>
      </c>
      <c r="L109" s="468">
        <f>IF(J109=1,SUM($J$6:J109),0)</f>
        <v>0</v>
      </c>
      <c r="M109" s="468">
        <f>IF(K109=1,SUM($K$6:K109),0)</f>
        <v>201227065.798931</v>
      </c>
      <c r="N109" s="513">
        <f t="shared" si="9"/>
        <v>201227065.798931</v>
      </c>
      <c r="O109" s="468">
        <f t="shared" si="10"/>
        <v>0</v>
      </c>
      <c r="P109" s="468">
        <f>IF(O109=1,SUM($O$6:O109),0)</f>
        <v>0</v>
      </c>
    </row>
    <row r="110" customHeight="1" spans="1:16">
      <c r="A110" s="487"/>
      <c r="B110" s="514">
        <v>23</v>
      </c>
      <c r="C110" s="209" t="s">
        <v>148</v>
      </c>
      <c r="D110" s="498" t="s">
        <v>45</v>
      </c>
      <c r="E110" s="499" t="s">
        <v>43</v>
      </c>
      <c r="F110" s="501">
        <v>7304865.0048</v>
      </c>
      <c r="G110" s="501">
        <v>7304865.0048</v>
      </c>
      <c r="H110" s="502"/>
      <c r="I110" s="495">
        <f t="shared" si="11"/>
        <v>7304865.0048</v>
      </c>
      <c r="J110" s="511">
        <f t="shared" si="7"/>
        <v>0</v>
      </c>
      <c r="K110" s="468">
        <f t="shared" si="8"/>
        <v>1</v>
      </c>
      <c r="L110" s="468">
        <f>IF(J110=1,SUM($J$6:J110),0)</f>
        <v>0</v>
      </c>
      <c r="M110" s="468">
        <f>IF(K110=1,SUM($K$6:K110),0)</f>
        <v>201227066.798931</v>
      </c>
      <c r="N110" s="513">
        <f t="shared" si="9"/>
        <v>201227066.798931</v>
      </c>
      <c r="O110" s="468">
        <f t="shared" si="10"/>
        <v>0</v>
      </c>
      <c r="P110" s="468">
        <f>IF(O110=1,SUM($O$6:O110),0)</f>
        <v>0</v>
      </c>
    </row>
    <row r="111" customHeight="1" spans="1:16">
      <c r="A111" s="487"/>
      <c r="B111" s="514">
        <v>24</v>
      </c>
      <c r="C111" s="209" t="s">
        <v>149</v>
      </c>
      <c r="D111" s="498" t="s">
        <v>45</v>
      </c>
      <c r="E111" s="499" t="s">
        <v>43</v>
      </c>
      <c r="F111" s="501">
        <v>7575415.56053334</v>
      </c>
      <c r="G111" s="501">
        <v>7575415.56053334</v>
      </c>
      <c r="H111" s="502"/>
      <c r="I111" s="495">
        <f t="shared" si="11"/>
        <v>7575415.56053334</v>
      </c>
      <c r="J111" s="511">
        <f t="shared" si="7"/>
        <v>0</v>
      </c>
      <c r="K111" s="468">
        <f t="shared" si="8"/>
        <v>1</v>
      </c>
      <c r="L111" s="468">
        <f>IF(J111=1,SUM($J$6:J111),0)</f>
        <v>0</v>
      </c>
      <c r="M111" s="468">
        <f>IF(K111=1,SUM($K$6:K111),0)</f>
        <v>201227067.798931</v>
      </c>
      <c r="N111" s="513">
        <f t="shared" si="9"/>
        <v>201227067.798931</v>
      </c>
      <c r="O111" s="468">
        <f t="shared" si="10"/>
        <v>0</v>
      </c>
      <c r="P111" s="468">
        <f>IF(O111=1,SUM($O$6:O111),0)</f>
        <v>0</v>
      </c>
    </row>
    <row r="112" customHeight="1" spans="1:16">
      <c r="A112" s="487"/>
      <c r="B112" s="514">
        <v>25</v>
      </c>
      <c r="C112" s="209" t="s">
        <v>150</v>
      </c>
      <c r="D112" s="498" t="s">
        <v>45</v>
      </c>
      <c r="E112" s="499" t="s">
        <v>43</v>
      </c>
      <c r="F112" s="501">
        <v>7034314.44906667</v>
      </c>
      <c r="G112" s="501">
        <v>7034314.44906667</v>
      </c>
      <c r="H112" s="502"/>
      <c r="I112" s="495">
        <f t="shared" si="11"/>
        <v>7034314.44906667</v>
      </c>
      <c r="J112" s="511">
        <f t="shared" si="7"/>
        <v>0</v>
      </c>
      <c r="K112" s="468">
        <f t="shared" si="8"/>
        <v>1</v>
      </c>
      <c r="L112" s="468">
        <f>IF(J112=1,SUM($J$6:J112),0)</f>
        <v>0</v>
      </c>
      <c r="M112" s="468">
        <f>IF(K112=1,SUM($K$6:K112),0)</f>
        <v>201227068.798931</v>
      </c>
      <c r="N112" s="513">
        <f t="shared" si="9"/>
        <v>201227068.798931</v>
      </c>
      <c r="O112" s="468">
        <f t="shared" si="10"/>
        <v>0</v>
      </c>
      <c r="P112" s="468">
        <f>IF(O112=1,SUM($O$6:O112),0)</f>
        <v>0</v>
      </c>
    </row>
    <row r="113" customHeight="1" spans="1:16">
      <c r="A113" s="487"/>
      <c r="B113" s="497"/>
      <c r="C113" s="209"/>
      <c r="D113" s="498" t="s">
        <v>122</v>
      </c>
      <c r="E113" s="499"/>
      <c r="F113" s="501"/>
      <c r="G113" s="501"/>
      <c r="H113" s="502"/>
      <c r="I113" s="495">
        <f t="shared" si="11"/>
        <v>0</v>
      </c>
      <c r="J113" s="511">
        <f t="shared" si="7"/>
        <v>0</v>
      </c>
      <c r="K113" s="468">
        <f t="shared" si="8"/>
        <v>0</v>
      </c>
      <c r="L113" s="468">
        <f>IF(J113=1,SUM($J$6:J113),0)</f>
        <v>0</v>
      </c>
      <c r="M113" s="468">
        <f>IF(K113=1,SUM($K$6:K113),0)</f>
        <v>0</v>
      </c>
      <c r="N113" s="513">
        <f t="shared" si="9"/>
        <v>0</v>
      </c>
      <c r="O113" s="468">
        <f t="shared" si="10"/>
        <v>0</v>
      </c>
      <c r="P113" s="468">
        <f>IF(O113=1,SUM($O$6:O113),0)</f>
        <v>0</v>
      </c>
    </row>
    <row r="114" customHeight="1" spans="1:16">
      <c r="A114" s="487"/>
      <c r="B114" s="497" t="s">
        <v>151</v>
      </c>
      <c r="C114" s="209" t="s">
        <v>152</v>
      </c>
      <c r="D114" s="498" t="s">
        <v>122</v>
      </c>
      <c r="E114" s="499"/>
      <c r="F114" s="501"/>
      <c r="G114" s="501"/>
      <c r="H114" s="502"/>
      <c r="I114" s="495">
        <f t="shared" si="11"/>
        <v>0</v>
      </c>
      <c r="J114" s="511">
        <f t="shared" si="7"/>
        <v>0</v>
      </c>
      <c r="K114" s="468">
        <f t="shared" si="8"/>
        <v>0</v>
      </c>
      <c r="L114" s="468">
        <f>IF(J114=1,SUM($J$6:J114),0)</f>
        <v>0</v>
      </c>
      <c r="M114" s="468">
        <f>IF(K114=1,SUM($K$6:K114),0)</f>
        <v>0</v>
      </c>
      <c r="N114" s="513">
        <f t="shared" si="9"/>
        <v>0</v>
      </c>
      <c r="O114" s="468">
        <f t="shared" si="10"/>
        <v>0</v>
      </c>
      <c r="P114" s="468">
        <f>IF(O114=1,SUM($O$6:O114),0)</f>
        <v>0</v>
      </c>
    </row>
    <row r="115" customHeight="1" spans="1:16">
      <c r="A115" s="487"/>
      <c r="B115" s="497">
        <v>1</v>
      </c>
      <c r="C115" s="209" t="s">
        <v>153</v>
      </c>
      <c r="D115" s="498" t="s">
        <v>45</v>
      </c>
      <c r="E115" s="499" t="s">
        <v>53</v>
      </c>
      <c r="F115" s="501"/>
      <c r="G115" s="501"/>
      <c r="H115" s="502"/>
      <c r="I115" s="495">
        <f t="shared" si="11"/>
        <v>0</v>
      </c>
      <c r="J115" s="511">
        <f t="shared" si="7"/>
        <v>0</v>
      </c>
      <c r="K115" s="468">
        <f t="shared" si="8"/>
        <v>1</v>
      </c>
      <c r="L115" s="468">
        <f>IF(J115=1,SUM($J$6:J115),0)</f>
        <v>0</v>
      </c>
      <c r="M115" s="468">
        <f>IF(K115=1,SUM($K$6:K115),0)</f>
        <v>201227069.798931</v>
      </c>
      <c r="N115" s="513">
        <f t="shared" si="9"/>
        <v>201227069.798931</v>
      </c>
      <c r="O115" s="468">
        <f t="shared" si="10"/>
        <v>0</v>
      </c>
      <c r="P115" s="468">
        <f>IF(O115=1,SUM($O$6:O115),0)</f>
        <v>0</v>
      </c>
    </row>
    <row r="116" customHeight="1" spans="1:16">
      <c r="A116" s="487"/>
      <c r="B116" s="497">
        <v>2</v>
      </c>
      <c r="C116" s="209" t="s">
        <v>154</v>
      </c>
      <c r="D116" s="498" t="s">
        <v>42</v>
      </c>
      <c r="E116" s="499" t="s">
        <v>155</v>
      </c>
      <c r="F116" s="501">
        <v>16002920</v>
      </c>
      <c r="G116" s="501">
        <v>30518900</v>
      </c>
      <c r="H116" s="502"/>
      <c r="I116" s="495">
        <f t="shared" si="11"/>
        <v>30518900</v>
      </c>
      <c r="J116" s="511">
        <f t="shared" si="7"/>
        <v>1</v>
      </c>
      <c r="K116" s="468">
        <f t="shared" si="8"/>
        <v>0</v>
      </c>
      <c r="L116" s="468">
        <f>IF(J116=1,SUM($J$6:J116),0)</f>
        <v>79</v>
      </c>
      <c r="M116" s="468">
        <f>IF(K116=1,SUM($K$6:K116),0)</f>
        <v>0</v>
      </c>
      <c r="N116" s="513">
        <f t="shared" si="9"/>
        <v>79</v>
      </c>
      <c r="O116" s="468">
        <f t="shared" si="10"/>
        <v>0</v>
      </c>
      <c r="P116" s="468">
        <f>IF(O116=1,SUM($O$6:O116),0)</f>
        <v>0</v>
      </c>
    </row>
    <row r="117" customHeight="1" spans="1:16">
      <c r="A117" s="487"/>
      <c r="B117" s="497">
        <v>3</v>
      </c>
      <c r="C117" s="515" t="s">
        <v>156</v>
      </c>
      <c r="D117" s="498" t="s">
        <v>42</v>
      </c>
      <c r="E117" s="499" t="s">
        <v>155</v>
      </c>
      <c r="F117" s="501">
        <v>18311920</v>
      </c>
      <c r="G117" s="501">
        <v>34969900</v>
      </c>
      <c r="H117" s="502"/>
      <c r="I117" s="495">
        <f t="shared" si="11"/>
        <v>34969900</v>
      </c>
      <c r="J117" s="511">
        <f t="shared" si="7"/>
        <v>1</v>
      </c>
      <c r="K117" s="468">
        <f t="shared" si="8"/>
        <v>0</v>
      </c>
      <c r="L117" s="468">
        <f>IF(J117=1,SUM($J$6:J117),0)</f>
        <v>80</v>
      </c>
      <c r="M117" s="468">
        <f>IF(K117=1,SUM($K$6:K117),0)</f>
        <v>0</v>
      </c>
      <c r="N117" s="513">
        <f t="shared" si="9"/>
        <v>80</v>
      </c>
      <c r="O117" s="468">
        <f t="shared" si="10"/>
        <v>0</v>
      </c>
      <c r="P117" s="468">
        <f>IF(O117=1,SUM($O$6:O117),0)</f>
        <v>0</v>
      </c>
    </row>
    <row r="118" customHeight="1" spans="1:16">
      <c r="A118" s="487"/>
      <c r="B118" s="497">
        <v>4</v>
      </c>
      <c r="C118" s="209" t="s">
        <v>157</v>
      </c>
      <c r="D118" s="498" t="s">
        <v>42</v>
      </c>
      <c r="E118" s="499" t="s">
        <v>155</v>
      </c>
      <c r="F118" s="501">
        <v>79514150</v>
      </c>
      <c r="G118" s="501">
        <v>145312800</v>
      </c>
      <c r="H118" s="502"/>
      <c r="I118" s="495">
        <f t="shared" si="11"/>
        <v>145312800</v>
      </c>
      <c r="J118" s="511">
        <f t="shared" si="7"/>
        <v>1</v>
      </c>
      <c r="K118" s="468">
        <f t="shared" si="8"/>
        <v>0</v>
      </c>
      <c r="L118" s="468">
        <f>IF(J118=1,SUM($J$6:J118),0)</f>
        <v>81</v>
      </c>
      <c r="M118" s="468">
        <f>IF(K118=1,SUM($K$6:K118),0)</f>
        <v>0</v>
      </c>
      <c r="N118" s="513">
        <f t="shared" si="9"/>
        <v>81</v>
      </c>
      <c r="O118" s="468">
        <f t="shared" si="10"/>
        <v>0</v>
      </c>
      <c r="P118" s="468">
        <f>IF(O118=1,SUM($O$6:O118),0)</f>
        <v>0</v>
      </c>
    </row>
    <row r="119" customHeight="1" spans="1:16">
      <c r="A119" s="487"/>
      <c r="B119" s="497">
        <v>5</v>
      </c>
      <c r="C119" s="209" t="s">
        <v>158</v>
      </c>
      <c r="D119" s="498" t="s">
        <v>42</v>
      </c>
      <c r="E119" s="499" t="s">
        <v>155</v>
      </c>
      <c r="F119" s="501">
        <v>46492920</v>
      </c>
      <c r="G119" s="501">
        <v>46492920</v>
      </c>
      <c r="H119" s="502"/>
      <c r="I119" s="495">
        <f t="shared" si="11"/>
        <v>46492920</v>
      </c>
      <c r="J119" s="511">
        <f t="shared" si="7"/>
        <v>1</v>
      </c>
      <c r="K119" s="468">
        <f t="shared" si="8"/>
        <v>0</v>
      </c>
      <c r="L119" s="468">
        <f>IF(J119=1,SUM($J$6:J119),0)</f>
        <v>82</v>
      </c>
      <c r="M119" s="468">
        <f>IF(K119=1,SUM($K$6:K119),0)</f>
        <v>0</v>
      </c>
      <c r="N119" s="513">
        <f t="shared" si="9"/>
        <v>82</v>
      </c>
      <c r="O119" s="468">
        <f t="shared" si="10"/>
        <v>0</v>
      </c>
      <c r="P119" s="468">
        <f>IF(O119=1,SUM($O$6:O119),0)</f>
        <v>0</v>
      </c>
    </row>
    <row r="120" customHeight="1" spans="1:16">
      <c r="A120" s="487"/>
      <c r="B120" s="497">
        <v>6</v>
      </c>
      <c r="C120" s="209" t="s">
        <v>159</v>
      </c>
      <c r="D120" s="498" t="s">
        <v>42</v>
      </c>
      <c r="E120" s="499" t="s">
        <v>155</v>
      </c>
      <c r="F120" s="501">
        <v>229416150</v>
      </c>
      <c r="G120" s="501">
        <v>229416150</v>
      </c>
      <c r="H120" s="502"/>
      <c r="I120" s="495">
        <f t="shared" si="11"/>
        <v>229416150</v>
      </c>
      <c r="J120" s="511">
        <f t="shared" si="7"/>
        <v>1</v>
      </c>
      <c r="K120" s="468">
        <f t="shared" si="8"/>
        <v>0</v>
      </c>
      <c r="L120" s="468">
        <f>IF(J120=1,SUM($J$6:J120),0)</f>
        <v>83</v>
      </c>
      <c r="M120" s="468">
        <f>IF(K120=1,SUM($K$6:K120),0)</f>
        <v>0</v>
      </c>
      <c r="N120" s="513">
        <f t="shared" si="9"/>
        <v>83</v>
      </c>
      <c r="O120" s="468">
        <f t="shared" si="10"/>
        <v>0</v>
      </c>
      <c r="P120" s="468">
        <f>IF(O120=1,SUM($O$6:O120),0)</f>
        <v>0</v>
      </c>
    </row>
    <row r="121" customHeight="1" spans="1:16">
      <c r="A121" s="487"/>
      <c r="B121" s="497">
        <v>7</v>
      </c>
      <c r="C121" s="209" t="s">
        <v>160</v>
      </c>
      <c r="D121" s="498" t="s">
        <v>42</v>
      </c>
      <c r="E121" s="499" t="s">
        <v>155</v>
      </c>
      <c r="F121" s="501">
        <v>46425420</v>
      </c>
      <c r="G121" s="501">
        <v>46425420</v>
      </c>
      <c r="H121" s="502"/>
      <c r="I121" s="495">
        <f t="shared" si="11"/>
        <v>46425420</v>
      </c>
      <c r="J121" s="511">
        <f t="shared" si="7"/>
        <v>1</v>
      </c>
      <c r="K121" s="468">
        <f t="shared" si="8"/>
        <v>0</v>
      </c>
      <c r="L121" s="468">
        <f>IF(J121=1,SUM($J$6:J121),0)</f>
        <v>84</v>
      </c>
      <c r="M121" s="468">
        <f>IF(K121=1,SUM($K$6:K121),0)</f>
        <v>0</v>
      </c>
      <c r="N121" s="513">
        <f t="shared" si="9"/>
        <v>84</v>
      </c>
      <c r="O121" s="468">
        <f t="shared" si="10"/>
        <v>0</v>
      </c>
      <c r="P121" s="468">
        <f>IF(O121=1,SUM($O$6:O121),0)</f>
        <v>0</v>
      </c>
    </row>
    <row r="122" customHeight="1" spans="1:16">
      <c r="A122" s="487"/>
      <c r="B122" s="497"/>
      <c r="C122" s="516" t="s">
        <v>161</v>
      </c>
      <c r="D122" s="498" t="s">
        <v>122</v>
      </c>
      <c r="E122" s="499"/>
      <c r="F122" s="501"/>
      <c r="G122" s="501"/>
      <c r="H122" s="502"/>
      <c r="I122" s="495">
        <f t="shared" si="11"/>
        <v>0</v>
      </c>
      <c r="J122" s="511">
        <f t="shared" si="7"/>
        <v>0</v>
      </c>
      <c r="K122" s="468">
        <f t="shared" si="8"/>
        <v>0</v>
      </c>
      <c r="L122" s="468">
        <f>IF(J122=1,SUM($J$6:J122),0)</f>
        <v>0</v>
      </c>
      <c r="M122" s="468">
        <f>IF(K122=1,SUM($K$6:K122),0)</f>
        <v>0</v>
      </c>
      <c r="N122" s="513">
        <f t="shared" si="9"/>
        <v>0</v>
      </c>
      <c r="O122" s="468">
        <f t="shared" si="10"/>
        <v>0</v>
      </c>
      <c r="P122" s="468">
        <f>IF(O122=1,SUM($O$6:O122),0)</f>
        <v>0</v>
      </c>
    </row>
    <row r="123" customHeight="1" spans="1:16">
      <c r="A123" s="487"/>
      <c r="B123" s="497">
        <v>8</v>
      </c>
      <c r="C123" s="515" t="s">
        <v>162</v>
      </c>
      <c r="D123" s="498" t="s">
        <v>42</v>
      </c>
      <c r="E123" s="499" t="s">
        <v>155</v>
      </c>
      <c r="F123" s="501">
        <v>241300000</v>
      </c>
      <c r="G123" s="501">
        <v>286907300</v>
      </c>
      <c r="H123" s="517"/>
      <c r="I123" s="495">
        <f t="shared" si="11"/>
        <v>286907300</v>
      </c>
      <c r="J123" s="511">
        <f t="shared" si="7"/>
        <v>1</v>
      </c>
      <c r="K123" s="468">
        <f t="shared" si="8"/>
        <v>0</v>
      </c>
      <c r="L123" s="468">
        <f>IF(J123=1,SUM($J$6:J123),0)</f>
        <v>85</v>
      </c>
      <c r="M123" s="468">
        <f>IF(K123=1,SUM($K$6:K123),0)</f>
        <v>0</v>
      </c>
      <c r="N123" s="513">
        <f t="shared" si="9"/>
        <v>85</v>
      </c>
      <c r="O123" s="468">
        <f t="shared" si="10"/>
        <v>0</v>
      </c>
      <c r="P123" s="468">
        <f>IF(O123=1,SUM($O$6:O123),0)</f>
        <v>0</v>
      </c>
    </row>
    <row r="124" customHeight="1" spans="1:16">
      <c r="A124" s="487"/>
      <c r="B124" s="497">
        <v>9</v>
      </c>
      <c r="C124" s="515" t="s">
        <v>163</v>
      </c>
      <c r="D124" s="498" t="s">
        <v>42</v>
      </c>
      <c r="E124" s="499" t="s">
        <v>53</v>
      </c>
      <c r="F124" s="501">
        <v>42499000</v>
      </c>
      <c r="G124" s="501">
        <v>47390600</v>
      </c>
      <c r="H124" s="517"/>
      <c r="I124" s="495">
        <f t="shared" si="11"/>
        <v>47390600</v>
      </c>
      <c r="J124" s="511">
        <f t="shared" si="7"/>
        <v>1</v>
      </c>
      <c r="K124" s="468">
        <f t="shared" si="8"/>
        <v>0</v>
      </c>
      <c r="L124" s="468">
        <f>IF(J124=1,SUM($J$6:J124),0)</f>
        <v>86</v>
      </c>
      <c r="M124" s="468">
        <f>IF(K124=1,SUM($K$6:K124),0)</f>
        <v>0</v>
      </c>
      <c r="N124" s="513">
        <f t="shared" si="9"/>
        <v>86</v>
      </c>
      <c r="O124" s="468">
        <f t="shared" si="10"/>
        <v>0</v>
      </c>
      <c r="P124" s="468">
        <f>IF(O124=1,SUM($O$6:O124),0)</f>
        <v>0</v>
      </c>
    </row>
    <row r="125" customHeight="1" spans="1:16">
      <c r="A125" s="487"/>
      <c r="B125" s="497"/>
      <c r="C125" s="209"/>
      <c r="D125" s="498"/>
      <c r="E125" s="499"/>
      <c r="F125" s="501"/>
      <c r="G125" s="501"/>
      <c r="H125" s="517"/>
      <c r="I125" s="495">
        <f t="shared" si="11"/>
        <v>0</v>
      </c>
      <c r="J125" s="511">
        <f t="shared" si="7"/>
        <v>0</v>
      </c>
      <c r="K125" s="468">
        <f t="shared" si="8"/>
        <v>0</v>
      </c>
      <c r="L125" s="468">
        <f>IF(J125=1,SUM($J$6:J125),0)</f>
        <v>0</v>
      </c>
      <c r="M125" s="468">
        <f>IF(K125=1,SUM($K$6:K125),0)</f>
        <v>0</v>
      </c>
      <c r="N125" s="513">
        <f t="shared" si="9"/>
        <v>0</v>
      </c>
      <c r="O125" s="468">
        <f t="shared" si="10"/>
        <v>0</v>
      </c>
      <c r="P125" s="468">
        <f>IF(O125=1,SUM($O$6:O125),0)</f>
        <v>0</v>
      </c>
    </row>
    <row r="126" customHeight="1" spans="1:16">
      <c r="A126" s="487"/>
      <c r="B126" s="497" t="s">
        <v>164</v>
      </c>
      <c r="C126" s="209" t="s">
        <v>165</v>
      </c>
      <c r="D126" s="498" t="s">
        <v>122</v>
      </c>
      <c r="E126" s="499"/>
      <c r="F126" s="501"/>
      <c r="G126" s="501"/>
      <c r="H126" s="517"/>
      <c r="I126" s="495">
        <f t="shared" si="11"/>
        <v>0</v>
      </c>
      <c r="J126" s="511">
        <f t="shared" si="7"/>
        <v>0</v>
      </c>
      <c r="K126" s="468">
        <f t="shared" si="8"/>
        <v>0</v>
      </c>
      <c r="L126" s="468">
        <f>IF(J126=1,SUM($J$6:J126),0)</f>
        <v>0</v>
      </c>
      <c r="M126" s="468">
        <f>IF(K126=1,SUM($K$6:K126),0)</f>
        <v>0</v>
      </c>
      <c r="N126" s="513">
        <f t="shared" si="9"/>
        <v>0</v>
      </c>
      <c r="O126" s="468">
        <f t="shared" si="10"/>
        <v>0</v>
      </c>
      <c r="P126" s="468">
        <f>IF(O126=1,SUM($O$6:O126),0)</f>
        <v>0</v>
      </c>
    </row>
    <row r="127" customHeight="1" spans="1:16">
      <c r="A127" s="487"/>
      <c r="B127" s="497">
        <v>1</v>
      </c>
      <c r="C127" s="209" t="s">
        <v>166</v>
      </c>
      <c r="D127" s="498" t="s">
        <v>42</v>
      </c>
      <c r="E127" s="499" t="s">
        <v>155</v>
      </c>
      <c r="F127" s="501">
        <v>126104830</v>
      </c>
      <c r="G127" s="501">
        <v>181123500</v>
      </c>
      <c r="H127" s="517"/>
      <c r="I127" s="495">
        <f t="shared" si="11"/>
        <v>181123500</v>
      </c>
      <c r="J127" s="511">
        <f t="shared" si="7"/>
        <v>1</v>
      </c>
      <c r="K127" s="468">
        <f t="shared" si="8"/>
        <v>0</v>
      </c>
      <c r="L127" s="468">
        <f>IF(J127=1,SUM($J$6:J127),0)</f>
        <v>87</v>
      </c>
      <c r="M127" s="468">
        <f>IF(K127=1,SUM($K$6:K127),0)</f>
        <v>0</v>
      </c>
      <c r="N127" s="513">
        <f t="shared" si="9"/>
        <v>87</v>
      </c>
      <c r="O127" s="468">
        <f t="shared" si="10"/>
        <v>0</v>
      </c>
      <c r="P127" s="468">
        <f>IF(O127=1,SUM($O$6:O127),0)</f>
        <v>0</v>
      </c>
    </row>
    <row r="128" customHeight="1" spans="1:16">
      <c r="A128" s="487"/>
      <c r="B128" s="497">
        <v>2</v>
      </c>
      <c r="C128" s="209" t="s">
        <v>167</v>
      </c>
      <c r="D128" s="498" t="s">
        <v>42</v>
      </c>
      <c r="E128" s="499" t="s">
        <v>155</v>
      </c>
      <c r="F128" s="501">
        <v>191704830</v>
      </c>
      <c r="G128" s="501">
        <v>265523500</v>
      </c>
      <c r="H128" s="517"/>
      <c r="I128" s="495">
        <f t="shared" si="11"/>
        <v>265523500</v>
      </c>
      <c r="J128" s="511">
        <f t="shared" si="7"/>
        <v>1</v>
      </c>
      <c r="K128" s="468">
        <f t="shared" si="8"/>
        <v>0</v>
      </c>
      <c r="L128" s="468">
        <f>IF(J128=1,SUM($J$6:J128),0)</f>
        <v>88</v>
      </c>
      <c r="M128" s="468">
        <f>IF(K128=1,SUM($K$6:K128),0)</f>
        <v>0</v>
      </c>
      <c r="N128" s="513">
        <f t="shared" si="9"/>
        <v>88</v>
      </c>
      <c r="O128" s="468">
        <f t="shared" si="10"/>
        <v>0</v>
      </c>
      <c r="P128" s="468">
        <f>IF(O128=1,SUM($O$6:O128),0)</f>
        <v>0</v>
      </c>
    </row>
    <row r="129" customHeight="1" spans="1:16">
      <c r="A129" s="487"/>
      <c r="B129" s="497">
        <v>3</v>
      </c>
      <c r="C129" s="209" t="s">
        <v>168</v>
      </c>
      <c r="D129" s="498" t="s">
        <v>45</v>
      </c>
      <c r="E129" s="499" t="s">
        <v>155</v>
      </c>
      <c r="F129" s="501">
        <v>79200000</v>
      </c>
      <c r="G129" s="501">
        <v>79200000</v>
      </c>
      <c r="H129" s="517"/>
      <c r="I129" s="495">
        <f t="shared" si="11"/>
        <v>79200000</v>
      </c>
      <c r="J129" s="511">
        <f t="shared" si="7"/>
        <v>0</v>
      </c>
      <c r="K129" s="468">
        <f t="shared" si="8"/>
        <v>1</v>
      </c>
      <c r="L129" s="468">
        <f>IF(J129=1,SUM($J$6:J129),0)</f>
        <v>0</v>
      </c>
      <c r="M129" s="468">
        <f>IF(K129=1,SUM($K$6:K129),0)</f>
        <v>201227070.798931</v>
      </c>
      <c r="N129" s="513">
        <f t="shared" si="9"/>
        <v>201227070.798931</v>
      </c>
      <c r="O129" s="468">
        <f t="shared" si="10"/>
        <v>0</v>
      </c>
      <c r="P129" s="468">
        <f>IF(O129=1,SUM($O$6:O129),0)</f>
        <v>0</v>
      </c>
    </row>
    <row r="130" customHeight="1" spans="1:16">
      <c r="A130" s="487"/>
      <c r="B130" s="497">
        <v>4</v>
      </c>
      <c r="C130" s="209" t="s">
        <v>169</v>
      </c>
      <c r="D130" s="498" t="s">
        <v>45</v>
      </c>
      <c r="E130" s="499" t="s">
        <v>53</v>
      </c>
      <c r="F130" s="501">
        <v>5975000</v>
      </c>
      <c r="G130" s="501">
        <v>5975000</v>
      </c>
      <c r="H130" s="517"/>
      <c r="I130" s="495">
        <f t="shared" si="11"/>
        <v>5975000</v>
      </c>
      <c r="J130" s="511">
        <f t="shared" si="7"/>
        <v>0</v>
      </c>
      <c r="K130" s="468">
        <f t="shared" si="8"/>
        <v>1</v>
      </c>
      <c r="L130" s="468">
        <f>IF(J130=1,SUM($J$6:J130),0)</f>
        <v>0</v>
      </c>
      <c r="M130" s="468">
        <f>IF(K130=1,SUM($K$6:K130),0)</f>
        <v>201227071.798931</v>
      </c>
      <c r="N130" s="513">
        <f t="shared" si="9"/>
        <v>201227071.798931</v>
      </c>
      <c r="O130" s="468">
        <f t="shared" si="10"/>
        <v>0</v>
      </c>
      <c r="P130" s="468">
        <f>IF(O130=1,SUM($O$6:O130),0)</f>
        <v>0</v>
      </c>
    </row>
    <row r="131" customHeight="1" spans="1:16">
      <c r="A131" s="487"/>
      <c r="B131" s="497">
        <v>5</v>
      </c>
      <c r="C131" s="209" t="s">
        <v>170</v>
      </c>
      <c r="D131" s="498" t="s">
        <v>45</v>
      </c>
      <c r="E131" s="499" t="s">
        <v>143</v>
      </c>
      <c r="F131" s="501">
        <v>12500000</v>
      </c>
      <c r="G131" s="501">
        <v>12500000</v>
      </c>
      <c r="H131" s="517"/>
      <c r="I131" s="495">
        <f t="shared" si="11"/>
        <v>12500000</v>
      </c>
      <c r="J131" s="511">
        <f t="shared" si="7"/>
        <v>0</v>
      </c>
      <c r="K131" s="468">
        <f t="shared" si="8"/>
        <v>1</v>
      </c>
      <c r="L131" s="468">
        <f>IF(J131=1,SUM($J$6:J131),0)</f>
        <v>0</v>
      </c>
      <c r="M131" s="468">
        <f>IF(K131=1,SUM($K$6:K131),0)</f>
        <v>201227072.798931</v>
      </c>
      <c r="N131" s="513">
        <f t="shared" si="9"/>
        <v>201227072.798931</v>
      </c>
      <c r="O131" s="468">
        <f t="shared" si="10"/>
        <v>0</v>
      </c>
      <c r="P131" s="468">
        <f>IF(O131=1,SUM($O$6:O131),0)</f>
        <v>0</v>
      </c>
    </row>
    <row r="132" customHeight="1" spans="1:16">
      <c r="A132" s="487"/>
      <c r="B132" s="497"/>
      <c r="C132" s="209"/>
      <c r="D132" s="498" t="s">
        <v>122</v>
      </c>
      <c r="E132" s="499"/>
      <c r="F132" s="501"/>
      <c r="G132" s="501"/>
      <c r="H132" s="517"/>
      <c r="I132" s="495">
        <f t="shared" si="11"/>
        <v>0</v>
      </c>
      <c r="J132" s="511">
        <f t="shared" si="7"/>
        <v>0</v>
      </c>
      <c r="K132" s="468">
        <f t="shared" si="8"/>
        <v>0</v>
      </c>
      <c r="L132" s="468">
        <f>IF(J132=1,SUM($J$6:J132),0)</f>
        <v>0</v>
      </c>
      <c r="M132" s="468">
        <f>IF(K132=1,SUM($K$6:K132),0)</f>
        <v>0</v>
      </c>
      <c r="N132" s="513">
        <f t="shared" si="9"/>
        <v>0</v>
      </c>
      <c r="O132" s="468">
        <f t="shared" si="10"/>
        <v>0</v>
      </c>
      <c r="P132" s="468">
        <f>IF(O132=1,SUM($O$6:O132),0)</f>
        <v>0</v>
      </c>
    </row>
    <row r="133" customHeight="1" spans="1:16">
      <c r="A133" s="487"/>
      <c r="B133" s="497" t="s">
        <v>171</v>
      </c>
      <c r="C133" s="209" t="s">
        <v>172</v>
      </c>
      <c r="D133" s="498" t="s">
        <v>122</v>
      </c>
      <c r="E133" s="499"/>
      <c r="F133" s="501"/>
      <c r="G133" s="501"/>
      <c r="H133" s="517"/>
      <c r="I133" s="495">
        <f t="shared" si="11"/>
        <v>0</v>
      </c>
      <c r="J133" s="511">
        <f t="shared" si="7"/>
        <v>0</v>
      </c>
      <c r="K133" s="468">
        <f t="shared" si="8"/>
        <v>0</v>
      </c>
      <c r="L133" s="468">
        <f>IF(J133=1,SUM($J$6:J133),0)</f>
        <v>0</v>
      </c>
      <c r="M133" s="468">
        <f>IF(K133=1,SUM($K$6:K133),0)</f>
        <v>0</v>
      </c>
      <c r="N133" s="513">
        <f t="shared" si="9"/>
        <v>0</v>
      </c>
      <c r="O133" s="468">
        <f t="shared" si="10"/>
        <v>0</v>
      </c>
      <c r="P133" s="468">
        <f>IF(O133=1,SUM($O$6:O133),0)</f>
        <v>0</v>
      </c>
    </row>
    <row r="134" customHeight="1" spans="1:16">
      <c r="A134" s="487"/>
      <c r="B134" s="497">
        <v>1</v>
      </c>
      <c r="C134" s="209" t="s">
        <v>173</v>
      </c>
      <c r="D134" s="498" t="s">
        <v>42</v>
      </c>
      <c r="E134" s="499" t="s">
        <v>43</v>
      </c>
      <c r="F134" s="501">
        <v>24998100</v>
      </c>
      <c r="G134" s="501">
        <v>27845400</v>
      </c>
      <c r="H134" s="517"/>
      <c r="I134" s="495">
        <f t="shared" si="11"/>
        <v>27845400</v>
      </c>
      <c r="J134" s="511">
        <f t="shared" si="7"/>
        <v>1</v>
      </c>
      <c r="K134" s="468">
        <f t="shared" si="8"/>
        <v>0</v>
      </c>
      <c r="L134" s="468">
        <f>IF(J134=1,SUM($J$6:J134),0)</f>
        <v>89</v>
      </c>
      <c r="M134" s="468">
        <f>IF(K134=1,SUM($K$6:K134),0)</f>
        <v>0</v>
      </c>
      <c r="N134" s="513">
        <f t="shared" si="9"/>
        <v>89</v>
      </c>
      <c r="O134" s="468">
        <f t="shared" si="10"/>
        <v>0</v>
      </c>
      <c r="P134" s="468">
        <f>IF(O134=1,SUM($O$6:O134),0)</f>
        <v>0</v>
      </c>
    </row>
    <row r="135" customHeight="1" spans="1:16">
      <c r="A135" s="487"/>
      <c r="B135" s="497">
        <v>2</v>
      </c>
      <c r="C135" s="209" t="s">
        <v>174</v>
      </c>
      <c r="D135" s="498" t="s">
        <v>42</v>
      </c>
      <c r="E135" s="499" t="s">
        <v>43</v>
      </c>
      <c r="F135" s="501">
        <v>26746100</v>
      </c>
      <c r="G135" s="501">
        <v>42757200</v>
      </c>
      <c r="H135" s="517"/>
      <c r="I135" s="495">
        <f t="shared" si="11"/>
        <v>42757200</v>
      </c>
      <c r="J135" s="511">
        <f t="shared" si="7"/>
        <v>1</v>
      </c>
      <c r="K135" s="468">
        <f t="shared" si="8"/>
        <v>0</v>
      </c>
      <c r="L135" s="468">
        <f>IF(J135=1,SUM($J$6:J135),0)</f>
        <v>90</v>
      </c>
      <c r="M135" s="468">
        <f>IF(K135=1,SUM($K$6:K135),0)</f>
        <v>0</v>
      </c>
      <c r="N135" s="513">
        <f t="shared" si="9"/>
        <v>90</v>
      </c>
      <c r="O135" s="468">
        <f t="shared" si="10"/>
        <v>0</v>
      </c>
      <c r="P135" s="468">
        <f>IF(O135=1,SUM($O$6:O135),0)</f>
        <v>0</v>
      </c>
    </row>
    <row r="136" customHeight="1" spans="1:16">
      <c r="A136" s="487"/>
      <c r="B136" s="497">
        <v>3</v>
      </c>
      <c r="C136" s="209" t="s">
        <v>175</v>
      </c>
      <c r="D136" s="498" t="s">
        <v>42</v>
      </c>
      <c r="E136" s="499" t="s">
        <v>43</v>
      </c>
      <c r="F136" s="501">
        <v>38097500</v>
      </c>
      <c r="G136" s="501">
        <v>56838600</v>
      </c>
      <c r="H136" s="502"/>
      <c r="I136" s="495">
        <f t="shared" si="11"/>
        <v>56838600</v>
      </c>
      <c r="J136" s="511">
        <f t="shared" si="7"/>
        <v>1</v>
      </c>
      <c r="K136" s="468">
        <f t="shared" si="8"/>
        <v>0</v>
      </c>
      <c r="L136" s="468">
        <f>IF(J136=1,SUM($J$6:J136),0)</f>
        <v>91</v>
      </c>
      <c r="M136" s="468">
        <f>IF(K136=1,SUM($K$6:K136),0)</f>
        <v>0</v>
      </c>
      <c r="N136" s="513">
        <f t="shared" si="9"/>
        <v>91</v>
      </c>
      <c r="O136" s="468">
        <f t="shared" si="10"/>
        <v>0</v>
      </c>
      <c r="P136" s="468">
        <f>IF(O136=1,SUM($O$6:O136),0)</f>
        <v>0</v>
      </c>
    </row>
    <row r="137" customHeight="1" spans="1:16">
      <c r="A137" s="487"/>
      <c r="B137" s="497">
        <v>4</v>
      </c>
      <c r="C137" s="209" t="s">
        <v>176</v>
      </c>
      <c r="D137" s="498" t="s">
        <v>42</v>
      </c>
      <c r="E137" s="499" t="s">
        <v>43</v>
      </c>
      <c r="F137" s="501">
        <v>46697500</v>
      </c>
      <c r="G137" s="501">
        <v>77674900</v>
      </c>
      <c r="H137" s="502"/>
      <c r="I137" s="495">
        <f t="shared" si="11"/>
        <v>77674900</v>
      </c>
      <c r="J137" s="511">
        <f t="shared" ref="J137:J200" si="12">IF(D137="MDU-KD",1,0)</f>
        <v>1</v>
      </c>
      <c r="K137" s="468">
        <f t="shared" ref="K137:K200" si="13">IF(D137="HDW",1,0)</f>
        <v>0</v>
      </c>
      <c r="L137" s="468">
        <f>IF(J137=1,SUM($J$6:J137),0)</f>
        <v>92</v>
      </c>
      <c r="M137" s="468">
        <f>IF(K137=1,SUM($K$6:K137),0)</f>
        <v>0</v>
      </c>
      <c r="N137" s="513">
        <f t="shared" ref="N137:N200" si="14">IF(L137=0,M137,L137)</f>
        <v>92</v>
      </c>
      <c r="O137" s="468">
        <f t="shared" ref="O137:O200" si="15">IF(E137=0,0,IF(LEFT(C137,11)="Tiang Beton",1,0))</f>
        <v>0</v>
      </c>
      <c r="P137" s="468">
        <f>IF(O137=1,SUM($O$6:O137),0)</f>
        <v>0</v>
      </c>
    </row>
    <row r="138" customHeight="1" spans="1:17">
      <c r="A138" s="519"/>
      <c r="B138" s="497">
        <v>5</v>
      </c>
      <c r="C138" s="209" t="s">
        <v>177</v>
      </c>
      <c r="D138" s="498" t="s">
        <v>42</v>
      </c>
      <c r="E138" s="499" t="s">
        <v>43</v>
      </c>
      <c r="F138" s="501">
        <v>21530100</v>
      </c>
      <c r="G138" s="501">
        <v>21530100</v>
      </c>
      <c r="H138" s="502"/>
      <c r="I138" s="495">
        <f t="shared" si="11"/>
        <v>21530100</v>
      </c>
      <c r="J138" s="511">
        <f t="shared" si="12"/>
        <v>1</v>
      </c>
      <c r="K138" s="468">
        <f t="shared" si="13"/>
        <v>0</v>
      </c>
      <c r="L138" s="468">
        <f>IF(J138=1,SUM($J$6:J138),0)</f>
        <v>93</v>
      </c>
      <c r="M138" s="468">
        <f>IF(K138=1,SUM($K$6:K138),0)</f>
        <v>0</v>
      </c>
      <c r="N138" s="513">
        <f t="shared" si="14"/>
        <v>93</v>
      </c>
      <c r="O138" s="468">
        <f t="shared" si="15"/>
        <v>0</v>
      </c>
      <c r="P138" s="468">
        <f>IF(O138=1,SUM($O$6:O138),0)</f>
        <v>0</v>
      </c>
      <c r="Q138" s="521"/>
    </row>
    <row r="139" customHeight="1" spans="1:17">
      <c r="A139" s="519"/>
      <c r="B139" s="497">
        <v>6</v>
      </c>
      <c r="C139" s="209" t="s">
        <v>178</v>
      </c>
      <c r="D139" s="498" t="s">
        <v>42</v>
      </c>
      <c r="E139" s="499" t="s">
        <v>43</v>
      </c>
      <c r="F139" s="501">
        <v>31630800</v>
      </c>
      <c r="G139" s="501">
        <v>31630800</v>
      </c>
      <c r="H139" s="502"/>
      <c r="I139" s="495">
        <f t="shared" si="11"/>
        <v>31630800</v>
      </c>
      <c r="J139" s="511">
        <f t="shared" si="12"/>
        <v>1</v>
      </c>
      <c r="K139" s="468">
        <f t="shared" si="13"/>
        <v>0</v>
      </c>
      <c r="L139" s="468">
        <f>IF(J139=1,SUM($J$6:J139),0)</f>
        <v>94</v>
      </c>
      <c r="M139" s="468">
        <f>IF(K139=1,SUM($K$6:K139),0)</f>
        <v>0</v>
      </c>
      <c r="N139" s="513">
        <f t="shared" si="14"/>
        <v>94</v>
      </c>
      <c r="O139" s="468">
        <f t="shared" si="15"/>
        <v>0</v>
      </c>
      <c r="P139" s="468">
        <f>IF(O139=1,SUM($O$6:O139),0)</f>
        <v>0</v>
      </c>
      <c r="Q139" s="521"/>
    </row>
    <row r="140" customHeight="1" spans="1:17">
      <c r="A140" s="519"/>
      <c r="B140" s="497">
        <v>7</v>
      </c>
      <c r="C140" s="209" t="s">
        <v>179</v>
      </c>
      <c r="D140" s="498" t="s">
        <v>42</v>
      </c>
      <c r="E140" s="499" t="s">
        <v>43</v>
      </c>
      <c r="F140" s="501">
        <v>32680800</v>
      </c>
      <c r="G140" s="501">
        <v>32680800</v>
      </c>
      <c r="H140" s="502"/>
      <c r="I140" s="495">
        <f t="shared" si="11"/>
        <v>32680800</v>
      </c>
      <c r="J140" s="511">
        <f t="shared" si="12"/>
        <v>1</v>
      </c>
      <c r="K140" s="468">
        <f t="shared" si="13"/>
        <v>0</v>
      </c>
      <c r="L140" s="468">
        <f>IF(J140=1,SUM($J$6:J140),0)</f>
        <v>95</v>
      </c>
      <c r="M140" s="468">
        <f>IF(K140=1,SUM($K$6:K140),0)</f>
        <v>0</v>
      </c>
      <c r="N140" s="513">
        <f t="shared" si="14"/>
        <v>95</v>
      </c>
      <c r="O140" s="468">
        <f t="shared" si="15"/>
        <v>0</v>
      </c>
      <c r="P140" s="468">
        <f>IF(O140=1,SUM($O$6:O140),0)</f>
        <v>0</v>
      </c>
      <c r="Q140" s="521"/>
    </row>
    <row r="141" customHeight="1" spans="1:17">
      <c r="A141" s="519"/>
      <c r="B141" s="497">
        <v>8</v>
      </c>
      <c r="C141" s="209" t="s">
        <v>180</v>
      </c>
      <c r="D141" s="498" t="s">
        <v>42</v>
      </c>
      <c r="E141" s="499" t="s">
        <v>43</v>
      </c>
      <c r="F141" s="501">
        <v>37313100</v>
      </c>
      <c r="G141" s="501">
        <v>37313100</v>
      </c>
      <c r="H141" s="502"/>
      <c r="I141" s="495">
        <f t="shared" si="11"/>
        <v>37313100</v>
      </c>
      <c r="J141" s="511">
        <f t="shared" si="12"/>
        <v>1</v>
      </c>
      <c r="K141" s="468">
        <f t="shared" si="13"/>
        <v>0</v>
      </c>
      <c r="L141" s="468">
        <f>IF(J141=1,SUM($J$6:J141),0)</f>
        <v>96</v>
      </c>
      <c r="M141" s="468">
        <f>IF(K141=1,SUM($K$6:K141),0)</f>
        <v>0</v>
      </c>
      <c r="N141" s="513">
        <f t="shared" si="14"/>
        <v>96</v>
      </c>
      <c r="O141" s="468">
        <f t="shared" si="15"/>
        <v>0</v>
      </c>
      <c r="P141" s="468">
        <f>IF(O141=1,SUM($O$6:O141),0)</f>
        <v>0</v>
      </c>
      <c r="Q141" s="521"/>
    </row>
    <row r="142" customHeight="1" spans="1:16">
      <c r="A142" s="487"/>
      <c r="B142" s="497">
        <v>9</v>
      </c>
      <c r="C142" s="209" t="s">
        <v>181</v>
      </c>
      <c r="D142" s="498" t="s">
        <v>42</v>
      </c>
      <c r="E142" s="499" t="s">
        <v>43</v>
      </c>
      <c r="F142" s="501">
        <v>63057400</v>
      </c>
      <c r="G142" s="501">
        <v>63057400</v>
      </c>
      <c r="H142" s="502"/>
      <c r="I142" s="495">
        <f t="shared" si="11"/>
        <v>63057400</v>
      </c>
      <c r="J142" s="511">
        <f t="shared" si="12"/>
        <v>1</v>
      </c>
      <c r="K142" s="468">
        <f t="shared" si="13"/>
        <v>0</v>
      </c>
      <c r="L142" s="468">
        <f>IF(J142=1,SUM($J$6:J142),0)</f>
        <v>97</v>
      </c>
      <c r="M142" s="468">
        <f>IF(K142=1,SUM($K$6:K142),0)</f>
        <v>0</v>
      </c>
      <c r="N142" s="513">
        <f t="shared" si="14"/>
        <v>97</v>
      </c>
      <c r="O142" s="468">
        <f t="shared" si="15"/>
        <v>0</v>
      </c>
      <c r="P142" s="468">
        <f>IF(O142=1,SUM($O$6:O142),0)</f>
        <v>0</v>
      </c>
    </row>
    <row r="143" customHeight="1" spans="1:16">
      <c r="A143" s="487"/>
      <c r="B143" s="497">
        <v>10</v>
      </c>
      <c r="C143" s="209" t="s">
        <v>182</v>
      </c>
      <c r="D143" s="498" t="s">
        <v>42</v>
      </c>
      <c r="E143" s="499" t="s">
        <v>43</v>
      </c>
      <c r="F143" s="501">
        <v>87094400</v>
      </c>
      <c r="G143" s="501">
        <v>97014452.16</v>
      </c>
      <c r="H143" s="502"/>
      <c r="I143" s="495">
        <f t="shared" si="11"/>
        <v>97014452.16</v>
      </c>
      <c r="J143" s="511">
        <f t="shared" si="12"/>
        <v>1</v>
      </c>
      <c r="K143" s="468">
        <f t="shared" si="13"/>
        <v>0</v>
      </c>
      <c r="L143" s="468">
        <f>IF(J143=1,SUM($J$6:J143),0)</f>
        <v>98</v>
      </c>
      <c r="M143" s="468">
        <f>IF(K143=1,SUM($K$6:K143),0)</f>
        <v>0</v>
      </c>
      <c r="N143" s="513">
        <f t="shared" si="14"/>
        <v>98</v>
      </c>
      <c r="O143" s="468">
        <f t="shared" si="15"/>
        <v>0</v>
      </c>
      <c r="P143" s="468">
        <f>IF(O143=1,SUM($O$6:O143),0)</f>
        <v>0</v>
      </c>
    </row>
    <row r="144" customHeight="1" spans="1:16">
      <c r="A144" s="487"/>
      <c r="B144" s="497">
        <v>11</v>
      </c>
      <c r="C144" s="209" t="s">
        <v>183</v>
      </c>
      <c r="D144" s="498" t="s">
        <v>42</v>
      </c>
      <c r="E144" s="499" t="s">
        <v>43</v>
      </c>
      <c r="F144" s="501">
        <v>10270090</v>
      </c>
      <c r="G144" s="501">
        <v>11439900</v>
      </c>
      <c r="H144" s="502"/>
      <c r="I144" s="495">
        <f t="shared" si="11"/>
        <v>11439900</v>
      </c>
      <c r="J144" s="511">
        <f t="shared" si="12"/>
        <v>1</v>
      </c>
      <c r="K144" s="468">
        <f t="shared" si="13"/>
        <v>0</v>
      </c>
      <c r="L144" s="468">
        <f>IF(J144=1,SUM($J$6:J144),0)</f>
        <v>99</v>
      </c>
      <c r="M144" s="468">
        <f>IF(K144=1,SUM($K$6:K144),0)</f>
        <v>0</v>
      </c>
      <c r="N144" s="513">
        <f t="shared" si="14"/>
        <v>99</v>
      </c>
      <c r="O144" s="468">
        <f t="shared" si="15"/>
        <v>0</v>
      </c>
      <c r="P144" s="468">
        <f>IF(O144=1,SUM($O$6:O144),0)</f>
        <v>0</v>
      </c>
    </row>
    <row r="145" customHeight="1" spans="1:16">
      <c r="A145" s="487"/>
      <c r="B145" s="497">
        <v>12</v>
      </c>
      <c r="C145" s="209" t="s">
        <v>184</v>
      </c>
      <c r="D145" s="498" t="s">
        <v>42</v>
      </c>
      <c r="E145" s="499" t="s">
        <v>43</v>
      </c>
      <c r="F145" s="501">
        <v>8972560</v>
      </c>
      <c r="G145" s="501">
        <v>9994500</v>
      </c>
      <c r="H145" s="502"/>
      <c r="I145" s="495">
        <f t="shared" si="11"/>
        <v>9994500</v>
      </c>
      <c r="J145" s="511">
        <f t="shared" si="12"/>
        <v>1</v>
      </c>
      <c r="K145" s="468">
        <f t="shared" si="13"/>
        <v>0</v>
      </c>
      <c r="L145" s="468">
        <f>IF(J145=1,SUM($J$6:J145),0)</f>
        <v>100</v>
      </c>
      <c r="M145" s="468">
        <f>IF(K145=1,SUM($K$6:K145),0)</f>
        <v>0</v>
      </c>
      <c r="N145" s="513">
        <f t="shared" si="14"/>
        <v>100</v>
      </c>
      <c r="O145" s="468">
        <f t="shared" si="15"/>
        <v>0</v>
      </c>
      <c r="P145" s="468">
        <f>IF(O145=1,SUM($O$6:O145),0)</f>
        <v>0</v>
      </c>
    </row>
    <row r="146" customHeight="1" spans="1:16">
      <c r="A146" s="487"/>
      <c r="B146" s="497">
        <v>13</v>
      </c>
      <c r="C146" s="209" t="s">
        <v>185</v>
      </c>
      <c r="D146" s="498" t="s">
        <v>42</v>
      </c>
      <c r="E146" s="499" t="s">
        <v>43</v>
      </c>
      <c r="F146" s="501">
        <v>10973865</v>
      </c>
      <c r="G146" s="501">
        <v>12223800</v>
      </c>
      <c r="H146" s="502"/>
      <c r="I146" s="495">
        <f t="shared" si="11"/>
        <v>12223800</v>
      </c>
      <c r="J146" s="511">
        <f t="shared" si="12"/>
        <v>1</v>
      </c>
      <c r="K146" s="468">
        <f t="shared" si="13"/>
        <v>0</v>
      </c>
      <c r="L146" s="468">
        <f>IF(J146=1,SUM($J$6:J146),0)</f>
        <v>101</v>
      </c>
      <c r="M146" s="468">
        <f>IF(K146=1,SUM($K$6:K146),0)</f>
        <v>0</v>
      </c>
      <c r="N146" s="513">
        <f t="shared" si="14"/>
        <v>101</v>
      </c>
      <c r="O146" s="468">
        <f t="shared" si="15"/>
        <v>0</v>
      </c>
      <c r="P146" s="468">
        <f>IF(O146=1,SUM($O$6:O146),0)</f>
        <v>0</v>
      </c>
    </row>
    <row r="147" customHeight="1" spans="1:16">
      <c r="A147" s="487"/>
      <c r="B147" s="497">
        <v>14</v>
      </c>
      <c r="C147" s="209" t="s">
        <v>186</v>
      </c>
      <c r="D147" s="498" t="s">
        <v>42</v>
      </c>
      <c r="E147" s="499" t="s">
        <v>43</v>
      </c>
      <c r="F147" s="501">
        <v>12622540</v>
      </c>
      <c r="G147" s="501">
        <v>14060200</v>
      </c>
      <c r="H147" s="502"/>
      <c r="I147" s="495">
        <f t="shared" si="11"/>
        <v>14060200</v>
      </c>
      <c r="J147" s="511">
        <f t="shared" si="12"/>
        <v>1</v>
      </c>
      <c r="K147" s="468">
        <f t="shared" si="13"/>
        <v>0</v>
      </c>
      <c r="L147" s="468">
        <f>IF(J147=1,SUM($J$6:J147),0)</f>
        <v>102</v>
      </c>
      <c r="M147" s="468">
        <f>IF(K147=1,SUM($K$6:K147),0)</f>
        <v>0</v>
      </c>
      <c r="N147" s="513">
        <f t="shared" si="14"/>
        <v>102</v>
      </c>
      <c r="O147" s="468">
        <f t="shared" si="15"/>
        <v>0</v>
      </c>
      <c r="P147" s="468">
        <f>IF(O147=1,SUM($O$6:O147),0)</f>
        <v>0</v>
      </c>
    </row>
    <row r="148" customHeight="1" spans="1:16">
      <c r="A148" s="487"/>
      <c r="B148" s="497">
        <v>15</v>
      </c>
      <c r="C148" s="516" t="s">
        <v>187</v>
      </c>
      <c r="D148" s="498" t="s">
        <v>42</v>
      </c>
      <c r="E148" s="499" t="s">
        <v>53</v>
      </c>
      <c r="F148" s="501">
        <v>15724250</v>
      </c>
      <c r="G148" s="501">
        <v>16589083.75</v>
      </c>
      <c r="H148" s="502"/>
      <c r="I148" s="495">
        <f t="shared" si="11"/>
        <v>16589083.75</v>
      </c>
      <c r="J148" s="511">
        <f t="shared" si="12"/>
        <v>1</v>
      </c>
      <c r="K148" s="468">
        <f t="shared" si="13"/>
        <v>0</v>
      </c>
      <c r="L148" s="468">
        <f>IF(J148=1,SUM($J$6:J148),0)</f>
        <v>103</v>
      </c>
      <c r="M148" s="468">
        <f>IF(K148=1,SUM($K$6:K148),0)</f>
        <v>0</v>
      </c>
      <c r="N148" s="513">
        <f t="shared" si="14"/>
        <v>103</v>
      </c>
      <c r="O148" s="468">
        <f t="shared" si="15"/>
        <v>0</v>
      </c>
      <c r="P148" s="468">
        <f>IF(O148=1,SUM($O$6:O148),0)</f>
        <v>0</v>
      </c>
    </row>
    <row r="149" customHeight="1" spans="1:16">
      <c r="A149" s="487"/>
      <c r="B149" s="497"/>
      <c r="C149" s="516"/>
      <c r="D149" s="498"/>
      <c r="E149" s="499"/>
      <c r="F149" s="501"/>
      <c r="G149" s="501"/>
      <c r="H149" s="502"/>
      <c r="I149" s="495">
        <f t="shared" si="11"/>
        <v>0</v>
      </c>
      <c r="J149" s="511">
        <f t="shared" si="12"/>
        <v>0</v>
      </c>
      <c r="K149" s="468">
        <f t="shared" si="13"/>
        <v>0</v>
      </c>
      <c r="L149" s="468">
        <f>IF(J149=1,SUM($J$6:J149),0)</f>
        <v>0</v>
      </c>
      <c r="M149" s="468">
        <f>IF(K149=1,SUM($K$6:K149),0)</f>
        <v>0</v>
      </c>
      <c r="N149" s="513">
        <f t="shared" si="14"/>
        <v>0</v>
      </c>
      <c r="O149" s="468">
        <f t="shared" si="15"/>
        <v>0</v>
      </c>
      <c r="P149" s="468">
        <f>IF(O149=1,SUM($O$6:O149),0)</f>
        <v>0</v>
      </c>
    </row>
    <row r="150" customHeight="1" spans="1:16">
      <c r="A150" s="487"/>
      <c r="B150" s="497" t="s">
        <v>188</v>
      </c>
      <c r="C150" s="209" t="s">
        <v>189</v>
      </c>
      <c r="D150" s="498" t="s">
        <v>122</v>
      </c>
      <c r="E150" s="499"/>
      <c r="F150" s="501"/>
      <c r="G150" s="501"/>
      <c r="H150" s="502"/>
      <c r="I150" s="495">
        <f t="shared" si="11"/>
        <v>0</v>
      </c>
      <c r="J150" s="511">
        <f t="shared" si="12"/>
        <v>0</v>
      </c>
      <c r="K150" s="468">
        <f t="shared" si="13"/>
        <v>0</v>
      </c>
      <c r="L150" s="468">
        <f>IF(J150=1,SUM($J$6:J150),0)</f>
        <v>0</v>
      </c>
      <c r="M150" s="468">
        <f>IF(K150=1,SUM($K$6:K150),0)</f>
        <v>0</v>
      </c>
      <c r="N150" s="513">
        <f t="shared" si="14"/>
        <v>0</v>
      </c>
      <c r="O150" s="468">
        <f t="shared" si="15"/>
        <v>0</v>
      </c>
      <c r="P150" s="468">
        <f>IF(O150=1,SUM($O$6:O150),0)</f>
        <v>0</v>
      </c>
    </row>
    <row r="151" customHeight="1" spans="1:16">
      <c r="A151" s="487"/>
      <c r="B151" s="497">
        <v>1</v>
      </c>
      <c r="C151" s="209" t="s">
        <v>190</v>
      </c>
      <c r="D151" s="498" t="s">
        <v>42</v>
      </c>
      <c r="E151" s="499" t="s">
        <v>43</v>
      </c>
      <c r="F151" s="501">
        <v>848250</v>
      </c>
      <c r="G151" s="501">
        <v>848250</v>
      </c>
      <c r="H151" s="502"/>
      <c r="I151" s="495">
        <f t="shared" si="11"/>
        <v>848250</v>
      </c>
      <c r="J151" s="511">
        <f t="shared" si="12"/>
        <v>1</v>
      </c>
      <c r="K151" s="468">
        <f t="shared" si="13"/>
        <v>0</v>
      </c>
      <c r="L151" s="468">
        <f>IF(J151=1,SUM($J$6:J151),0)</f>
        <v>104</v>
      </c>
      <c r="M151" s="468">
        <f>IF(K151=1,SUM($K$6:K151),0)</f>
        <v>0</v>
      </c>
      <c r="N151" s="513">
        <f t="shared" si="14"/>
        <v>104</v>
      </c>
      <c r="O151" s="468">
        <f t="shared" si="15"/>
        <v>0</v>
      </c>
      <c r="P151" s="468">
        <f>IF(O151=1,SUM($O$6:O151),0)</f>
        <v>0</v>
      </c>
    </row>
    <row r="152" customHeight="1" spans="1:16">
      <c r="A152" s="487"/>
      <c r="B152" s="497">
        <v>2</v>
      </c>
      <c r="C152" s="209" t="s">
        <v>191</v>
      </c>
      <c r="D152" s="498" t="s">
        <v>45</v>
      </c>
      <c r="E152" s="499" t="s">
        <v>43</v>
      </c>
      <c r="F152" s="501">
        <v>17500</v>
      </c>
      <c r="G152" s="501">
        <v>17500</v>
      </c>
      <c r="H152" s="502"/>
      <c r="I152" s="495">
        <f t="shared" si="11"/>
        <v>17500</v>
      </c>
      <c r="J152" s="511">
        <f t="shared" si="12"/>
        <v>0</v>
      </c>
      <c r="K152" s="468">
        <f t="shared" si="13"/>
        <v>1</v>
      </c>
      <c r="L152" s="468">
        <f>IF(J152=1,SUM($J$6:J152),0)</f>
        <v>0</v>
      </c>
      <c r="M152" s="468">
        <f>IF(K152=1,SUM($K$6:K152),0)</f>
        <v>201227073.798931</v>
      </c>
      <c r="N152" s="513">
        <f t="shared" si="14"/>
        <v>201227073.798931</v>
      </c>
      <c r="O152" s="468">
        <f t="shared" si="15"/>
        <v>0</v>
      </c>
      <c r="P152" s="468">
        <f>IF(O152=1,SUM($O$6:O152),0)</f>
        <v>0</v>
      </c>
    </row>
    <row r="153" customHeight="1" spans="1:16">
      <c r="A153" s="487"/>
      <c r="B153" s="497">
        <v>3</v>
      </c>
      <c r="C153" s="209" t="s">
        <v>192</v>
      </c>
      <c r="D153" s="498" t="s">
        <v>45</v>
      </c>
      <c r="E153" s="499" t="s">
        <v>43</v>
      </c>
      <c r="F153" s="501">
        <v>17500</v>
      </c>
      <c r="G153" s="501">
        <v>17500</v>
      </c>
      <c r="H153" s="502"/>
      <c r="I153" s="495">
        <f t="shared" si="11"/>
        <v>17500</v>
      </c>
      <c r="J153" s="511">
        <f t="shared" si="12"/>
        <v>0</v>
      </c>
      <c r="K153" s="468">
        <f t="shared" si="13"/>
        <v>1</v>
      </c>
      <c r="L153" s="468">
        <f>IF(J153=1,SUM($J$6:J153),0)</f>
        <v>0</v>
      </c>
      <c r="M153" s="468">
        <f>IF(K153=1,SUM($K$6:K153),0)</f>
        <v>201227074.798931</v>
      </c>
      <c r="N153" s="513">
        <f t="shared" si="14"/>
        <v>201227074.798931</v>
      </c>
      <c r="O153" s="468">
        <f t="shared" si="15"/>
        <v>0</v>
      </c>
      <c r="P153" s="468">
        <f>IF(O153=1,SUM($O$6:O153),0)</f>
        <v>0</v>
      </c>
    </row>
    <row r="154" customHeight="1" spans="1:16">
      <c r="A154" s="487"/>
      <c r="B154" s="497">
        <v>4</v>
      </c>
      <c r="C154" s="209" t="s">
        <v>193</v>
      </c>
      <c r="D154" s="498" t="s">
        <v>45</v>
      </c>
      <c r="E154" s="499" t="s">
        <v>43</v>
      </c>
      <c r="F154" s="501">
        <v>17500</v>
      </c>
      <c r="G154" s="501">
        <v>17500</v>
      </c>
      <c r="H154" s="502"/>
      <c r="I154" s="495">
        <f t="shared" si="11"/>
        <v>17500</v>
      </c>
      <c r="J154" s="511">
        <f t="shared" si="12"/>
        <v>0</v>
      </c>
      <c r="K154" s="468">
        <f t="shared" si="13"/>
        <v>1</v>
      </c>
      <c r="L154" s="468">
        <f>IF(J154=1,SUM($J$6:J154),0)</f>
        <v>0</v>
      </c>
      <c r="M154" s="468">
        <f>IF(K154=1,SUM($K$6:K154),0)</f>
        <v>201227075.798931</v>
      </c>
      <c r="N154" s="513">
        <f t="shared" si="14"/>
        <v>201227075.798931</v>
      </c>
      <c r="O154" s="468">
        <f t="shared" si="15"/>
        <v>0</v>
      </c>
      <c r="P154" s="468">
        <f>IF(O154=1,SUM($O$6:O154),0)</f>
        <v>0</v>
      </c>
    </row>
    <row r="155" customHeight="1" spans="1:16">
      <c r="A155" s="487"/>
      <c r="B155" s="497">
        <v>5</v>
      </c>
      <c r="C155" s="209" t="s">
        <v>194</v>
      </c>
      <c r="D155" s="498" t="s">
        <v>45</v>
      </c>
      <c r="E155" s="499" t="s">
        <v>43</v>
      </c>
      <c r="F155" s="501">
        <v>18000</v>
      </c>
      <c r="G155" s="501">
        <v>18000</v>
      </c>
      <c r="H155" s="502"/>
      <c r="I155" s="495">
        <f t="shared" si="11"/>
        <v>18000</v>
      </c>
      <c r="J155" s="511">
        <f t="shared" si="12"/>
        <v>0</v>
      </c>
      <c r="K155" s="468">
        <f t="shared" si="13"/>
        <v>1</v>
      </c>
      <c r="L155" s="468">
        <f>IF(J155=1,SUM($J$6:J155),0)</f>
        <v>0</v>
      </c>
      <c r="M155" s="468">
        <f>IF(K155=1,SUM($K$6:K155),0)</f>
        <v>201227076.798931</v>
      </c>
      <c r="N155" s="513">
        <f t="shared" si="14"/>
        <v>201227076.798931</v>
      </c>
      <c r="O155" s="468">
        <f t="shared" si="15"/>
        <v>0</v>
      </c>
      <c r="P155" s="468">
        <f>IF(O155=1,SUM($O$6:O155),0)</f>
        <v>0</v>
      </c>
    </row>
    <row r="156" customHeight="1" spans="1:16">
      <c r="A156" s="487"/>
      <c r="B156" s="497">
        <v>6</v>
      </c>
      <c r="C156" s="209" t="s">
        <v>195</v>
      </c>
      <c r="D156" s="498" t="s">
        <v>45</v>
      </c>
      <c r="E156" s="499" t="s">
        <v>43</v>
      </c>
      <c r="F156" s="501">
        <v>18000</v>
      </c>
      <c r="G156" s="501">
        <v>18000</v>
      </c>
      <c r="H156" s="502"/>
      <c r="I156" s="495">
        <f t="shared" si="11"/>
        <v>18000</v>
      </c>
      <c r="J156" s="511">
        <f t="shared" si="12"/>
        <v>0</v>
      </c>
      <c r="K156" s="468">
        <f t="shared" si="13"/>
        <v>1</v>
      </c>
      <c r="L156" s="468">
        <f>IF(J156=1,SUM($J$6:J156),0)</f>
        <v>0</v>
      </c>
      <c r="M156" s="468">
        <f>IF(K156=1,SUM($K$6:K156),0)</f>
        <v>201227077.798931</v>
      </c>
      <c r="N156" s="513">
        <f t="shared" si="14"/>
        <v>201227077.798931</v>
      </c>
      <c r="O156" s="468">
        <f t="shared" si="15"/>
        <v>0</v>
      </c>
      <c r="P156" s="468">
        <f>IF(O156=1,SUM($O$6:O156),0)</f>
        <v>0</v>
      </c>
    </row>
    <row r="157" customHeight="1" spans="1:16">
      <c r="A157" s="487"/>
      <c r="B157" s="497">
        <v>7</v>
      </c>
      <c r="C157" s="209" t="s">
        <v>196</v>
      </c>
      <c r="D157" s="498" t="s">
        <v>45</v>
      </c>
      <c r="E157" s="499" t="s">
        <v>43</v>
      </c>
      <c r="F157" s="501">
        <v>18000</v>
      </c>
      <c r="G157" s="501">
        <v>18000</v>
      </c>
      <c r="H157" s="502"/>
      <c r="I157" s="495">
        <f t="shared" si="11"/>
        <v>18000</v>
      </c>
      <c r="J157" s="511">
        <f t="shared" si="12"/>
        <v>0</v>
      </c>
      <c r="K157" s="468">
        <f t="shared" si="13"/>
        <v>1</v>
      </c>
      <c r="L157" s="468">
        <f>IF(J157=1,SUM($J$6:J157),0)</f>
        <v>0</v>
      </c>
      <c r="M157" s="468">
        <f>IF(K157=1,SUM($K$6:K157),0)</f>
        <v>201227078.798931</v>
      </c>
      <c r="N157" s="513">
        <f t="shared" si="14"/>
        <v>201227078.798931</v>
      </c>
      <c r="O157" s="468">
        <f t="shared" si="15"/>
        <v>0</v>
      </c>
      <c r="P157" s="468">
        <f>IF(O157=1,SUM($O$6:O157),0)</f>
        <v>0</v>
      </c>
    </row>
    <row r="158" customHeight="1" spans="1:16">
      <c r="A158" s="487"/>
      <c r="B158" s="497">
        <v>8</v>
      </c>
      <c r="C158" s="209" t="s">
        <v>197</v>
      </c>
      <c r="D158" s="498" t="s">
        <v>45</v>
      </c>
      <c r="E158" s="499" t="s">
        <v>43</v>
      </c>
      <c r="F158" s="501">
        <v>18000</v>
      </c>
      <c r="G158" s="501">
        <v>18000</v>
      </c>
      <c r="H158" s="502"/>
      <c r="I158" s="495">
        <f t="shared" si="11"/>
        <v>18000</v>
      </c>
      <c r="J158" s="511">
        <f t="shared" si="12"/>
        <v>0</v>
      </c>
      <c r="K158" s="468">
        <f t="shared" si="13"/>
        <v>1</v>
      </c>
      <c r="L158" s="468">
        <f>IF(J158=1,SUM($J$6:J158),0)</f>
        <v>0</v>
      </c>
      <c r="M158" s="468">
        <f>IF(K158=1,SUM($K$6:K158),0)</f>
        <v>201227079.798931</v>
      </c>
      <c r="N158" s="513">
        <f t="shared" si="14"/>
        <v>201227079.798931</v>
      </c>
      <c r="O158" s="468">
        <f t="shared" si="15"/>
        <v>0</v>
      </c>
      <c r="P158" s="468">
        <f>IF(O158=1,SUM($O$6:O158),0)</f>
        <v>0</v>
      </c>
    </row>
    <row r="159" customHeight="1" spans="1:16">
      <c r="A159" s="487"/>
      <c r="B159" s="497">
        <v>9</v>
      </c>
      <c r="C159" s="209" t="s">
        <v>198</v>
      </c>
      <c r="D159" s="498" t="s">
        <v>45</v>
      </c>
      <c r="E159" s="499" t="s">
        <v>43</v>
      </c>
      <c r="F159" s="501">
        <v>18000</v>
      </c>
      <c r="G159" s="501">
        <v>18000</v>
      </c>
      <c r="H159" s="502"/>
      <c r="I159" s="495">
        <f t="shared" si="11"/>
        <v>18000</v>
      </c>
      <c r="J159" s="511">
        <f t="shared" si="12"/>
        <v>0</v>
      </c>
      <c r="K159" s="468">
        <f t="shared" si="13"/>
        <v>1</v>
      </c>
      <c r="L159" s="468">
        <f>IF(J159=1,SUM($J$6:J159),0)</f>
        <v>0</v>
      </c>
      <c r="M159" s="468">
        <f>IF(K159=1,SUM($K$6:K159),0)</f>
        <v>201227080.798931</v>
      </c>
      <c r="N159" s="513">
        <f t="shared" si="14"/>
        <v>201227080.798931</v>
      </c>
      <c r="O159" s="468">
        <f t="shared" si="15"/>
        <v>0</v>
      </c>
      <c r="P159" s="468">
        <f>IF(O159=1,SUM($O$6:O159),0)</f>
        <v>0</v>
      </c>
    </row>
    <row r="160" customHeight="1" spans="1:16">
      <c r="A160" s="487"/>
      <c r="B160" s="497">
        <v>10</v>
      </c>
      <c r="C160" s="209" t="s">
        <v>199</v>
      </c>
      <c r="D160" s="498" t="s">
        <v>45</v>
      </c>
      <c r="E160" s="499" t="s">
        <v>43</v>
      </c>
      <c r="F160" s="501">
        <v>20000</v>
      </c>
      <c r="G160" s="501">
        <v>20000</v>
      </c>
      <c r="H160" s="502"/>
      <c r="I160" s="495">
        <f t="shared" si="11"/>
        <v>20000</v>
      </c>
      <c r="J160" s="511">
        <f t="shared" si="12"/>
        <v>0</v>
      </c>
      <c r="K160" s="468">
        <f t="shared" si="13"/>
        <v>1</v>
      </c>
      <c r="L160" s="468">
        <f>IF(J160=1,SUM($J$6:J160),0)</f>
        <v>0</v>
      </c>
      <c r="M160" s="468">
        <f>IF(K160=1,SUM($K$6:K160),0)</f>
        <v>201227081.798931</v>
      </c>
      <c r="N160" s="513">
        <f t="shared" si="14"/>
        <v>201227081.798931</v>
      </c>
      <c r="O160" s="468">
        <f t="shared" si="15"/>
        <v>0</v>
      </c>
      <c r="P160" s="468">
        <f>IF(O160=1,SUM($O$6:O160),0)</f>
        <v>0</v>
      </c>
    </row>
    <row r="161" customHeight="1" spans="1:16">
      <c r="A161" s="487"/>
      <c r="B161" s="497">
        <v>11</v>
      </c>
      <c r="C161" s="209" t="s">
        <v>200</v>
      </c>
      <c r="D161" s="498" t="s">
        <v>45</v>
      </c>
      <c r="E161" s="499" t="s">
        <v>43</v>
      </c>
      <c r="F161" s="501">
        <v>23000</v>
      </c>
      <c r="G161" s="501">
        <v>23000</v>
      </c>
      <c r="H161" s="502"/>
      <c r="I161" s="495">
        <f t="shared" si="11"/>
        <v>23000</v>
      </c>
      <c r="J161" s="511">
        <f t="shared" si="12"/>
        <v>0</v>
      </c>
      <c r="K161" s="468">
        <f t="shared" si="13"/>
        <v>1</v>
      </c>
      <c r="L161" s="468">
        <f>IF(J161=1,SUM($J$6:J161),0)</f>
        <v>0</v>
      </c>
      <c r="M161" s="468">
        <f>IF(K161=1,SUM($K$6:K161),0)</f>
        <v>201227082.798931</v>
      </c>
      <c r="N161" s="513">
        <f t="shared" si="14"/>
        <v>201227082.798931</v>
      </c>
      <c r="O161" s="468">
        <f t="shared" si="15"/>
        <v>0</v>
      </c>
      <c r="P161" s="468">
        <f>IF(O161=1,SUM($O$6:O161),0)</f>
        <v>0</v>
      </c>
    </row>
    <row r="162" customHeight="1" spans="1:16">
      <c r="A162" s="487"/>
      <c r="B162" s="497">
        <v>12</v>
      </c>
      <c r="C162" s="209" t="s">
        <v>201</v>
      </c>
      <c r="D162" s="498" t="s">
        <v>45</v>
      </c>
      <c r="E162" s="499" t="s">
        <v>43</v>
      </c>
      <c r="F162" s="501">
        <v>23700</v>
      </c>
      <c r="G162" s="501">
        <v>23700</v>
      </c>
      <c r="H162" s="502"/>
      <c r="I162" s="495">
        <f t="shared" si="11"/>
        <v>23700</v>
      </c>
      <c r="J162" s="511">
        <f t="shared" si="12"/>
        <v>0</v>
      </c>
      <c r="K162" s="468">
        <f t="shared" si="13"/>
        <v>1</v>
      </c>
      <c r="L162" s="468">
        <f>IF(J162=1,SUM($J$6:J162),0)</f>
        <v>0</v>
      </c>
      <c r="M162" s="468">
        <f>IF(K162=1,SUM($K$6:K162),0)</f>
        <v>201227083.798931</v>
      </c>
      <c r="N162" s="513">
        <f t="shared" si="14"/>
        <v>201227083.798931</v>
      </c>
      <c r="O162" s="468">
        <f t="shared" si="15"/>
        <v>0</v>
      </c>
      <c r="P162" s="468">
        <f>IF(O162=1,SUM($O$6:O162),0)</f>
        <v>0</v>
      </c>
    </row>
    <row r="163" customHeight="1" spans="1:16">
      <c r="A163" s="487"/>
      <c r="B163" s="497">
        <v>13</v>
      </c>
      <c r="C163" s="209" t="s">
        <v>202</v>
      </c>
      <c r="D163" s="498" t="s">
        <v>45</v>
      </c>
      <c r="E163" s="499" t="s">
        <v>43</v>
      </c>
      <c r="F163" s="501">
        <v>32500</v>
      </c>
      <c r="G163" s="501">
        <v>32500</v>
      </c>
      <c r="H163" s="502"/>
      <c r="I163" s="495">
        <f t="shared" si="11"/>
        <v>32500</v>
      </c>
      <c r="J163" s="511">
        <f t="shared" si="12"/>
        <v>0</v>
      </c>
      <c r="K163" s="468">
        <f t="shared" si="13"/>
        <v>1</v>
      </c>
      <c r="L163" s="468">
        <f>IF(J163=1,SUM($J$6:J163),0)</f>
        <v>0</v>
      </c>
      <c r="M163" s="468">
        <f>IF(K163=1,SUM($K$6:K163),0)</f>
        <v>201227084.798931</v>
      </c>
      <c r="N163" s="513">
        <f t="shared" si="14"/>
        <v>201227084.798931</v>
      </c>
      <c r="O163" s="468">
        <f t="shared" si="15"/>
        <v>0</v>
      </c>
      <c r="P163" s="468">
        <f>IF(O163=1,SUM($O$6:O163),0)</f>
        <v>0</v>
      </c>
    </row>
    <row r="164" customHeight="1" spans="1:16">
      <c r="A164" s="487"/>
      <c r="B164" s="497">
        <v>14</v>
      </c>
      <c r="C164" s="209" t="s">
        <v>203</v>
      </c>
      <c r="D164" s="498" t="s">
        <v>45</v>
      </c>
      <c r="E164" s="499" t="s">
        <v>43</v>
      </c>
      <c r="F164" s="501">
        <v>32500</v>
      </c>
      <c r="G164" s="501">
        <v>32500</v>
      </c>
      <c r="H164" s="502"/>
      <c r="I164" s="495">
        <f t="shared" si="11"/>
        <v>32500</v>
      </c>
      <c r="J164" s="511">
        <f t="shared" si="12"/>
        <v>0</v>
      </c>
      <c r="K164" s="468">
        <f t="shared" si="13"/>
        <v>1</v>
      </c>
      <c r="L164" s="468">
        <f>IF(J164=1,SUM($J$6:J164),0)</f>
        <v>0</v>
      </c>
      <c r="M164" s="468">
        <f>IF(K164=1,SUM($K$6:K164),0)</f>
        <v>201227085.798931</v>
      </c>
      <c r="N164" s="513">
        <f t="shared" si="14"/>
        <v>201227085.798931</v>
      </c>
      <c r="O164" s="468">
        <f t="shared" si="15"/>
        <v>0</v>
      </c>
      <c r="P164" s="468">
        <f>IF(O164=1,SUM($O$6:O164),0)</f>
        <v>0</v>
      </c>
    </row>
    <row r="165" customHeight="1" spans="1:16">
      <c r="A165" s="487"/>
      <c r="B165" s="497">
        <v>15</v>
      </c>
      <c r="C165" s="209" t="s">
        <v>204</v>
      </c>
      <c r="D165" s="498" t="s">
        <v>45</v>
      </c>
      <c r="E165" s="499" t="s">
        <v>43</v>
      </c>
      <c r="F165" s="501">
        <v>32500</v>
      </c>
      <c r="G165" s="501">
        <v>32500</v>
      </c>
      <c r="H165" s="502"/>
      <c r="I165" s="495">
        <f t="shared" si="11"/>
        <v>32500</v>
      </c>
      <c r="J165" s="511">
        <f t="shared" si="12"/>
        <v>0</v>
      </c>
      <c r="K165" s="468">
        <f t="shared" si="13"/>
        <v>1</v>
      </c>
      <c r="L165" s="468">
        <f>IF(J165=1,SUM($J$6:J165),0)</f>
        <v>0</v>
      </c>
      <c r="M165" s="468">
        <f>IF(K165=1,SUM($K$6:K165),0)</f>
        <v>201227086.798931</v>
      </c>
      <c r="N165" s="513">
        <f t="shared" si="14"/>
        <v>201227086.798931</v>
      </c>
      <c r="O165" s="468">
        <f t="shared" si="15"/>
        <v>0</v>
      </c>
      <c r="P165" s="468">
        <f>IF(O165=1,SUM($O$6:O165),0)</f>
        <v>0</v>
      </c>
    </row>
    <row r="166" customHeight="1" spans="1:16">
      <c r="A166" s="487"/>
      <c r="B166" s="497">
        <v>16</v>
      </c>
      <c r="C166" s="209" t="s">
        <v>205</v>
      </c>
      <c r="D166" s="498" t="s">
        <v>45</v>
      </c>
      <c r="E166" s="499" t="s">
        <v>43</v>
      </c>
      <c r="F166" s="501">
        <v>32500</v>
      </c>
      <c r="G166" s="501">
        <v>32500</v>
      </c>
      <c r="H166" s="502"/>
      <c r="I166" s="495">
        <f t="shared" ref="I166:I206" si="16">IF($I$5=$G$4,G166,(IF($I$5=$F$4,F166,0)))</f>
        <v>32500</v>
      </c>
      <c r="J166" s="511">
        <f t="shared" si="12"/>
        <v>0</v>
      </c>
      <c r="K166" s="468">
        <f t="shared" si="13"/>
        <v>1</v>
      </c>
      <c r="L166" s="468">
        <f>IF(J166=1,SUM($J$6:J166),0)</f>
        <v>0</v>
      </c>
      <c r="M166" s="468">
        <f>IF(K166=1,SUM($K$6:K166),0)</f>
        <v>201227087.798931</v>
      </c>
      <c r="N166" s="513">
        <f t="shared" si="14"/>
        <v>201227087.798931</v>
      </c>
      <c r="O166" s="468">
        <f t="shared" si="15"/>
        <v>0</v>
      </c>
      <c r="P166" s="468">
        <f>IF(O166=1,SUM($O$6:O166),0)</f>
        <v>0</v>
      </c>
    </row>
    <row r="167" customHeight="1" spans="1:16">
      <c r="A167" s="487"/>
      <c r="B167" s="497">
        <v>17</v>
      </c>
      <c r="C167" s="209" t="s">
        <v>206</v>
      </c>
      <c r="D167" s="498" t="s">
        <v>45</v>
      </c>
      <c r="E167" s="499" t="s">
        <v>43</v>
      </c>
      <c r="F167" s="501">
        <v>35700</v>
      </c>
      <c r="G167" s="501">
        <v>35700</v>
      </c>
      <c r="H167" s="502"/>
      <c r="I167" s="495">
        <f t="shared" si="16"/>
        <v>35700</v>
      </c>
      <c r="J167" s="511">
        <f t="shared" si="12"/>
        <v>0</v>
      </c>
      <c r="K167" s="468">
        <f t="shared" si="13"/>
        <v>1</v>
      </c>
      <c r="L167" s="468">
        <f>IF(J167=1,SUM($J$6:J167),0)</f>
        <v>0</v>
      </c>
      <c r="M167" s="468">
        <f>IF(K167=1,SUM($K$6:K167),0)</f>
        <v>201227088.798931</v>
      </c>
      <c r="N167" s="513">
        <f t="shared" si="14"/>
        <v>201227088.798931</v>
      </c>
      <c r="O167" s="468">
        <f t="shared" si="15"/>
        <v>0</v>
      </c>
      <c r="P167" s="468">
        <f>IF(O167=1,SUM($O$6:O167),0)</f>
        <v>0</v>
      </c>
    </row>
    <row r="168" customHeight="1" spans="1:17">
      <c r="A168" s="487"/>
      <c r="B168" s="497">
        <v>18</v>
      </c>
      <c r="C168" s="209" t="s">
        <v>207</v>
      </c>
      <c r="D168" s="498" t="s">
        <v>45</v>
      </c>
      <c r="E168" s="499" t="s">
        <v>43</v>
      </c>
      <c r="F168" s="501">
        <v>38700</v>
      </c>
      <c r="G168" s="501">
        <v>38700</v>
      </c>
      <c r="H168" s="502"/>
      <c r="I168" s="495">
        <f t="shared" si="16"/>
        <v>38700</v>
      </c>
      <c r="J168" s="511">
        <f t="shared" si="12"/>
        <v>0</v>
      </c>
      <c r="K168" s="468">
        <f t="shared" si="13"/>
        <v>1</v>
      </c>
      <c r="L168" s="468">
        <f>IF(J168=1,SUM($J$6:J168),0)</f>
        <v>0</v>
      </c>
      <c r="M168" s="468">
        <f>IF(K168=1,SUM($K$6:K168),0)</f>
        <v>201227089.798931</v>
      </c>
      <c r="N168" s="513">
        <f t="shared" si="14"/>
        <v>201227089.798931</v>
      </c>
      <c r="O168" s="468">
        <f t="shared" si="15"/>
        <v>0</v>
      </c>
      <c r="P168" s="468">
        <f>IF(O168=1,SUM($O$6:O168),0)</f>
        <v>0</v>
      </c>
      <c r="Q168" s="522"/>
    </row>
    <row r="169" customHeight="1" spans="1:16">
      <c r="A169" s="487"/>
      <c r="B169" s="497">
        <v>19</v>
      </c>
      <c r="C169" s="209" t="s">
        <v>208</v>
      </c>
      <c r="D169" s="498" t="s">
        <v>45</v>
      </c>
      <c r="E169" s="499" t="s">
        <v>43</v>
      </c>
      <c r="F169" s="501">
        <v>38700</v>
      </c>
      <c r="G169" s="501">
        <v>38700</v>
      </c>
      <c r="H169" s="502"/>
      <c r="I169" s="495">
        <f t="shared" si="16"/>
        <v>38700</v>
      </c>
      <c r="J169" s="511">
        <f t="shared" si="12"/>
        <v>0</v>
      </c>
      <c r="K169" s="468">
        <f t="shared" si="13"/>
        <v>1</v>
      </c>
      <c r="L169" s="468">
        <f>IF(J169=1,SUM($J$6:J169),0)</f>
        <v>0</v>
      </c>
      <c r="M169" s="468">
        <f>IF(K169=1,SUM($K$6:K169),0)</f>
        <v>201227090.798931</v>
      </c>
      <c r="N169" s="513">
        <f t="shared" si="14"/>
        <v>201227090.798931</v>
      </c>
      <c r="O169" s="468">
        <f t="shared" si="15"/>
        <v>0</v>
      </c>
      <c r="P169" s="468">
        <f>IF(O169=1,SUM($O$6:O169),0)</f>
        <v>0</v>
      </c>
    </row>
    <row r="170" customHeight="1" spans="1:16">
      <c r="A170" s="487"/>
      <c r="B170" s="497">
        <v>20</v>
      </c>
      <c r="C170" s="209" t="s">
        <v>209</v>
      </c>
      <c r="D170" s="498" t="s">
        <v>45</v>
      </c>
      <c r="E170" s="499" t="s">
        <v>43</v>
      </c>
      <c r="F170" s="501">
        <v>38700</v>
      </c>
      <c r="G170" s="501">
        <v>38700</v>
      </c>
      <c r="H170" s="502"/>
      <c r="I170" s="495">
        <f t="shared" si="16"/>
        <v>38700</v>
      </c>
      <c r="J170" s="511">
        <f t="shared" si="12"/>
        <v>0</v>
      </c>
      <c r="K170" s="468">
        <f t="shared" si="13"/>
        <v>1</v>
      </c>
      <c r="L170" s="468">
        <f>IF(J170=1,SUM($J$6:J170),0)</f>
        <v>0</v>
      </c>
      <c r="M170" s="468">
        <f>IF(K170=1,SUM($K$6:K170),0)</f>
        <v>201227091.798931</v>
      </c>
      <c r="N170" s="513">
        <f t="shared" si="14"/>
        <v>201227091.798931</v>
      </c>
      <c r="O170" s="468">
        <f t="shared" si="15"/>
        <v>0</v>
      </c>
      <c r="P170" s="468">
        <f>IF(O170=1,SUM($O$6:O170),0)</f>
        <v>0</v>
      </c>
    </row>
    <row r="171" customHeight="1" spans="1:17">
      <c r="A171" s="487"/>
      <c r="B171" s="497">
        <v>21</v>
      </c>
      <c r="C171" s="209" t="s">
        <v>210</v>
      </c>
      <c r="D171" s="498" t="s">
        <v>45</v>
      </c>
      <c r="E171" s="499" t="s">
        <v>43</v>
      </c>
      <c r="F171" s="501">
        <v>38700</v>
      </c>
      <c r="G171" s="501">
        <v>38700</v>
      </c>
      <c r="H171" s="502"/>
      <c r="I171" s="495">
        <f t="shared" si="16"/>
        <v>38700</v>
      </c>
      <c r="J171" s="511">
        <f t="shared" si="12"/>
        <v>0</v>
      </c>
      <c r="K171" s="468">
        <f t="shared" si="13"/>
        <v>1</v>
      </c>
      <c r="L171" s="468">
        <f>IF(J171=1,SUM($J$6:J171),0)</f>
        <v>0</v>
      </c>
      <c r="M171" s="468">
        <f>IF(K171=1,SUM($K$6:K171),0)</f>
        <v>201227092.798931</v>
      </c>
      <c r="N171" s="513">
        <f t="shared" si="14"/>
        <v>201227092.798931</v>
      </c>
      <c r="O171" s="468">
        <f t="shared" si="15"/>
        <v>0</v>
      </c>
      <c r="P171" s="468">
        <f>IF(O171=1,SUM($O$6:O171),0)</f>
        <v>0</v>
      </c>
      <c r="Q171" s="522"/>
    </row>
    <row r="172" customHeight="1" spans="1:30">
      <c r="A172" s="487"/>
      <c r="B172" s="497">
        <v>22</v>
      </c>
      <c r="C172" s="209" t="s">
        <v>211</v>
      </c>
      <c r="D172" s="498" t="s">
        <v>45</v>
      </c>
      <c r="E172" s="499" t="s">
        <v>43</v>
      </c>
      <c r="F172" s="501">
        <v>51000</v>
      </c>
      <c r="G172" s="501">
        <v>51000</v>
      </c>
      <c r="H172" s="502"/>
      <c r="I172" s="495">
        <f t="shared" si="16"/>
        <v>51000</v>
      </c>
      <c r="J172" s="511">
        <f t="shared" si="12"/>
        <v>0</v>
      </c>
      <c r="K172" s="468">
        <f t="shared" si="13"/>
        <v>1</v>
      </c>
      <c r="L172" s="468">
        <f>IF(J172=1,SUM($J$6:J172),0)</f>
        <v>0</v>
      </c>
      <c r="M172" s="468">
        <f>IF(K172=1,SUM($K$6:K172),0)</f>
        <v>201227093.798931</v>
      </c>
      <c r="N172" s="513">
        <f t="shared" si="14"/>
        <v>201227093.798931</v>
      </c>
      <c r="O172" s="468">
        <f t="shared" si="15"/>
        <v>0</v>
      </c>
      <c r="P172" s="468">
        <f>IF(O172=1,SUM($O$6:O172),0)</f>
        <v>0</v>
      </c>
      <c r="Q172" s="523"/>
      <c r="R172" s="524"/>
      <c r="S172" s="524"/>
      <c r="T172" s="524"/>
      <c r="U172" s="524"/>
      <c r="V172" s="524"/>
      <c r="W172" s="524"/>
      <c r="X172" s="524"/>
      <c r="Y172" s="524"/>
      <c r="Z172" s="524"/>
      <c r="AA172" s="524"/>
      <c r="AB172" s="524"/>
      <c r="AC172" s="524"/>
      <c r="AD172" s="524"/>
    </row>
    <row r="173" customHeight="1" spans="1:17">
      <c r="A173" s="487"/>
      <c r="B173" s="497">
        <v>23</v>
      </c>
      <c r="C173" s="209" t="s">
        <v>212</v>
      </c>
      <c r="D173" s="498" t="s">
        <v>45</v>
      </c>
      <c r="E173" s="499" t="s">
        <v>43</v>
      </c>
      <c r="F173" s="501">
        <v>94200</v>
      </c>
      <c r="G173" s="501">
        <v>94200</v>
      </c>
      <c r="H173" s="502"/>
      <c r="I173" s="495">
        <f t="shared" si="16"/>
        <v>94200</v>
      </c>
      <c r="J173" s="511">
        <f t="shared" si="12"/>
        <v>0</v>
      </c>
      <c r="K173" s="468">
        <f t="shared" si="13"/>
        <v>1</v>
      </c>
      <c r="L173" s="468">
        <f>IF(J173=1,SUM($J$6:J173),0)</f>
        <v>0</v>
      </c>
      <c r="M173" s="468">
        <f>IF(K173=1,SUM($K$6:K173),0)</f>
        <v>201227094.798931</v>
      </c>
      <c r="N173" s="513">
        <f t="shared" si="14"/>
        <v>201227094.798931</v>
      </c>
      <c r="O173" s="468">
        <f t="shared" si="15"/>
        <v>0</v>
      </c>
      <c r="P173" s="468">
        <f>IF(O173=1,SUM($O$6:O173),0)</f>
        <v>0</v>
      </c>
      <c r="Q173" s="522"/>
    </row>
    <row r="174" customHeight="1" spans="1:17">
      <c r="A174" s="487"/>
      <c r="B174" s="497">
        <v>24</v>
      </c>
      <c r="C174" s="209" t="s">
        <v>213</v>
      </c>
      <c r="D174" s="498" t="s">
        <v>45</v>
      </c>
      <c r="E174" s="499" t="s">
        <v>43</v>
      </c>
      <c r="F174" s="501">
        <v>119300</v>
      </c>
      <c r="G174" s="501">
        <v>119300</v>
      </c>
      <c r="H174" s="502"/>
      <c r="I174" s="495">
        <f t="shared" si="16"/>
        <v>119300</v>
      </c>
      <c r="J174" s="511">
        <f t="shared" si="12"/>
        <v>0</v>
      </c>
      <c r="K174" s="468">
        <f t="shared" si="13"/>
        <v>1</v>
      </c>
      <c r="L174" s="468">
        <f>IF(J174=1,SUM($J$6:J174),0)</f>
        <v>0</v>
      </c>
      <c r="M174" s="468">
        <f>IF(K174=1,SUM($K$6:K174),0)</f>
        <v>201227095.798931</v>
      </c>
      <c r="N174" s="513">
        <f t="shared" si="14"/>
        <v>201227095.798931</v>
      </c>
      <c r="O174" s="468">
        <f t="shared" si="15"/>
        <v>0</v>
      </c>
      <c r="P174" s="468">
        <f>IF(O174=1,SUM($O$6:O174),0)</f>
        <v>0</v>
      </c>
      <c r="Q174" s="522"/>
    </row>
    <row r="175" customHeight="1" spans="1:16">
      <c r="A175" s="487"/>
      <c r="B175" s="497">
        <v>25</v>
      </c>
      <c r="C175" s="209" t="s">
        <v>214</v>
      </c>
      <c r="D175" s="498" t="s">
        <v>45</v>
      </c>
      <c r="E175" s="499" t="s">
        <v>43</v>
      </c>
      <c r="F175" s="501">
        <v>432900</v>
      </c>
      <c r="G175" s="501">
        <v>432900</v>
      </c>
      <c r="H175" s="502"/>
      <c r="I175" s="495">
        <f t="shared" si="16"/>
        <v>432900</v>
      </c>
      <c r="J175" s="511">
        <f t="shared" si="12"/>
        <v>0</v>
      </c>
      <c r="K175" s="468">
        <f t="shared" si="13"/>
        <v>1</v>
      </c>
      <c r="L175" s="468">
        <f>IF(J175=1,SUM($J$6:J175),0)</f>
        <v>0</v>
      </c>
      <c r="M175" s="468">
        <f>IF(K175=1,SUM($K$6:K175),0)</f>
        <v>201227096.798931</v>
      </c>
      <c r="N175" s="513">
        <f t="shared" si="14"/>
        <v>201227096.798931</v>
      </c>
      <c r="O175" s="468">
        <f t="shared" si="15"/>
        <v>0</v>
      </c>
      <c r="P175" s="468">
        <f>IF(O175=1,SUM($O$6:O175),0)</f>
        <v>0</v>
      </c>
    </row>
    <row r="176" customHeight="1" spans="1:17">
      <c r="A176" s="487"/>
      <c r="B176" s="497">
        <v>26</v>
      </c>
      <c r="C176" s="209" t="s">
        <v>215</v>
      </c>
      <c r="D176" s="498" t="s">
        <v>45</v>
      </c>
      <c r="E176" s="499" t="s">
        <v>43</v>
      </c>
      <c r="F176" s="501">
        <v>56700</v>
      </c>
      <c r="G176" s="501">
        <v>56700</v>
      </c>
      <c r="H176" s="502"/>
      <c r="I176" s="495">
        <f t="shared" si="16"/>
        <v>56700</v>
      </c>
      <c r="J176" s="511">
        <f t="shared" si="12"/>
        <v>0</v>
      </c>
      <c r="K176" s="468">
        <f t="shared" si="13"/>
        <v>1</v>
      </c>
      <c r="L176" s="468">
        <f>IF(J176=1,SUM($J$6:J176),0)</f>
        <v>0</v>
      </c>
      <c r="M176" s="468">
        <f>IF(K176=1,SUM($K$6:K176),0)</f>
        <v>201227097.798931</v>
      </c>
      <c r="N176" s="513">
        <f t="shared" si="14"/>
        <v>201227097.798931</v>
      </c>
      <c r="O176" s="468">
        <f t="shared" si="15"/>
        <v>0</v>
      </c>
      <c r="P176" s="468">
        <f>IF(O176=1,SUM($O$6:O176),0)</f>
        <v>0</v>
      </c>
      <c r="Q176" s="522"/>
    </row>
    <row r="177" customHeight="1" spans="1:17">
      <c r="A177" s="487"/>
      <c r="B177" s="497">
        <v>27</v>
      </c>
      <c r="C177" s="209" t="s">
        <v>216</v>
      </c>
      <c r="D177" s="498" t="s">
        <v>45</v>
      </c>
      <c r="E177" s="499" t="s">
        <v>43</v>
      </c>
      <c r="F177" s="501">
        <v>68300</v>
      </c>
      <c r="G177" s="501">
        <v>68300</v>
      </c>
      <c r="H177" s="502"/>
      <c r="I177" s="495">
        <f t="shared" si="16"/>
        <v>68300</v>
      </c>
      <c r="J177" s="511">
        <f t="shared" si="12"/>
        <v>0</v>
      </c>
      <c r="K177" s="468">
        <f t="shared" si="13"/>
        <v>1</v>
      </c>
      <c r="L177" s="468">
        <f>IF(J177=1,SUM($J$6:J177),0)</f>
        <v>0</v>
      </c>
      <c r="M177" s="468">
        <f>IF(K177=1,SUM($K$6:K177),0)</f>
        <v>201227098.798931</v>
      </c>
      <c r="N177" s="513">
        <f t="shared" si="14"/>
        <v>201227098.798931</v>
      </c>
      <c r="O177" s="468">
        <f t="shared" si="15"/>
        <v>0</v>
      </c>
      <c r="P177" s="468">
        <f>IF(O177=1,SUM($O$6:O177),0)</f>
        <v>0</v>
      </c>
      <c r="Q177" s="522"/>
    </row>
    <row r="178" customHeight="1" spans="1:17">
      <c r="A178" s="487"/>
      <c r="B178" s="497">
        <v>28</v>
      </c>
      <c r="C178" s="209" t="s">
        <v>217</v>
      </c>
      <c r="D178" s="498" t="s">
        <v>45</v>
      </c>
      <c r="E178" s="499" t="s">
        <v>43</v>
      </c>
      <c r="F178" s="501">
        <v>116200</v>
      </c>
      <c r="G178" s="501">
        <v>116200</v>
      </c>
      <c r="H178" s="502"/>
      <c r="I178" s="495">
        <f t="shared" si="16"/>
        <v>116200</v>
      </c>
      <c r="J178" s="511">
        <f t="shared" si="12"/>
        <v>0</v>
      </c>
      <c r="K178" s="468">
        <f t="shared" si="13"/>
        <v>1</v>
      </c>
      <c r="L178" s="468">
        <f>IF(J178=1,SUM($J$6:J178),0)</f>
        <v>0</v>
      </c>
      <c r="M178" s="468">
        <f>IF(K178=1,SUM($K$6:K178),0)</f>
        <v>201227099.798931</v>
      </c>
      <c r="N178" s="513">
        <f t="shared" si="14"/>
        <v>201227099.798931</v>
      </c>
      <c r="O178" s="468">
        <f t="shared" si="15"/>
        <v>0</v>
      </c>
      <c r="P178" s="468">
        <f>IF(O178=1,SUM($O$6:O178),0)</f>
        <v>0</v>
      </c>
      <c r="Q178" s="522"/>
    </row>
    <row r="179" customHeight="1" spans="1:17">
      <c r="A179" s="487"/>
      <c r="B179" s="497">
        <v>29</v>
      </c>
      <c r="C179" s="209" t="s">
        <v>218</v>
      </c>
      <c r="D179" s="498" t="s">
        <v>45</v>
      </c>
      <c r="E179" s="499" t="s">
        <v>43</v>
      </c>
      <c r="F179" s="501">
        <v>183000</v>
      </c>
      <c r="G179" s="501">
        <v>183000</v>
      </c>
      <c r="H179" s="502"/>
      <c r="I179" s="495">
        <f t="shared" si="16"/>
        <v>183000</v>
      </c>
      <c r="J179" s="511">
        <f t="shared" si="12"/>
        <v>0</v>
      </c>
      <c r="K179" s="468">
        <f t="shared" si="13"/>
        <v>1</v>
      </c>
      <c r="L179" s="468">
        <f>IF(J179=1,SUM($J$6:J179),0)</f>
        <v>0</v>
      </c>
      <c r="M179" s="468">
        <f>IF(K179=1,SUM($K$6:K179),0)</f>
        <v>201227100.798931</v>
      </c>
      <c r="N179" s="513">
        <f t="shared" si="14"/>
        <v>201227100.798931</v>
      </c>
      <c r="O179" s="468">
        <f t="shared" si="15"/>
        <v>0</v>
      </c>
      <c r="P179" s="468">
        <f>IF(O179=1,SUM($O$6:O179),0)</f>
        <v>0</v>
      </c>
      <c r="Q179" s="522"/>
    </row>
    <row r="180" customHeight="1" spans="1:16">
      <c r="A180" s="487"/>
      <c r="B180" s="497">
        <v>30</v>
      </c>
      <c r="C180" s="209" t="s">
        <v>219</v>
      </c>
      <c r="D180" s="498" t="s">
        <v>45</v>
      </c>
      <c r="E180" s="499" t="s">
        <v>43</v>
      </c>
      <c r="F180" s="501">
        <v>271100</v>
      </c>
      <c r="G180" s="501">
        <v>271100</v>
      </c>
      <c r="H180" s="520"/>
      <c r="I180" s="495">
        <f t="shared" si="16"/>
        <v>271100</v>
      </c>
      <c r="J180" s="511">
        <f t="shared" si="12"/>
        <v>0</v>
      </c>
      <c r="K180" s="468">
        <f t="shared" si="13"/>
        <v>1</v>
      </c>
      <c r="L180" s="468">
        <f>IF(J180=1,SUM($J$6:J180),0)</f>
        <v>0</v>
      </c>
      <c r="M180" s="468">
        <f>IF(K180=1,SUM($K$6:K180),0)</f>
        <v>201227101.798931</v>
      </c>
      <c r="N180" s="513">
        <f t="shared" si="14"/>
        <v>201227101.798931</v>
      </c>
      <c r="O180" s="468">
        <f t="shared" si="15"/>
        <v>0</v>
      </c>
      <c r="P180" s="468">
        <f>IF(O180=1,SUM($O$6:O180),0)</f>
        <v>0</v>
      </c>
    </row>
    <row r="181" customHeight="1" spans="1:16">
      <c r="A181" s="487"/>
      <c r="B181" s="497">
        <v>31</v>
      </c>
      <c r="C181" s="209" t="s">
        <v>220</v>
      </c>
      <c r="D181" s="498" t="s">
        <v>45</v>
      </c>
      <c r="E181" s="499" t="s">
        <v>43</v>
      </c>
      <c r="F181" s="501">
        <v>669000</v>
      </c>
      <c r="G181" s="501">
        <v>669000</v>
      </c>
      <c r="H181" s="502"/>
      <c r="I181" s="495">
        <f t="shared" si="16"/>
        <v>669000</v>
      </c>
      <c r="J181" s="511">
        <f t="shared" si="12"/>
        <v>0</v>
      </c>
      <c r="K181" s="468">
        <f t="shared" si="13"/>
        <v>1</v>
      </c>
      <c r="L181" s="468">
        <f>IF(J181=1,SUM($J$6:J181),0)</f>
        <v>0</v>
      </c>
      <c r="M181" s="468">
        <f>IF(K181=1,SUM($K$6:K181),0)</f>
        <v>201227102.798931</v>
      </c>
      <c r="N181" s="513">
        <f t="shared" si="14"/>
        <v>201227102.798931</v>
      </c>
      <c r="O181" s="468">
        <f t="shared" si="15"/>
        <v>0</v>
      </c>
      <c r="P181" s="468">
        <f>IF(O181=1,SUM($O$6:O181),0)</f>
        <v>0</v>
      </c>
    </row>
    <row r="182" customHeight="1" spans="1:16">
      <c r="A182" s="487"/>
      <c r="B182" s="497">
        <v>32</v>
      </c>
      <c r="C182" s="209" t="s">
        <v>221</v>
      </c>
      <c r="D182" s="498" t="s">
        <v>45</v>
      </c>
      <c r="E182" s="499" t="s">
        <v>43</v>
      </c>
      <c r="F182" s="501">
        <v>37900</v>
      </c>
      <c r="G182" s="501">
        <v>37900</v>
      </c>
      <c r="H182" s="502"/>
      <c r="I182" s="495">
        <f t="shared" si="16"/>
        <v>37900</v>
      </c>
      <c r="J182" s="511">
        <f t="shared" si="12"/>
        <v>0</v>
      </c>
      <c r="K182" s="468">
        <f t="shared" si="13"/>
        <v>1</v>
      </c>
      <c r="L182" s="468">
        <f>IF(J182=1,SUM($J$6:J182),0)</f>
        <v>0</v>
      </c>
      <c r="M182" s="468">
        <f>IF(K182=1,SUM($K$6:K182),0)</f>
        <v>201227103.798931</v>
      </c>
      <c r="N182" s="513">
        <f t="shared" si="14"/>
        <v>201227103.798931</v>
      </c>
      <c r="O182" s="468">
        <f t="shared" si="15"/>
        <v>0</v>
      </c>
      <c r="P182" s="468">
        <f>IF(O182=1,SUM($O$6:O182),0)</f>
        <v>0</v>
      </c>
    </row>
    <row r="183" customHeight="1" spans="1:16">
      <c r="A183" s="487"/>
      <c r="B183" s="497"/>
      <c r="C183" s="209" t="s">
        <v>122</v>
      </c>
      <c r="D183" s="498" t="s">
        <v>122</v>
      </c>
      <c r="E183" s="499"/>
      <c r="F183" s="501"/>
      <c r="G183" s="501"/>
      <c r="H183" s="502"/>
      <c r="I183" s="495">
        <f t="shared" si="16"/>
        <v>0</v>
      </c>
      <c r="J183" s="511">
        <f t="shared" si="12"/>
        <v>0</v>
      </c>
      <c r="K183" s="468">
        <f t="shared" si="13"/>
        <v>0</v>
      </c>
      <c r="L183" s="468">
        <f>IF(J183=1,SUM($J$6:J183),0)</f>
        <v>0</v>
      </c>
      <c r="M183" s="468">
        <f>IF(K183=1,SUM($K$6:K183),0)</f>
        <v>0</v>
      </c>
      <c r="N183" s="513">
        <f t="shared" si="14"/>
        <v>0</v>
      </c>
      <c r="O183" s="468">
        <f t="shared" si="15"/>
        <v>0</v>
      </c>
      <c r="P183" s="468">
        <f>IF(O183=1,SUM($O$6:O183),0)</f>
        <v>0</v>
      </c>
    </row>
    <row r="184" customHeight="1" spans="1:16">
      <c r="A184" s="487"/>
      <c r="B184" s="497" t="s">
        <v>222</v>
      </c>
      <c r="C184" s="209" t="s">
        <v>223</v>
      </c>
      <c r="D184" s="498" t="s">
        <v>122</v>
      </c>
      <c r="E184" s="499"/>
      <c r="F184" s="501"/>
      <c r="G184" s="501"/>
      <c r="H184" s="502"/>
      <c r="I184" s="495">
        <f t="shared" si="16"/>
        <v>0</v>
      </c>
      <c r="J184" s="511">
        <f t="shared" si="12"/>
        <v>0</v>
      </c>
      <c r="K184" s="468">
        <f t="shared" si="13"/>
        <v>0</v>
      </c>
      <c r="L184" s="468">
        <f>IF(J184=1,SUM($J$6:J184),0)</f>
        <v>0</v>
      </c>
      <c r="M184" s="468">
        <f>IF(K184=1,SUM($K$6:K184),0)</f>
        <v>0</v>
      </c>
      <c r="N184" s="513">
        <f t="shared" si="14"/>
        <v>0</v>
      </c>
      <c r="O184" s="468">
        <f t="shared" si="15"/>
        <v>0</v>
      </c>
      <c r="P184" s="468">
        <f>IF(O184=1,SUM($O$6:O184),0)</f>
        <v>0</v>
      </c>
    </row>
    <row r="185" customHeight="1" spans="1:16">
      <c r="A185" s="487"/>
      <c r="B185" s="497">
        <v>1</v>
      </c>
      <c r="C185" s="209" t="s">
        <v>224</v>
      </c>
      <c r="D185" s="498" t="s">
        <v>45</v>
      </c>
      <c r="E185" s="499" t="s">
        <v>143</v>
      </c>
      <c r="F185" s="501">
        <v>22250000</v>
      </c>
      <c r="G185" s="501">
        <v>24784300</v>
      </c>
      <c r="H185" s="502"/>
      <c r="I185" s="495">
        <f t="shared" si="16"/>
        <v>24784300</v>
      </c>
      <c r="J185" s="511">
        <f t="shared" si="12"/>
        <v>0</v>
      </c>
      <c r="K185" s="468">
        <f t="shared" si="13"/>
        <v>1</v>
      </c>
      <c r="L185" s="468">
        <f>IF(J185=1,SUM($J$6:J185),0)</f>
        <v>0</v>
      </c>
      <c r="M185" s="468">
        <f>IF(K185=1,SUM($K$6:K185),0)</f>
        <v>201227104.798931</v>
      </c>
      <c r="N185" s="513">
        <f t="shared" si="14"/>
        <v>201227104.798931</v>
      </c>
      <c r="O185" s="468">
        <f t="shared" si="15"/>
        <v>0</v>
      </c>
      <c r="P185" s="468">
        <f>IF(O185=1,SUM($O$6:O185),0)</f>
        <v>0</v>
      </c>
    </row>
    <row r="186" customHeight="1" spans="1:16">
      <c r="A186" s="487"/>
      <c r="B186" s="497">
        <v>2</v>
      </c>
      <c r="C186" s="209" t="s">
        <v>225</v>
      </c>
      <c r="D186" s="498" t="s">
        <v>42</v>
      </c>
      <c r="E186" s="499" t="s">
        <v>143</v>
      </c>
      <c r="F186" s="501">
        <v>80895000</v>
      </c>
      <c r="G186" s="501">
        <v>90108900</v>
      </c>
      <c r="H186" s="502"/>
      <c r="I186" s="495">
        <f t="shared" si="16"/>
        <v>90108900</v>
      </c>
      <c r="J186" s="511">
        <f t="shared" si="12"/>
        <v>1</v>
      </c>
      <c r="K186" s="468">
        <f t="shared" si="13"/>
        <v>0</v>
      </c>
      <c r="L186" s="468">
        <f>IF(J186=1,SUM($J$6:J186),0)</f>
        <v>105</v>
      </c>
      <c r="M186" s="468">
        <f>IF(K186=1,SUM($K$6:K186),0)</f>
        <v>0</v>
      </c>
      <c r="N186" s="513">
        <f t="shared" si="14"/>
        <v>105</v>
      </c>
      <c r="O186" s="468">
        <f t="shared" si="15"/>
        <v>0</v>
      </c>
      <c r="P186" s="468">
        <f>IF(O186=1,SUM($O$6:O186),0)</f>
        <v>0</v>
      </c>
    </row>
    <row r="187" customHeight="1" spans="1:16">
      <c r="A187" s="487"/>
      <c r="B187" s="497">
        <v>3</v>
      </c>
      <c r="C187" s="209" t="s">
        <v>226</v>
      </c>
      <c r="D187" s="498" t="s">
        <v>42</v>
      </c>
      <c r="E187" s="499" t="s">
        <v>143</v>
      </c>
      <c r="F187" s="501">
        <v>157800000</v>
      </c>
      <c r="G187" s="501">
        <v>175773400</v>
      </c>
      <c r="H187" s="502"/>
      <c r="I187" s="495">
        <f t="shared" si="16"/>
        <v>175773400</v>
      </c>
      <c r="J187" s="511">
        <f t="shared" si="12"/>
        <v>1</v>
      </c>
      <c r="K187" s="468">
        <f t="shared" si="13"/>
        <v>0</v>
      </c>
      <c r="L187" s="468">
        <f>IF(J187=1,SUM($J$6:J187),0)</f>
        <v>106</v>
      </c>
      <c r="M187" s="468">
        <f>IF(K187=1,SUM($K$6:K187),0)</f>
        <v>0</v>
      </c>
      <c r="N187" s="513">
        <f t="shared" si="14"/>
        <v>106</v>
      </c>
      <c r="O187" s="468">
        <f t="shared" si="15"/>
        <v>0</v>
      </c>
      <c r="P187" s="468">
        <f>IF(O187=1,SUM($O$6:O187),0)</f>
        <v>0</v>
      </c>
    </row>
    <row r="188" customHeight="1" spans="1:16">
      <c r="A188" s="487"/>
      <c r="B188" s="497">
        <v>4</v>
      </c>
      <c r="C188" s="209" t="s">
        <v>227</v>
      </c>
      <c r="D188" s="498" t="s">
        <v>42</v>
      </c>
      <c r="E188" s="499" t="s">
        <v>143</v>
      </c>
      <c r="F188" s="501">
        <v>8595700</v>
      </c>
      <c r="G188" s="501">
        <v>8703800</v>
      </c>
      <c r="H188" s="514"/>
      <c r="I188" s="495">
        <f t="shared" si="16"/>
        <v>8703800</v>
      </c>
      <c r="J188" s="511">
        <f t="shared" si="12"/>
        <v>1</v>
      </c>
      <c r="K188" s="468">
        <f t="shared" si="13"/>
        <v>0</v>
      </c>
      <c r="L188" s="468">
        <f>IF(J188=1,SUM($J$6:J188),0)</f>
        <v>107</v>
      </c>
      <c r="M188" s="468">
        <f>IF(K188=1,SUM($K$6:K188),0)</f>
        <v>0</v>
      </c>
      <c r="N188" s="513">
        <f t="shared" si="14"/>
        <v>107</v>
      </c>
      <c r="O188" s="468">
        <f t="shared" si="15"/>
        <v>0</v>
      </c>
      <c r="P188" s="468">
        <f>IF(O188=1,SUM($O$6:O188),0)</f>
        <v>0</v>
      </c>
    </row>
    <row r="189" customHeight="1" spans="1:16">
      <c r="A189" s="487"/>
      <c r="B189" s="497">
        <v>5</v>
      </c>
      <c r="C189" s="209" t="s">
        <v>228</v>
      </c>
      <c r="D189" s="498" t="s">
        <v>42</v>
      </c>
      <c r="E189" s="499" t="s">
        <v>143</v>
      </c>
      <c r="F189" s="501">
        <v>8595700</v>
      </c>
      <c r="G189" s="501">
        <v>10441400</v>
      </c>
      <c r="H189" s="514"/>
      <c r="I189" s="495">
        <f t="shared" si="16"/>
        <v>10441400</v>
      </c>
      <c r="J189" s="511">
        <f t="shared" si="12"/>
        <v>1</v>
      </c>
      <c r="K189" s="468">
        <f t="shared" si="13"/>
        <v>0</v>
      </c>
      <c r="L189" s="468">
        <f>IF(J189=1,SUM($J$6:J189),0)</f>
        <v>108</v>
      </c>
      <c r="M189" s="468">
        <f>IF(K189=1,SUM($K$6:K189),0)</f>
        <v>0</v>
      </c>
      <c r="N189" s="513">
        <f t="shared" si="14"/>
        <v>108</v>
      </c>
      <c r="O189" s="468">
        <f t="shared" si="15"/>
        <v>0</v>
      </c>
      <c r="P189" s="468">
        <f>IF(O189=1,SUM($O$6:O189),0)</f>
        <v>0</v>
      </c>
    </row>
    <row r="190" customHeight="1" spans="1:16">
      <c r="A190" s="487"/>
      <c r="B190" s="497"/>
      <c r="C190" s="209"/>
      <c r="D190" s="498"/>
      <c r="E190" s="499"/>
      <c r="F190" s="501"/>
      <c r="G190" s="501"/>
      <c r="H190" s="514"/>
      <c r="I190" s="495">
        <f t="shared" si="16"/>
        <v>0</v>
      </c>
      <c r="J190" s="511">
        <f t="shared" si="12"/>
        <v>0</v>
      </c>
      <c r="K190" s="468">
        <f t="shared" si="13"/>
        <v>0</v>
      </c>
      <c r="L190" s="468">
        <f>IF(J190=1,SUM($J$6:J190),0)</f>
        <v>0</v>
      </c>
      <c r="M190" s="468">
        <f>IF(K190=1,SUM($K$6:K190),0)</f>
        <v>0</v>
      </c>
      <c r="N190" s="513">
        <f t="shared" si="14"/>
        <v>0</v>
      </c>
      <c r="O190" s="468">
        <f t="shared" si="15"/>
        <v>0</v>
      </c>
      <c r="P190" s="468">
        <f>IF(O190=1,SUM($O$6:O190),0)</f>
        <v>0</v>
      </c>
    </row>
    <row r="191" customHeight="1" spans="1:16">
      <c r="A191" s="487"/>
      <c r="B191" s="497" t="s">
        <v>229</v>
      </c>
      <c r="C191" s="209" t="s">
        <v>230</v>
      </c>
      <c r="D191" s="498" t="s">
        <v>122</v>
      </c>
      <c r="E191" s="499"/>
      <c r="F191" s="501"/>
      <c r="G191" s="501"/>
      <c r="H191" s="514"/>
      <c r="I191" s="495">
        <f t="shared" si="16"/>
        <v>0</v>
      </c>
      <c r="J191" s="511">
        <f t="shared" si="12"/>
        <v>0</v>
      </c>
      <c r="K191" s="468">
        <f t="shared" si="13"/>
        <v>0</v>
      </c>
      <c r="L191" s="468">
        <f>IF(J191=1,SUM($J$6:J191),0)</f>
        <v>0</v>
      </c>
      <c r="M191" s="468">
        <f>IF(K191=1,SUM($K$6:K191),0)</f>
        <v>0</v>
      </c>
      <c r="N191" s="513">
        <f t="shared" si="14"/>
        <v>0</v>
      </c>
      <c r="O191" s="468">
        <f t="shared" si="15"/>
        <v>0</v>
      </c>
      <c r="P191" s="468">
        <f>IF(O191=1,SUM($O$6:O191),0)</f>
        <v>0</v>
      </c>
    </row>
    <row r="192" customHeight="1" spans="1:16">
      <c r="A192" s="487"/>
      <c r="B192" s="514">
        <v>1</v>
      </c>
      <c r="C192" s="209" t="s">
        <v>231</v>
      </c>
      <c r="D192" s="498" t="s">
        <v>42</v>
      </c>
      <c r="E192" s="499" t="s">
        <v>43</v>
      </c>
      <c r="F192" s="501">
        <v>648050</v>
      </c>
      <c r="G192" s="501">
        <v>725900</v>
      </c>
      <c r="H192" s="514"/>
      <c r="I192" s="495">
        <f t="shared" si="16"/>
        <v>725900</v>
      </c>
      <c r="J192" s="511">
        <f t="shared" si="12"/>
        <v>1</v>
      </c>
      <c r="K192" s="468">
        <f t="shared" si="13"/>
        <v>0</v>
      </c>
      <c r="L192" s="468">
        <f>IF(J192=1,SUM($J$6:J192),0)</f>
        <v>109</v>
      </c>
      <c r="M192" s="468">
        <f>IF(K192=1,SUM($K$6:K192),0)</f>
        <v>0</v>
      </c>
      <c r="N192" s="513">
        <f t="shared" si="14"/>
        <v>109</v>
      </c>
      <c r="O192" s="468">
        <f t="shared" si="15"/>
        <v>0</v>
      </c>
      <c r="P192" s="468">
        <f>IF(O192=1,SUM($O$6:O192),0)</f>
        <v>0</v>
      </c>
    </row>
    <row r="193" customHeight="1" spans="1:16">
      <c r="A193" s="487"/>
      <c r="B193" s="514">
        <v>2</v>
      </c>
      <c r="C193" s="209" t="s">
        <v>232</v>
      </c>
      <c r="D193" s="498" t="s">
        <v>42</v>
      </c>
      <c r="E193" s="499" t="s">
        <v>43</v>
      </c>
      <c r="F193" s="501">
        <v>674300</v>
      </c>
      <c r="G193" s="501">
        <v>751100</v>
      </c>
      <c r="H193" s="514"/>
      <c r="I193" s="495">
        <f t="shared" si="16"/>
        <v>751100</v>
      </c>
      <c r="J193" s="511">
        <f t="shared" si="12"/>
        <v>1</v>
      </c>
      <c r="K193" s="468">
        <f t="shared" si="13"/>
        <v>0</v>
      </c>
      <c r="L193" s="468">
        <f>IF(J193=1,SUM($J$6:J193),0)</f>
        <v>110</v>
      </c>
      <c r="M193" s="468">
        <f>IF(K193=1,SUM($K$6:K193),0)</f>
        <v>0</v>
      </c>
      <c r="N193" s="513">
        <f t="shared" si="14"/>
        <v>110</v>
      </c>
      <c r="O193" s="468">
        <f t="shared" si="15"/>
        <v>0</v>
      </c>
      <c r="P193" s="468">
        <f>IF(O193=1,SUM($O$6:O193),0)</f>
        <v>0</v>
      </c>
    </row>
    <row r="194" customHeight="1" spans="1:16">
      <c r="A194" s="487"/>
      <c r="B194" s="514">
        <v>3</v>
      </c>
      <c r="C194" s="209" t="s">
        <v>233</v>
      </c>
      <c r="D194" s="498" t="s">
        <v>45</v>
      </c>
      <c r="E194" s="499" t="s">
        <v>43</v>
      </c>
      <c r="F194" s="501">
        <v>42100</v>
      </c>
      <c r="G194" s="501">
        <v>42100</v>
      </c>
      <c r="H194" s="514"/>
      <c r="I194" s="495">
        <f t="shared" si="16"/>
        <v>42100</v>
      </c>
      <c r="J194" s="511">
        <f t="shared" si="12"/>
        <v>0</v>
      </c>
      <c r="K194" s="468">
        <f t="shared" si="13"/>
        <v>1</v>
      </c>
      <c r="L194" s="468">
        <f>IF(J194=1,SUM($J$6:J194),0)</f>
        <v>0</v>
      </c>
      <c r="M194" s="468">
        <f>IF(K194=1,SUM($K$6:K194),0)</f>
        <v>201227105.798931</v>
      </c>
      <c r="N194" s="513">
        <f t="shared" si="14"/>
        <v>201227105.798931</v>
      </c>
      <c r="O194" s="468">
        <f t="shared" si="15"/>
        <v>0</v>
      </c>
      <c r="P194" s="468">
        <f>IF(O194=1,SUM($O$6:O194),0)</f>
        <v>0</v>
      </c>
    </row>
    <row r="195" customHeight="1" spans="1:16">
      <c r="A195" s="487"/>
      <c r="B195" s="514">
        <v>4</v>
      </c>
      <c r="C195" s="209" t="s">
        <v>234</v>
      </c>
      <c r="D195" s="498" t="s">
        <v>45</v>
      </c>
      <c r="E195" s="499" t="s">
        <v>43</v>
      </c>
      <c r="F195" s="501">
        <v>42100</v>
      </c>
      <c r="G195" s="501">
        <v>42100</v>
      </c>
      <c r="H195" s="514"/>
      <c r="I195" s="495">
        <f t="shared" si="16"/>
        <v>42100</v>
      </c>
      <c r="J195" s="511">
        <f t="shared" si="12"/>
        <v>0</v>
      </c>
      <c r="K195" s="468">
        <f t="shared" si="13"/>
        <v>1</v>
      </c>
      <c r="L195" s="468">
        <f>IF(J195=1,SUM($J$6:J195),0)</f>
        <v>0</v>
      </c>
      <c r="M195" s="468">
        <f>IF(K195=1,SUM($K$6:K195),0)</f>
        <v>201227106.798931</v>
      </c>
      <c r="N195" s="513">
        <f t="shared" si="14"/>
        <v>201227106.798931</v>
      </c>
      <c r="O195" s="468">
        <f t="shared" si="15"/>
        <v>0</v>
      </c>
      <c r="P195" s="468">
        <f>IF(O195=1,SUM($O$6:O195),0)</f>
        <v>0</v>
      </c>
    </row>
    <row r="196" customHeight="1" spans="1:16">
      <c r="A196" s="487"/>
      <c r="B196" s="514">
        <v>5</v>
      </c>
      <c r="C196" s="209" t="s">
        <v>235</v>
      </c>
      <c r="D196" s="498" t="s">
        <v>45</v>
      </c>
      <c r="E196" s="499" t="s">
        <v>43</v>
      </c>
      <c r="F196" s="501">
        <v>3800000</v>
      </c>
      <c r="G196" s="501">
        <v>4232800</v>
      </c>
      <c r="H196" s="502"/>
      <c r="I196" s="495">
        <f t="shared" si="16"/>
        <v>4232800</v>
      </c>
      <c r="J196" s="511">
        <f t="shared" si="12"/>
        <v>0</v>
      </c>
      <c r="K196" s="468">
        <f t="shared" si="13"/>
        <v>1</v>
      </c>
      <c r="L196" s="468">
        <f>IF(J196=1,SUM($J$6:J196),0)</f>
        <v>0</v>
      </c>
      <c r="M196" s="468">
        <f>IF(K196=1,SUM($K$6:K196),0)</f>
        <v>201227107.798931</v>
      </c>
      <c r="N196" s="513">
        <f t="shared" si="14"/>
        <v>201227107.798931</v>
      </c>
      <c r="O196" s="468">
        <f t="shared" si="15"/>
        <v>0</v>
      </c>
      <c r="P196" s="468">
        <f>IF(O196=1,SUM($O$6:O196),0)</f>
        <v>0</v>
      </c>
    </row>
    <row r="197" customHeight="1" spans="1:16">
      <c r="A197" s="487"/>
      <c r="B197" s="497"/>
      <c r="C197" s="209"/>
      <c r="D197" s="498" t="s">
        <v>122</v>
      </c>
      <c r="E197" s="499"/>
      <c r="F197" s="501"/>
      <c r="G197" s="501"/>
      <c r="H197" s="502"/>
      <c r="I197" s="495">
        <f t="shared" si="16"/>
        <v>0</v>
      </c>
      <c r="J197" s="511">
        <f t="shared" si="12"/>
        <v>0</v>
      </c>
      <c r="K197" s="468">
        <f t="shared" si="13"/>
        <v>0</v>
      </c>
      <c r="L197" s="468">
        <f>IF(J197=1,SUM($J$6:J197),0)</f>
        <v>0</v>
      </c>
      <c r="M197" s="468">
        <f>IF(K197=1,SUM($K$6:K197),0)</f>
        <v>0</v>
      </c>
      <c r="N197" s="513">
        <f t="shared" si="14"/>
        <v>0</v>
      </c>
      <c r="O197" s="468">
        <f t="shared" si="15"/>
        <v>0</v>
      </c>
      <c r="P197" s="468">
        <f>IF(O197=1,SUM($O$6:O197),0)</f>
        <v>0</v>
      </c>
    </row>
    <row r="198" customHeight="1" spans="1:16">
      <c r="A198" s="487"/>
      <c r="B198" s="497" t="s">
        <v>236</v>
      </c>
      <c r="C198" s="209" t="s">
        <v>237</v>
      </c>
      <c r="D198" s="498" t="s">
        <v>122</v>
      </c>
      <c r="E198" s="499"/>
      <c r="F198" s="501"/>
      <c r="G198" s="501"/>
      <c r="H198" s="502"/>
      <c r="I198" s="495">
        <f t="shared" si="16"/>
        <v>0</v>
      </c>
      <c r="J198" s="511">
        <f t="shared" si="12"/>
        <v>0</v>
      </c>
      <c r="K198" s="468">
        <f t="shared" si="13"/>
        <v>0</v>
      </c>
      <c r="L198" s="468">
        <f>IF(J198=1,SUM($J$6:J198),0)</f>
        <v>0</v>
      </c>
      <c r="M198" s="468">
        <f>IF(K198=1,SUM($K$6:K198),0)</f>
        <v>0</v>
      </c>
      <c r="N198" s="513">
        <f t="shared" si="14"/>
        <v>0</v>
      </c>
      <c r="O198" s="468">
        <f t="shared" si="15"/>
        <v>0</v>
      </c>
      <c r="P198" s="468">
        <f>IF(O198=1,SUM($O$6:O198),0)</f>
        <v>0</v>
      </c>
    </row>
    <row r="199" customHeight="1" spans="1:16">
      <c r="A199" s="487"/>
      <c r="B199" s="514">
        <v>1</v>
      </c>
      <c r="C199" s="209" t="s">
        <v>238</v>
      </c>
      <c r="D199" s="498" t="s">
        <v>45</v>
      </c>
      <c r="E199" s="499" t="s">
        <v>143</v>
      </c>
      <c r="F199" s="501">
        <v>280800000</v>
      </c>
      <c r="G199" s="501">
        <v>280800000</v>
      </c>
      <c r="H199" s="502"/>
      <c r="I199" s="495">
        <f t="shared" si="16"/>
        <v>280800000</v>
      </c>
      <c r="J199" s="511">
        <f t="shared" si="12"/>
        <v>0</v>
      </c>
      <c r="K199" s="468">
        <f t="shared" si="13"/>
        <v>1</v>
      </c>
      <c r="L199" s="468">
        <f>IF(J199=1,SUM($J$6:J199),0)</f>
        <v>0</v>
      </c>
      <c r="M199" s="468">
        <f>IF(K199=1,SUM($K$6:K199),0)</f>
        <v>201227108.798931</v>
      </c>
      <c r="N199" s="513">
        <f t="shared" si="14"/>
        <v>201227108.798931</v>
      </c>
      <c r="O199" s="468">
        <f t="shared" si="15"/>
        <v>0</v>
      </c>
      <c r="P199" s="468">
        <f>IF(O199=1,SUM($O$6:O199),0)</f>
        <v>0</v>
      </c>
    </row>
    <row r="200" customHeight="1" spans="1:17">
      <c r="A200" s="487"/>
      <c r="B200" s="514">
        <v>2</v>
      </c>
      <c r="C200" s="209" t="s">
        <v>239</v>
      </c>
      <c r="D200" s="498" t="s">
        <v>45</v>
      </c>
      <c r="E200" s="499" t="s">
        <v>43</v>
      </c>
      <c r="F200" s="501">
        <v>34688200</v>
      </c>
      <c r="G200" s="501">
        <v>34688200</v>
      </c>
      <c r="H200" s="502"/>
      <c r="I200" s="495">
        <f t="shared" si="16"/>
        <v>34688200</v>
      </c>
      <c r="J200" s="511">
        <f t="shared" si="12"/>
        <v>0</v>
      </c>
      <c r="K200" s="468">
        <f t="shared" si="13"/>
        <v>1</v>
      </c>
      <c r="L200" s="468">
        <f>IF(J200=1,SUM($J$6:J200),0)</f>
        <v>0</v>
      </c>
      <c r="M200" s="468">
        <f>IF(K200=1,SUM($K$6:K200),0)</f>
        <v>201227109.798931</v>
      </c>
      <c r="N200" s="513">
        <f t="shared" si="14"/>
        <v>201227109.798931</v>
      </c>
      <c r="O200" s="468">
        <f t="shared" si="15"/>
        <v>0</v>
      </c>
      <c r="P200" s="468">
        <f>IF(O200=1,SUM($O$6:O200),0)</f>
        <v>0</v>
      </c>
      <c r="Q200" s="521"/>
    </row>
    <row r="201" customHeight="1" spans="1:17">
      <c r="A201" s="487"/>
      <c r="B201" s="514">
        <v>3</v>
      </c>
      <c r="C201" s="209" t="s">
        <v>240</v>
      </c>
      <c r="D201" s="498" t="s">
        <v>45</v>
      </c>
      <c r="E201" s="499" t="s">
        <v>43</v>
      </c>
      <c r="F201" s="501">
        <v>24774500</v>
      </c>
      <c r="G201" s="501">
        <v>24774500</v>
      </c>
      <c r="H201" s="502"/>
      <c r="I201" s="495">
        <f t="shared" si="16"/>
        <v>24774500</v>
      </c>
      <c r="J201" s="511">
        <f t="shared" ref="J201:J266" si="17">IF(D201="MDU-KD",1,0)</f>
        <v>0</v>
      </c>
      <c r="K201" s="468">
        <f t="shared" ref="K201:K266" si="18">IF(D201="HDW",1,0)</f>
        <v>1</v>
      </c>
      <c r="L201" s="468">
        <f>IF(J201=1,SUM($J$6:J201),0)</f>
        <v>0</v>
      </c>
      <c r="M201" s="468">
        <f>IF(K201=1,SUM($K$6:K201),0)</f>
        <v>201227110.798931</v>
      </c>
      <c r="N201" s="513">
        <f t="shared" ref="N201:N266" si="19">IF(L201=0,M201,L201)</f>
        <v>201227110.798931</v>
      </c>
      <c r="O201" s="468">
        <f t="shared" ref="O201:O266" si="20">IF(E201=0,0,IF(LEFT(C201,11)="Tiang Beton",1,0))</f>
        <v>0</v>
      </c>
      <c r="P201" s="468">
        <f>IF(O201=1,SUM($O$6:O201),0)</f>
        <v>0</v>
      </c>
      <c r="Q201" s="522"/>
    </row>
    <row r="202" customHeight="1" spans="1:17">
      <c r="A202" s="487"/>
      <c r="B202" s="497"/>
      <c r="C202" s="209" t="s">
        <v>122</v>
      </c>
      <c r="D202" s="498" t="s">
        <v>122</v>
      </c>
      <c r="E202" s="499"/>
      <c r="F202" s="501"/>
      <c r="G202" s="501"/>
      <c r="H202" s="502"/>
      <c r="I202" s="495">
        <f t="shared" si="16"/>
        <v>0</v>
      </c>
      <c r="J202" s="511">
        <f t="shared" si="17"/>
        <v>0</v>
      </c>
      <c r="K202" s="468">
        <f t="shared" si="18"/>
        <v>0</v>
      </c>
      <c r="L202" s="468">
        <f>IF(J202=1,SUM($J$6:J202),0)</f>
        <v>0</v>
      </c>
      <c r="M202" s="468">
        <f>IF(K202=1,SUM($K$6:K202),0)</f>
        <v>0</v>
      </c>
      <c r="N202" s="513">
        <f t="shared" si="19"/>
        <v>0</v>
      </c>
      <c r="O202" s="468">
        <f t="shared" si="20"/>
        <v>0</v>
      </c>
      <c r="P202" s="468">
        <f>IF(O202=1,SUM($O$6:O202),0)</f>
        <v>0</v>
      </c>
      <c r="Q202" s="521"/>
    </row>
    <row r="203" customHeight="1" spans="1:16">
      <c r="A203" s="487"/>
      <c r="B203" s="497" t="s">
        <v>241</v>
      </c>
      <c r="C203" s="209" t="s">
        <v>242</v>
      </c>
      <c r="D203" s="498" t="s">
        <v>122</v>
      </c>
      <c r="E203" s="499"/>
      <c r="F203" s="501"/>
      <c r="G203" s="501"/>
      <c r="H203" s="502"/>
      <c r="I203" s="495">
        <f t="shared" si="16"/>
        <v>0</v>
      </c>
      <c r="J203" s="511">
        <f t="shared" si="17"/>
        <v>0</v>
      </c>
      <c r="K203" s="468">
        <f t="shared" si="18"/>
        <v>0</v>
      </c>
      <c r="L203" s="468">
        <f>IF(J203=1,SUM($J$6:J203),0)</f>
        <v>0</v>
      </c>
      <c r="M203" s="468">
        <f>IF(K203=1,SUM($K$6:K203),0)</f>
        <v>0</v>
      </c>
      <c r="N203" s="513">
        <f t="shared" si="19"/>
        <v>0</v>
      </c>
      <c r="O203" s="468">
        <f t="shared" si="20"/>
        <v>0</v>
      </c>
      <c r="P203" s="468">
        <f>IF(O203=1,SUM($O$6:O203),0)</f>
        <v>0</v>
      </c>
    </row>
    <row r="204" customHeight="1" spans="1:17">
      <c r="A204" s="487"/>
      <c r="B204" s="497">
        <v>1</v>
      </c>
      <c r="C204" s="209" t="s">
        <v>243</v>
      </c>
      <c r="D204" s="498" t="s">
        <v>45</v>
      </c>
      <c r="E204" s="499" t="s">
        <v>244</v>
      </c>
      <c r="F204" s="501">
        <v>3036730</v>
      </c>
      <c r="G204" s="501">
        <v>3382600</v>
      </c>
      <c r="H204" s="502"/>
      <c r="I204" s="495">
        <f t="shared" si="16"/>
        <v>3382600</v>
      </c>
      <c r="J204" s="511">
        <f t="shared" si="17"/>
        <v>0</v>
      </c>
      <c r="K204" s="468">
        <f t="shared" si="18"/>
        <v>1</v>
      </c>
      <c r="L204" s="468">
        <f>IF(J204=1,SUM($J$6:J204),0)</f>
        <v>0</v>
      </c>
      <c r="M204" s="468">
        <f>IF(K204=1,SUM($K$6:K204),0)</f>
        <v>201227111.798931</v>
      </c>
      <c r="N204" s="513">
        <f t="shared" si="19"/>
        <v>201227111.798931</v>
      </c>
      <c r="O204" s="468">
        <f t="shared" si="20"/>
        <v>1</v>
      </c>
      <c r="P204" s="468">
        <f>IF(O204=1,SUM($O$6:O204),0)</f>
        <v>1</v>
      </c>
      <c r="Q204" s="522"/>
    </row>
    <row r="205" customHeight="1" spans="1:16">
      <c r="A205" s="487"/>
      <c r="B205" s="497">
        <v>2</v>
      </c>
      <c r="C205" s="209" t="s">
        <v>245</v>
      </c>
      <c r="D205" s="498" t="s">
        <v>45</v>
      </c>
      <c r="E205" s="525" t="s">
        <v>244</v>
      </c>
      <c r="F205" s="501">
        <v>4137730</v>
      </c>
      <c r="G205" s="501">
        <v>4609000</v>
      </c>
      <c r="H205" s="502"/>
      <c r="I205" s="495">
        <f t="shared" si="16"/>
        <v>4609000</v>
      </c>
      <c r="J205" s="511">
        <f t="shared" si="17"/>
        <v>0</v>
      </c>
      <c r="K205" s="468">
        <f t="shared" si="18"/>
        <v>1</v>
      </c>
      <c r="L205" s="468">
        <f>IF(J205=1,SUM($J$6:J205),0)</f>
        <v>0</v>
      </c>
      <c r="M205" s="468">
        <f>IF(K205=1,SUM($K$6:K205),0)</f>
        <v>201227112.798931</v>
      </c>
      <c r="N205" s="513">
        <f t="shared" si="19"/>
        <v>201227112.798931</v>
      </c>
      <c r="O205" s="468">
        <f t="shared" si="20"/>
        <v>1</v>
      </c>
      <c r="P205" s="468">
        <f>IF(O205=1,SUM($O$6:O205),0)</f>
        <v>2</v>
      </c>
    </row>
    <row r="206" customHeight="1" spans="1:16">
      <c r="A206" s="487"/>
      <c r="B206" s="497">
        <v>3</v>
      </c>
      <c r="C206" s="209" t="s">
        <v>246</v>
      </c>
      <c r="D206" s="498" t="s">
        <v>45</v>
      </c>
      <c r="E206" s="499" t="s">
        <v>244</v>
      </c>
      <c r="F206" s="501">
        <v>5206920</v>
      </c>
      <c r="G206" s="501">
        <v>5800000</v>
      </c>
      <c r="H206" s="502"/>
      <c r="I206" s="495">
        <f t="shared" si="16"/>
        <v>5800000</v>
      </c>
      <c r="J206" s="511">
        <f t="shared" si="17"/>
        <v>0</v>
      </c>
      <c r="K206" s="468">
        <f t="shared" si="18"/>
        <v>1</v>
      </c>
      <c r="L206" s="468">
        <f>IF(J206=1,SUM($J$6:J206),0)</f>
        <v>0</v>
      </c>
      <c r="M206" s="468">
        <f>IF(K206=1,SUM($K$6:K206),0)</f>
        <v>201227113.798931</v>
      </c>
      <c r="N206" s="513">
        <f t="shared" si="19"/>
        <v>201227113.798931</v>
      </c>
      <c r="O206" s="468">
        <f t="shared" si="20"/>
        <v>1</v>
      </c>
      <c r="P206" s="468">
        <f>IF(O206=1,SUM($O$6:O206),0)</f>
        <v>3</v>
      </c>
    </row>
    <row r="207" customHeight="1" spans="1:16">
      <c r="A207" s="487"/>
      <c r="B207" s="497">
        <v>4</v>
      </c>
      <c r="C207" s="209" t="s">
        <v>247</v>
      </c>
      <c r="D207" s="498" t="s">
        <v>45</v>
      </c>
      <c r="E207" s="499" t="s">
        <v>244</v>
      </c>
      <c r="F207" s="501">
        <v>5453270</v>
      </c>
      <c r="G207" s="501">
        <v>6074400</v>
      </c>
      <c r="H207" s="502"/>
      <c r="I207" s="495">
        <f t="shared" ref="I207:I257" si="21">IF($I$5=$G$4,G207,(IF($I$5=$F$4,F207,0)))</f>
        <v>6074400</v>
      </c>
      <c r="J207" s="511">
        <f t="shared" si="17"/>
        <v>0</v>
      </c>
      <c r="K207" s="468">
        <f t="shared" si="18"/>
        <v>1</v>
      </c>
      <c r="L207" s="468">
        <f>IF(J207=1,SUM($J$6:J207),0)</f>
        <v>0</v>
      </c>
      <c r="M207" s="468">
        <f>IF(K207=1,SUM($K$6:K207),0)</f>
        <v>201227114.798931</v>
      </c>
      <c r="N207" s="513">
        <f t="shared" si="19"/>
        <v>201227114.798931</v>
      </c>
      <c r="O207" s="468">
        <f t="shared" si="20"/>
        <v>1</v>
      </c>
      <c r="P207" s="468">
        <f>IF(O207=1,SUM($O$6:O207),0)</f>
        <v>4</v>
      </c>
    </row>
    <row r="208" customHeight="1" spans="1:16">
      <c r="A208" s="487"/>
      <c r="B208" s="497">
        <v>5</v>
      </c>
      <c r="C208" s="209" t="s">
        <v>248</v>
      </c>
      <c r="D208" s="498" t="s">
        <v>45</v>
      </c>
      <c r="E208" s="499" t="s">
        <v>244</v>
      </c>
      <c r="F208" s="501">
        <v>6453770</v>
      </c>
      <c r="G208" s="501">
        <v>7188900</v>
      </c>
      <c r="H208" s="502"/>
      <c r="I208" s="495">
        <f t="shared" si="21"/>
        <v>7188900</v>
      </c>
      <c r="J208" s="511">
        <f t="shared" si="17"/>
        <v>0</v>
      </c>
      <c r="K208" s="468">
        <f t="shared" si="18"/>
        <v>1</v>
      </c>
      <c r="L208" s="468">
        <f>IF(J208=1,SUM($J$6:J208),0)</f>
        <v>0</v>
      </c>
      <c r="M208" s="468">
        <f>IF(K208=1,SUM($K$6:K208),0)</f>
        <v>201227115.798931</v>
      </c>
      <c r="N208" s="513">
        <f t="shared" si="19"/>
        <v>201227115.798931</v>
      </c>
      <c r="O208" s="468">
        <f t="shared" si="20"/>
        <v>1</v>
      </c>
      <c r="P208" s="468">
        <f>IF(O208=1,SUM($O$6:O208),0)</f>
        <v>5</v>
      </c>
    </row>
    <row r="209" customHeight="1" spans="1:16">
      <c r="A209" s="487"/>
      <c r="B209" s="497">
        <v>6</v>
      </c>
      <c r="C209" s="209" t="s">
        <v>249</v>
      </c>
      <c r="D209" s="498" t="s">
        <v>45</v>
      </c>
      <c r="E209" s="499" t="s">
        <v>244</v>
      </c>
      <c r="F209" s="501">
        <v>7728790</v>
      </c>
      <c r="G209" s="501">
        <v>8609100</v>
      </c>
      <c r="H209" s="502"/>
      <c r="I209" s="495">
        <f t="shared" si="21"/>
        <v>8609100</v>
      </c>
      <c r="J209" s="511">
        <f t="shared" si="17"/>
        <v>0</v>
      </c>
      <c r="K209" s="468">
        <f t="shared" si="18"/>
        <v>1</v>
      </c>
      <c r="L209" s="468">
        <f>IF(J209=1,SUM($J$6:J209),0)</f>
        <v>0</v>
      </c>
      <c r="M209" s="468">
        <f>IF(K209=1,SUM($K$6:K209),0)</f>
        <v>201227116.798931</v>
      </c>
      <c r="N209" s="513">
        <f t="shared" si="19"/>
        <v>201227116.798931</v>
      </c>
      <c r="O209" s="468">
        <f t="shared" si="20"/>
        <v>1</v>
      </c>
      <c r="P209" s="468">
        <f>IF(O209=1,SUM($O$6:O209),0)</f>
        <v>6</v>
      </c>
    </row>
    <row r="210" customHeight="1" spans="1:16">
      <c r="A210" s="487"/>
      <c r="B210" s="497">
        <v>7</v>
      </c>
      <c r="C210" s="209" t="s">
        <v>250</v>
      </c>
      <c r="D210" s="498" t="s">
        <v>24</v>
      </c>
      <c r="E210" s="499" t="s">
        <v>244</v>
      </c>
      <c r="F210" s="501">
        <v>10066.6666666667</v>
      </c>
      <c r="G210" s="501">
        <v>10066.6666666667</v>
      </c>
      <c r="H210" s="502"/>
      <c r="I210" s="495">
        <f t="shared" si="21"/>
        <v>10066.6666666667</v>
      </c>
      <c r="J210" s="511">
        <f t="shared" si="17"/>
        <v>0</v>
      </c>
      <c r="K210" s="468">
        <f t="shared" si="18"/>
        <v>0</v>
      </c>
      <c r="L210" s="468">
        <f>IF(J210=1,SUM($J$6:J210),0)</f>
        <v>0</v>
      </c>
      <c r="M210" s="468">
        <f>IF(K210=1,SUM($K$6:K210),0)</f>
        <v>0</v>
      </c>
      <c r="N210" s="513">
        <f t="shared" si="19"/>
        <v>0</v>
      </c>
      <c r="O210" s="468">
        <f t="shared" si="20"/>
        <v>0</v>
      </c>
      <c r="P210" s="468">
        <f>IF(O210=1,SUM($O$6:O210),0)</f>
        <v>0</v>
      </c>
    </row>
    <row r="211" customHeight="1" spans="1:16">
      <c r="A211" s="487"/>
      <c r="B211" s="497">
        <v>8</v>
      </c>
      <c r="C211" s="209" t="s">
        <v>251</v>
      </c>
      <c r="D211" s="498" t="s">
        <v>45</v>
      </c>
      <c r="E211" s="499" t="s">
        <v>143</v>
      </c>
      <c r="F211" s="501">
        <v>200000</v>
      </c>
      <c r="G211" s="501">
        <v>200000</v>
      </c>
      <c r="H211" s="502"/>
      <c r="I211" s="495">
        <f t="shared" si="21"/>
        <v>200000</v>
      </c>
      <c r="J211" s="511">
        <f t="shared" si="17"/>
        <v>0</v>
      </c>
      <c r="K211" s="468">
        <f t="shared" si="18"/>
        <v>1</v>
      </c>
      <c r="L211" s="468">
        <f>IF(J211=1,SUM($J$6:J211),0)</f>
        <v>0</v>
      </c>
      <c r="M211" s="468">
        <f>IF(K211=1,SUM($K$6:K211),0)</f>
        <v>201227117.798931</v>
      </c>
      <c r="N211" s="513">
        <f t="shared" si="19"/>
        <v>201227117.798931</v>
      </c>
      <c r="O211" s="468">
        <f t="shared" si="20"/>
        <v>0</v>
      </c>
      <c r="P211" s="468">
        <f>IF(O211=1,SUM($O$6:O211),0)</f>
        <v>0</v>
      </c>
    </row>
    <row r="212" customHeight="1" spans="1:16">
      <c r="A212" s="487"/>
      <c r="B212" s="497"/>
      <c r="C212" s="209" t="s">
        <v>122</v>
      </c>
      <c r="D212" s="498" t="s">
        <v>122</v>
      </c>
      <c r="E212" s="499"/>
      <c r="F212" s="501"/>
      <c r="G212" s="501"/>
      <c r="H212" s="502"/>
      <c r="I212" s="495">
        <f t="shared" si="21"/>
        <v>0</v>
      </c>
      <c r="J212" s="511">
        <f t="shared" si="17"/>
        <v>0</v>
      </c>
      <c r="K212" s="468">
        <f t="shared" si="18"/>
        <v>0</v>
      </c>
      <c r="L212" s="468">
        <f>IF(J212=1,SUM($J$6:J212),0)</f>
        <v>0</v>
      </c>
      <c r="M212" s="468">
        <f>IF(K212=1,SUM($K$6:K212),0)</f>
        <v>0</v>
      </c>
      <c r="N212" s="513">
        <f t="shared" si="19"/>
        <v>0</v>
      </c>
      <c r="O212" s="468">
        <f t="shared" si="20"/>
        <v>0</v>
      </c>
      <c r="P212" s="468">
        <f>IF(O212=1,SUM($O$6:O212),0)</f>
        <v>0</v>
      </c>
    </row>
    <row r="213" customHeight="1" spans="1:16">
      <c r="A213" s="487"/>
      <c r="B213" s="497" t="s">
        <v>252</v>
      </c>
      <c r="C213" s="209" t="s">
        <v>253</v>
      </c>
      <c r="D213" s="498" t="s">
        <v>122</v>
      </c>
      <c r="E213" s="499"/>
      <c r="F213" s="501"/>
      <c r="G213" s="501"/>
      <c r="H213" s="502"/>
      <c r="I213" s="495">
        <f t="shared" si="21"/>
        <v>0</v>
      </c>
      <c r="J213" s="511">
        <f t="shared" si="17"/>
        <v>0</v>
      </c>
      <c r="K213" s="468">
        <f t="shared" si="18"/>
        <v>0</v>
      </c>
      <c r="L213" s="468">
        <f>IF(J213=1,SUM($J$6:J213),0)</f>
        <v>0</v>
      </c>
      <c r="M213" s="468">
        <f>IF(K213=1,SUM($K$6:K213),0)</f>
        <v>0</v>
      </c>
      <c r="N213" s="513">
        <f t="shared" si="19"/>
        <v>0</v>
      </c>
      <c r="O213" s="468">
        <f t="shared" si="20"/>
        <v>0</v>
      </c>
      <c r="P213" s="468">
        <f>IF(O213=1,SUM($O$6:O213),0)</f>
        <v>0</v>
      </c>
    </row>
    <row r="214" customHeight="1" spans="1:16">
      <c r="A214" s="487"/>
      <c r="B214" s="497">
        <v>2</v>
      </c>
      <c r="C214" s="216" t="s">
        <v>254</v>
      </c>
      <c r="D214" s="498" t="s">
        <v>42</v>
      </c>
      <c r="E214" s="499" t="s">
        <v>43</v>
      </c>
      <c r="F214" s="501">
        <v>217470</v>
      </c>
      <c r="G214" s="501">
        <v>235900</v>
      </c>
      <c r="H214" s="502"/>
      <c r="I214" s="495">
        <f t="shared" si="21"/>
        <v>235900</v>
      </c>
      <c r="J214" s="511">
        <f t="shared" si="17"/>
        <v>1</v>
      </c>
      <c r="K214" s="468">
        <f t="shared" si="18"/>
        <v>0</v>
      </c>
      <c r="L214" s="468">
        <f>IF(J214=1,SUM($J$6:J214),0)</f>
        <v>111</v>
      </c>
      <c r="M214" s="468">
        <f>IF(K214=1,SUM($K$6:K214),0)</f>
        <v>0</v>
      </c>
      <c r="N214" s="513">
        <f t="shared" si="19"/>
        <v>111</v>
      </c>
      <c r="O214" s="468">
        <f t="shared" si="20"/>
        <v>0</v>
      </c>
      <c r="P214" s="468">
        <f>IF(O214=1,SUM($O$6:O214),0)</f>
        <v>0</v>
      </c>
    </row>
    <row r="215" customHeight="1" spans="1:16">
      <c r="A215" s="487"/>
      <c r="B215" s="497">
        <v>3</v>
      </c>
      <c r="C215" s="216" t="s">
        <v>255</v>
      </c>
      <c r="D215" s="498" t="s">
        <v>42</v>
      </c>
      <c r="E215" s="499" t="s">
        <v>43</v>
      </c>
      <c r="F215" s="501">
        <v>212320</v>
      </c>
      <c r="G215" s="501">
        <v>176900</v>
      </c>
      <c r="H215" s="502"/>
      <c r="I215" s="495">
        <f t="shared" si="21"/>
        <v>176900</v>
      </c>
      <c r="J215" s="511">
        <f t="shared" si="17"/>
        <v>1</v>
      </c>
      <c r="K215" s="468">
        <f t="shared" si="18"/>
        <v>0</v>
      </c>
      <c r="L215" s="468">
        <f>IF(J215=1,SUM($J$6:J215),0)</f>
        <v>112</v>
      </c>
      <c r="M215" s="468">
        <f>IF(K215=1,SUM($K$6:K215),0)</f>
        <v>0</v>
      </c>
      <c r="N215" s="513">
        <f t="shared" si="19"/>
        <v>112</v>
      </c>
      <c r="O215" s="468">
        <f t="shared" si="20"/>
        <v>0</v>
      </c>
      <c r="P215" s="468">
        <f>IF(O215=1,SUM($O$6:O215),0)</f>
        <v>0</v>
      </c>
    </row>
    <row r="216" customHeight="1" spans="1:16">
      <c r="A216" s="487"/>
      <c r="B216" s="497">
        <v>4</v>
      </c>
      <c r="C216" s="209" t="s">
        <v>256</v>
      </c>
      <c r="D216" s="498" t="s">
        <v>42</v>
      </c>
      <c r="E216" s="499" t="s">
        <v>143</v>
      </c>
      <c r="F216" s="501">
        <v>394550</v>
      </c>
      <c r="G216" s="501">
        <v>430000</v>
      </c>
      <c r="H216" s="502"/>
      <c r="I216" s="495">
        <f t="shared" si="21"/>
        <v>430000</v>
      </c>
      <c r="J216" s="511">
        <f t="shared" si="17"/>
        <v>1</v>
      </c>
      <c r="K216" s="468">
        <f t="shared" si="18"/>
        <v>0</v>
      </c>
      <c r="L216" s="468">
        <f>IF(J216=1,SUM($J$6:J216),0)</f>
        <v>113</v>
      </c>
      <c r="M216" s="468">
        <f>IF(K216=1,SUM($K$6:K216),0)</f>
        <v>0</v>
      </c>
      <c r="N216" s="513">
        <f t="shared" si="19"/>
        <v>113</v>
      </c>
      <c r="O216" s="468">
        <f t="shared" si="20"/>
        <v>0</v>
      </c>
      <c r="P216" s="468">
        <f>IF(O216=1,SUM($O$6:O216),0)</f>
        <v>0</v>
      </c>
    </row>
    <row r="217" customHeight="1" spans="1:16">
      <c r="A217" s="487"/>
      <c r="B217" s="497">
        <v>7</v>
      </c>
      <c r="C217" s="526" t="s">
        <v>257</v>
      </c>
      <c r="D217" s="498" t="s">
        <v>42</v>
      </c>
      <c r="E217" s="499" t="s">
        <v>143</v>
      </c>
      <c r="F217" s="501">
        <v>220800</v>
      </c>
      <c r="G217" s="501">
        <v>205700</v>
      </c>
      <c r="H217" s="502"/>
      <c r="I217" s="495">
        <f t="shared" ref="I217" si="22">IF($I$5=$G$4,G217,(IF($I$5=$F$4,F217,0)))</f>
        <v>205700</v>
      </c>
      <c r="J217" s="511">
        <f t="shared" ref="J217" si="23">IF(D217="MDU-KD",1,0)</f>
        <v>1</v>
      </c>
      <c r="K217" s="468">
        <f t="shared" ref="K217" si="24">IF(D217="HDW",1,0)</f>
        <v>0</v>
      </c>
      <c r="L217" s="468">
        <f>IF(J217=1,SUM($J$6:J217),0)</f>
        <v>114</v>
      </c>
      <c r="M217" s="468">
        <f>IF(K217=1,SUM($K$6:K217),0)</f>
        <v>0</v>
      </c>
      <c r="N217" s="513">
        <f t="shared" ref="N217" si="25">IF(L217=0,M217,L217)</f>
        <v>114</v>
      </c>
      <c r="O217" s="468">
        <f t="shared" ref="O217" si="26">IF(E217=0,0,IF(LEFT(C217,11)="Tiang Beton",1,0))</f>
        <v>0</v>
      </c>
      <c r="P217" s="468">
        <f>IF(O217=1,SUM($O$6:O217),0)</f>
        <v>0</v>
      </c>
    </row>
    <row r="218" customHeight="1" spans="1:16">
      <c r="A218" s="487"/>
      <c r="B218" s="497">
        <v>7</v>
      </c>
      <c r="C218" s="209" t="s">
        <v>258</v>
      </c>
      <c r="D218" s="498" t="s">
        <v>42</v>
      </c>
      <c r="E218" s="499" t="s">
        <v>143</v>
      </c>
      <c r="F218" s="501">
        <v>220800</v>
      </c>
      <c r="G218" s="501">
        <v>205700</v>
      </c>
      <c r="H218" s="502"/>
      <c r="I218" s="495">
        <f t="shared" si="21"/>
        <v>205700</v>
      </c>
      <c r="J218" s="511">
        <f t="shared" si="17"/>
        <v>1</v>
      </c>
      <c r="K218" s="468">
        <f t="shared" si="18"/>
        <v>0</v>
      </c>
      <c r="L218" s="468">
        <f>IF(J218=1,SUM($J$6:J218),0)</f>
        <v>115</v>
      </c>
      <c r="M218" s="468">
        <f>IF(K218=1,SUM($K$6:K218),0)</f>
        <v>0</v>
      </c>
      <c r="N218" s="513">
        <f t="shared" si="19"/>
        <v>115</v>
      </c>
      <c r="O218" s="468">
        <f t="shared" si="20"/>
        <v>0</v>
      </c>
      <c r="P218" s="468">
        <f>IF(O218=1,SUM($O$6:O218),0)</f>
        <v>0</v>
      </c>
    </row>
    <row r="219" customHeight="1" spans="1:16">
      <c r="A219" s="487"/>
      <c r="B219" s="497"/>
      <c r="C219" s="209"/>
      <c r="D219" s="498"/>
      <c r="E219" s="499"/>
      <c r="F219" s="501"/>
      <c r="G219" s="501"/>
      <c r="H219" s="502"/>
      <c r="I219" s="495">
        <f t="shared" si="21"/>
        <v>0</v>
      </c>
      <c r="J219" s="511">
        <f t="shared" si="17"/>
        <v>0</v>
      </c>
      <c r="K219" s="468">
        <f t="shared" si="18"/>
        <v>0</v>
      </c>
      <c r="L219" s="468">
        <f>IF(J219=1,SUM($J$6:J219),0)</f>
        <v>0</v>
      </c>
      <c r="M219" s="468">
        <f>IF(K219=1,SUM($K$6:K219),0)</f>
        <v>0</v>
      </c>
      <c r="N219" s="513">
        <f t="shared" si="19"/>
        <v>0</v>
      </c>
      <c r="O219" s="468">
        <f t="shared" si="20"/>
        <v>0</v>
      </c>
      <c r="P219" s="468">
        <f>IF(O219=1,SUM($O$6:O219),0)</f>
        <v>0</v>
      </c>
    </row>
    <row r="220" customHeight="1" spans="1:16">
      <c r="A220" s="487"/>
      <c r="B220" s="497" t="s">
        <v>259</v>
      </c>
      <c r="C220" s="209" t="s">
        <v>260</v>
      </c>
      <c r="D220" s="498" t="s">
        <v>122</v>
      </c>
      <c r="E220" s="499"/>
      <c r="F220" s="501"/>
      <c r="G220" s="501"/>
      <c r="H220" s="502"/>
      <c r="I220" s="495">
        <f t="shared" si="21"/>
        <v>0</v>
      </c>
      <c r="J220" s="511">
        <f t="shared" si="17"/>
        <v>0</v>
      </c>
      <c r="K220" s="468">
        <f t="shared" si="18"/>
        <v>0</v>
      </c>
      <c r="L220" s="468">
        <f>IF(J220=1,SUM($J$6:J220),0)</f>
        <v>0</v>
      </c>
      <c r="M220" s="468">
        <f>IF(K220=1,SUM($K$6:K220),0)</f>
        <v>0</v>
      </c>
      <c r="N220" s="513">
        <f t="shared" si="19"/>
        <v>0</v>
      </c>
      <c r="O220" s="468">
        <f t="shared" si="20"/>
        <v>0</v>
      </c>
      <c r="P220" s="468">
        <f>IF(O220=1,SUM($O$6:O220),0)</f>
        <v>0</v>
      </c>
    </row>
    <row r="221" customHeight="1" spans="1:16">
      <c r="A221" s="487"/>
      <c r="B221" s="497">
        <v>1</v>
      </c>
      <c r="C221" s="209" t="s">
        <v>261</v>
      </c>
      <c r="D221" s="498" t="s">
        <v>42</v>
      </c>
      <c r="E221" s="499" t="s">
        <v>262</v>
      </c>
      <c r="F221" s="501">
        <v>9831</v>
      </c>
      <c r="G221" s="501">
        <v>14200</v>
      </c>
      <c r="H221" s="502"/>
      <c r="I221" s="495">
        <f t="shared" si="21"/>
        <v>14200</v>
      </c>
      <c r="J221" s="511">
        <f t="shared" si="17"/>
        <v>1</v>
      </c>
      <c r="K221" s="468">
        <f t="shared" si="18"/>
        <v>0</v>
      </c>
      <c r="L221" s="468">
        <f>IF(J221=1,SUM($J$6:J221),0)</f>
        <v>116</v>
      </c>
      <c r="M221" s="468">
        <f>IF(K221=1,SUM($K$6:K221),0)</f>
        <v>0</v>
      </c>
      <c r="N221" s="513">
        <f t="shared" si="19"/>
        <v>116</v>
      </c>
      <c r="O221" s="468">
        <f t="shared" si="20"/>
        <v>0</v>
      </c>
      <c r="P221" s="468">
        <f>IF(O221=1,SUM($O$6:O221),0)</f>
        <v>0</v>
      </c>
    </row>
    <row r="222" customHeight="1" spans="1:16">
      <c r="A222" s="487"/>
      <c r="B222" s="497">
        <v>2</v>
      </c>
      <c r="C222" s="209" t="s">
        <v>263</v>
      </c>
      <c r="D222" s="498" t="s">
        <v>42</v>
      </c>
      <c r="E222" s="499" t="s">
        <v>262</v>
      </c>
      <c r="F222" s="501">
        <v>19368</v>
      </c>
      <c r="G222" s="501">
        <v>25300</v>
      </c>
      <c r="H222" s="502"/>
      <c r="I222" s="495">
        <f t="shared" si="21"/>
        <v>25300</v>
      </c>
      <c r="J222" s="511">
        <f t="shared" si="17"/>
        <v>1</v>
      </c>
      <c r="K222" s="468">
        <f t="shared" si="18"/>
        <v>0</v>
      </c>
      <c r="L222" s="468">
        <f>IF(J222=1,SUM($J$6:J222),0)</f>
        <v>117</v>
      </c>
      <c r="M222" s="468">
        <f>IF(K222=1,SUM($K$6:K222),0)</f>
        <v>0</v>
      </c>
      <c r="N222" s="513">
        <f t="shared" si="19"/>
        <v>117</v>
      </c>
      <c r="O222" s="468">
        <f t="shared" si="20"/>
        <v>0</v>
      </c>
      <c r="P222" s="468">
        <f>IF(O222=1,SUM($O$6:O222),0)</f>
        <v>0</v>
      </c>
    </row>
    <row r="223" customHeight="1" spans="1:16">
      <c r="A223" s="487"/>
      <c r="B223" s="497">
        <v>3</v>
      </c>
      <c r="C223" s="209" t="s">
        <v>264</v>
      </c>
      <c r="D223" s="498" t="s">
        <v>42</v>
      </c>
      <c r="E223" s="499" t="s">
        <v>262</v>
      </c>
      <c r="F223" s="501">
        <v>32428</v>
      </c>
      <c r="G223" s="501">
        <v>36900</v>
      </c>
      <c r="H223" s="502"/>
      <c r="I223" s="495">
        <f t="shared" si="21"/>
        <v>36900</v>
      </c>
      <c r="J223" s="511">
        <f t="shared" si="17"/>
        <v>1</v>
      </c>
      <c r="K223" s="468">
        <f t="shared" si="18"/>
        <v>0</v>
      </c>
      <c r="L223" s="468">
        <f>IF(J223=1,SUM($J$6:J223),0)</f>
        <v>118</v>
      </c>
      <c r="M223" s="468">
        <f>IF(K223=1,SUM($K$6:K223),0)</f>
        <v>0</v>
      </c>
      <c r="N223" s="513">
        <f t="shared" si="19"/>
        <v>118</v>
      </c>
      <c r="O223" s="468">
        <f t="shared" si="20"/>
        <v>0</v>
      </c>
      <c r="P223" s="468">
        <f>IF(O223=1,SUM($O$6:O223),0)</f>
        <v>0</v>
      </c>
    </row>
    <row r="224" customHeight="1" spans="1:16">
      <c r="A224" s="487"/>
      <c r="B224" s="497">
        <v>4</v>
      </c>
      <c r="C224" s="209" t="s">
        <v>265</v>
      </c>
      <c r="D224" s="498" t="s">
        <v>42</v>
      </c>
      <c r="E224" s="499" t="s">
        <v>262</v>
      </c>
      <c r="F224" s="501">
        <v>13740</v>
      </c>
      <c r="G224" s="501">
        <v>16600</v>
      </c>
      <c r="H224" s="502"/>
      <c r="I224" s="495">
        <f t="shared" si="21"/>
        <v>16600</v>
      </c>
      <c r="J224" s="511">
        <f t="shared" si="17"/>
        <v>1</v>
      </c>
      <c r="K224" s="468">
        <f t="shared" si="18"/>
        <v>0</v>
      </c>
      <c r="L224" s="468">
        <f>IF(J224=1,SUM($J$6:J224),0)</f>
        <v>119</v>
      </c>
      <c r="M224" s="468">
        <f>IF(K224=1,SUM($K$6:K224),0)</f>
        <v>0</v>
      </c>
      <c r="N224" s="513">
        <f t="shared" si="19"/>
        <v>119</v>
      </c>
      <c r="O224" s="468">
        <f t="shared" si="20"/>
        <v>0</v>
      </c>
      <c r="P224" s="468">
        <f>IF(O224=1,SUM($O$6:O224),0)</f>
        <v>0</v>
      </c>
    </row>
    <row r="225" customHeight="1" spans="1:16">
      <c r="A225" s="487"/>
      <c r="B225" s="497">
        <v>5</v>
      </c>
      <c r="C225" s="209" t="s">
        <v>266</v>
      </c>
      <c r="D225" s="498" t="s">
        <v>42</v>
      </c>
      <c r="E225" s="499" t="s">
        <v>262</v>
      </c>
      <c r="F225" s="501">
        <v>24590</v>
      </c>
      <c r="G225" s="501">
        <v>29000</v>
      </c>
      <c r="H225" s="502"/>
      <c r="I225" s="495">
        <f t="shared" si="21"/>
        <v>29000</v>
      </c>
      <c r="J225" s="511">
        <f t="shared" si="17"/>
        <v>1</v>
      </c>
      <c r="K225" s="468">
        <f t="shared" si="18"/>
        <v>0</v>
      </c>
      <c r="L225" s="468">
        <f>IF(J225=1,SUM($J$6:J225),0)</f>
        <v>120</v>
      </c>
      <c r="M225" s="468">
        <f>IF(K225=1,SUM($K$6:K225),0)</f>
        <v>0</v>
      </c>
      <c r="N225" s="513">
        <f t="shared" si="19"/>
        <v>120</v>
      </c>
      <c r="O225" s="468">
        <f t="shared" si="20"/>
        <v>0</v>
      </c>
      <c r="P225" s="468">
        <f>IF(O225=1,SUM($O$6:O225),0)</f>
        <v>0</v>
      </c>
    </row>
    <row r="226" customHeight="1" spans="1:16">
      <c r="A226" s="487"/>
      <c r="B226" s="497">
        <v>6</v>
      </c>
      <c r="C226" s="209" t="s">
        <v>267</v>
      </c>
      <c r="D226" s="498" t="s">
        <v>42</v>
      </c>
      <c r="E226" s="499" t="s">
        <v>262</v>
      </c>
      <c r="F226" s="501">
        <v>39175</v>
      </c>
      <c r="G226" s="501">
        <v>44300</v>
      </c>
      <c r="H226" s="502"/>
      <c r="I226" s="495">
        <f t="shared" si="21"/>
        <v>44300</v>
      </c>
      <c r="J226" s="511">
        <f t="shared" si="17"/>
        <v>1</v>
      </c>
      <c r="K226" s="468">
        <f t="shared" si="18"/>
        <v>0</v>
      </c>
      <c r="L226" s="468">
        <f>IF(J226=1,SUM($J$6:J226),0)</f>
        <v>121</v>
      </c>
      <c r="M226" s="468">
        <f>IF(K226=1,SUM($K$6:K226),0)</f>
        <v>0</v>
      </c>
      <c r="N226" s="513">
        <f t="shared" si="19"/>
        <v>121</v>
      </c>
      <c r="O226" s="468">
        <f t="shared" si="20"/>
        <v>0</v>
      </c>
      <c r="P226" s="468">
        <f>IF(O226=1,SUM($O$6:O226),0)</f>
        <v>0</v>
      </c>
    </row>
    <row r="227" customHeight="1" spans="1:16">
      <c r="A227" s="487"/>
      <c r="B227" s="497"/>
      <c r="C227" s="209"/>
      <c r="D227" s="498" t="s">
        <v>122</v>
      </c>
      <c r="E227" s="499"/>
      <c r="F227" s="501"/>
      <c r="G227" s="501"/>
      <c r="H227" s="502"/>
      <c r="I227" s="495">
        <f t="shared" si="21"/>
        <v>0</v>
      </c>
      <c r="J227" s="511">
        <f t="shared" si="17"/>
        <v>0</v>
      </c>
      <c r="K227" s="468">
        <f t="shared" si="18"/>
        <v>0</v>
      </c>
      <c r="L227" s="468">
        <f>IF(J227=1,SUM($J$6:J227),0)</f>
        <v>0</v>
      </c>
      <c r="M227" s="468">
        <f>IF(K227=1,SUM($K$6:K227),0)</f>
        <v>0</v>
      </c>
      <c r="N227" s="513">
        <f t="shared" si="19"/>
        <v>0</v>
      </c>
      <c r="O227" s="468">
        <f t="shared" si="20"/>
        <v>0</v>
      </c>
      <c r="P227" s="468">
        <f>IF(O227=1,SUM($O$6:O227),0)</f>
        <v>0</v>
      </c>
    </row>
    <row r="228" customHeight="1" spans="1:16">
      <c r="A228" s="487"/>
      <c r="B228" s="497" t="s">
        <v>268</v>
      </c>
      <c r="C228" s="209" t="s">
        <v>269</v>
      </c>
      <c r="D228" s="498" t="s">
        <v>122</v>
      </c>
      <c r="E228" s="499"/>
      <c r="F228" s="501"/>
      <c r="G228" s="501"/>
      <c r="H228" s="502"/>
      <c r="I228" s="495">
        <f t="shared" si="21"/>
        <v>0</v>
      </c>
      <c r="J228" s="511">
        <f t="shared" si="17"/>
        <v>0</v>
      </c>
      <c r="K228" s="468">
        <f t="shared" si="18"/>
        <v>0</v>
      </c>
      <c r="L228" s="468">
        <f>IF(J228=1,SUM($J$6:J228),0)</f>
        <v>0</v>
      </c>
      <c r="M228" s="468">
        <f>IF(K228=1,SUM($K$6:K228),0)</f>
        <v>0</v>
      </c>
      <c r="N228" s="513">
        <f t="shared" si="19"/>
        <v>0</v>
      </c>
      <c r="O228" s="468">
        <f t="shared" si="20"/>
        <v>0</v>
      </c>
      <c r="P228" s="468">
        <f>IF(O228=1,SUM($O$6:O228),0)</f>
        <v>0</v>
      </c>
    </row>
    <row r="229" customHeight="1" spans="1:16">
      <c r="A229" s="487"/>
      <c r="B229" s="497">
        <v>1</v>
      </c>
      <c r="C229" s="527" t="s">
        <v>270</v>
      </c>
      <c r="D229" s="498" t="s">
        <v>42</v>
      </c>
      <c r="E229" s="499" t="s">
        <v>262</v>
      </c>
      <c r="F229" s="501">
        <v>47850</v>
      </c>
      <c r="G229" s="501">
        <v>53300</v>
      </c>
      <c r="H229" s="502"/>
      <c r="I229" s="495">
        <f t="shared" ref="I229" si="27">IF($I$5=$G$4,G229,(IF($I$5=$F$4,F229,0)))</f>
        <v>53300</v>
      </c>
      <c r="J229" s="511">
        <f t="shared" ref="J229" si="28">IF(D229="MDU-KD",1,0)</f>
        <v>1</v>
      </c>
      <c r="K229" s="468">
        <f t="shared" ref="K229" si="29">IF(D229="HDW",1,0)</f>
        <v>0</v>
      </c>
      <c r="L229" s="468">
        <f>IF(J229=1,SUM($J$6:J229),0)</f>
        <v>122</v>
      </c>
      <c r="M229" s="468">
        <f>IF(K229=1,SUM($K$6:K229),0)</f>
        <v>0</v>
      </c>
      <c r="N229" s="513">
        <f t="shared" ref="N229" si="30">IF(L229=0,M229,L229)</f>
        <v>122</v>
      </c>
      <c r="O229" s="468">
        <f t="shared" ref="O229" si="31">IF(E229=0,0,IF(LEFT(C229,11)="Tiang Beton",1,0))</f>
        <v>0</v>
      </c>
      <c r="P229" s="468">
        <f>IF(O229=1,SUM($O$6:O229),0)</f>
        <v>0</v>
      </c>
    </row>
    <row r="230" customHeight="1" spans="1:16">
      <c r="A230" s="487"/>
      <c r="B230" s="497">
        <v>1</v>
      </c>
      <c r="C230" s="209" t="s">
        <v>271</v>
      </c>
      <c r="D230" s="498" t="s">
        <v>42</v>
      </c>
      <c r="E230" s="499" t="s">
        <v>262</v>
      </c>
      <c r="F230" s="501">
        <v>47850</v>
      </c>
      <c r="G230" s="501">
        <v>53300</v>
      </c>
      <c r="H230" s="502"/>
      <c r="I230" s="495">
        <f t="shared" si="21"/>
        <v>53300</v>
      </c>
      <c r="J230" s="511">
        <f t="shared" si="17"/>
        <v>1</v>
      </c>
      <c r="K230" s="468">
        <f t="shared" si="18"/>
        <v>0</v>
      </c>
      <c r="L230" s="468">
        <f>IF(J230=1,SUM($J$6:J230),0)</f>
        <v>123</v>
      </c>
      <c r="M230" s="468">
        <f>IF(K230=1,SUM($K$6:K230),0)</f>
        <v>0</v>
      </c>
      <c r="N230" s="513">
        <f t="shared" si="19"/>
        <v>123</v>
      </c>
      <c r="O230" s="468">
        <f t="shared" si="20"/>
        <v>0</v>
      </c>
      <c r="P230" s="468">
        <f>IF(O230=1,SUM($O$6:O230),0)</f>
        <v>0</v>
      </c>
    </row>
    <row r="231" customHeight="1" spans="1:16">
      <c r="A231" s="487"/>
      <c r="B231" s="497">
        <v>2</v>
      </c>
      <c r="C231" s="209" t="s">
        <v>272</v>
      </c>
      <c r="D231" s="498" t="s">
        <v>42</v>
      </c>
      <c r="E231" s="499" t="s">
        <v>262</v>
      </c>
      <c r="F231" s="501">
        <v>27280</v>
      </c>
      <c r="G231" s="501">
        <v>30400</v>
      </c>
      <c r="H231" s="502"/>
      <c r="I231" s="495">
        <f t="shared" si="21"/>
        <v>30400</v>
      </c>
      <c r="J231" s="511">
        <f t="shared" si="17"/>
        <v>1</v>
      </c>
      <c r="K231" s="468">
        <f t="shared" si="18"/>
        <v>0</v>
      </c>
      <c r="L231" s="468">
        <f>IF(J231=1,SUM($J$6:J231),0)</f>
        <v>124</v>
      </c>
      <c r="M231" s="468">
        <f>IF(K231=1,SUM($K$6:K231),0)</f>
        <v>0</v>
      </c>
      <c r="N231" s="513">
        <f t="shared" si="19"/>
        <v>124</v>
      </c>
      <c r="O231" s="468">
        <f t="shared" si="20"/>
        <v>0</v>
      </c>
      <c r="P231" s="468">
        <f>IF(O231=1,SUM($O$6:O231),0)</f>
        <v>0</v>
      </c>
    </row>
    <row r="232" customHeight="1" spans="1:16">
      <c r="A232" s="487"/>
      <c r="B232" s="497">
        <v>3</v>
      </c>
      <c r="C232" s="209" t="s">
        <v>273</v>
      </c>
      <c r="D232" s="498" t="s">
        <v>42</v>
      </c>
      <c r="E232" s="499" t="s">
        <v>262</v>
      </c>
      <c r="F232" s="501">
        <v>48905</v>
      </c>
      <c r="G232" s="501">
        <v>54500</v>
      </c>
      <c r="H232" s="502"/>
      <c r="I232" s="495">
        <f t="shared" si="21"/>
        <v>54500</v>
      </c>
      <c r="J232" s="511">
        <f t="shared" si="17"/>
        <v>1</v>
      </c>
      <c r="K232" s="468">
        <f t="shared" si="18"/>
        <v>0</v>
      </c>
      <c r="L232" s="468">
        <f>IF(J232=1,SUM($J$6:J232),0)</f>
        <v>125</v>
      </c>
      <c r="M232" s="468">
        <f>IF(K232=1,SUM($K$6:K232),0)</f>
        <v>0</v>
      </c>
      <c r="N232" s="513">
        <f t="shared" si="19"/>
        <v>125</v>
      </c>
      <c r="O232" s="468">
        <f t="shared" si="20"/>
        <v>0</v>
      </c>
      <c r="P232" s="468">
        <f>IF(O232=1,SUM($O$6:O232),0)</f>
        <v>0</v>
      </c>
    </row>
    <row r="233" customHeight="1" spans="1:16">
      <c r="A233" s="487"/>
      <c r="B233" s="497">
        <v>4</v>
      </c>
      <c r="C233" s="209" t="s">
        <v>274</v>
      </c>
      <c r="D233" s="498" t="s">
        <v>42</v>
      </c>
      <c r="E233" s="499" t="s">
        <v>262</v>
      </c>
      <c r="F233" s="501">
        <v>3780</v>
      </c>
      <c r="G233" s="501">
        <v>4300</v>
      </c>
      <c r="H233" s="502"/>
      <c r="I233" s="495">
        <f t="shared" si="21"/>
        <v>4300</v>
      </c>
      <c r="J233" s="511">
        <f t="shared" si="17"/>
        <v>1</v>
      </c>
      <c r="K233" s="468">
        <f t="shared" si="18"/>
        <v>0</v>
      </c>
      <c r="L233" s="468">
        <f>IF(J233=1,SUM($J$6:J233),0)</f>
        <v>126</v>
      </c>
      <c r="M233" s="468">
        <f>IF(K233=1,SUM($K$6:K233),0)</f>
        <v>0</v>
      </c>
      <c r="N233" s="513">
        <f t="shared" si="19"/>
        <v>126</v>
      </c>
      <c r="O233" s="468">
        <f t="shared" si="20"/>
        <v>0</v>
      </c>
      <c r="P233" s="468">
        <f>IF(O233=1,SUM($O$6:O233),0)</f>
        <v>0</v>
      </c>
    </row>
    <row r="234" customHeight="1" spans="1:16">
      <c r="A234" s="487"/>
      <c r="B234" s="497">
        <v>5</v>
      </c>
      <c r="C234" s="209" t="s">
        <v>275</v>
      </c>
      <c r="D234" s="498" t="s">
        <v>42</v>
      </c>
      <c r="E234" s="499" t="s">
        <v>262</v>
      </c>
      <c r="F234" s="501">
        <v>5890</v>
      </c>
      <c r="G234" s="501">
        <v>6600</v>
      </c>
      <c r="H234" s="502"/>
      <c r="I234" s="495">
        <f t="shared" si="21"/>
        <v>6600</v>
      </c>
      <c r="J234" s="511">
        <f t="shared" si="17"/>
        <v>1</v>
      </c>
      <c r="K234" s="468">
        <f t="shared" si="18"/>
        <v>0</v>
      </c>
      <c r="L234" s="468">
        <f>IF(J234=1,SUM($J$6:J234),0)</f>
        <v>127</v>
      </c>
      <c r="M234" s="468">
        <f>IF(K234=1,SUM($K$6:K234),0)</f>
        <v>0</v>
      </c>
      <c r="N234" s="513">
        <f t="shared" si="19"/>
        <v>127</v>
      </c>
      <c r="O234" s="468">
        <f t="shared" si="20"/>
        <v>0</v>
      </c>
      <c r="P234" s="468">
        <f>IF(O234=1,SUM($O$6:O234),0)</f>
        <v>0</v>
      </c>
    </row>
    <row r="235" customHeight="1" spans="1:16">
      <c r="A235" s="487"/>
      <c r="B235" s="497">
        <v>6</v>
      </c>
      <c r="C235" s="209" t="s">
        <v>276</v>
      </c>
      <c r="D235" s="498" t="s">
        <v>45</v>
      </c>
      <c r="E235" s="499" t="s">
        <v>262</v>
      </c>
      <c r="F235" s="501">
        <v>8900</v>
      </c>
      <c r="G235" s="501">
        <v>8900</v>
      </c>
      <c r="H235" s="502"/>
      <c r="I235" s="495">
        <f t="shared" si="21"/>
        <v>8900</v>
      </c>
      <c r="J235" s="511">
        <f t="shared" si="17"/>
        <v>0</v>
      </c>
      <c r="K235" s="468">
        <f t="shared" si="18"/>
        <v>1</v>
      </c>
      <c r="L235" s="468">
        <f>IF(J235=1,SUM($J$6:J235),0)</f>
        <v>0</v>
      </c>
      <c r="M235" s="468">
        <f>IF(K235=1,SUM($K$6:K235),0)</f>
        <v>201227118.798931</v>
      </c>
      <c r="N235" s="513">
        <f t="shared" si="19"/>
        <v>201227118.798931</v>
      </c>
      <c r="O235" s="468">
        <f t="shared" si="20"/>
        <v>0</v>
      </c>
      <c r="P235" s="468">
        <f>IF(O235=1,SUM($O$6:O235),0)</f>
        <v>0</v>
      </c>
    </row>
    <row r="236" customHeight="1" spans="1:16">
      <c r="A236" s="487"/>
      <c r="B236" s="497">
        <v>7</v>
      </c>
      <c r="C236" s="209" t="s">
        <v>277</v>
      </c>
      <c r="D236" s="498" t="s">
        <v>45</v>
      </c>
      <c r="E236" s="499" t="s">
        <v>262</v>
      </c>
      <c r="F236" s="501">
        <v>10000</v>
      </c>
      <c r="G236" s="501">
        <v>10000</v>
      </c>
      <c r="H236" s="502"/>
      <c r="I236" s="495">
        <f t="shared" si="21"/>
        <v>10000</v>
      </c>
      <c r="J236" s="511">
        <f t="shared" si="17"/>
        <v>0</v>
      </c>
      <c r="K236" s="468">
        <f t="shared" si="18"/>
        <v>1</v>
      </c>
      <c r="L236" s="468">
        <f>IF(J236=1,SUM($J$6:J236),0)</f>
        <v>0</v>
      </c>
      <c r="M236" s="468">
        <f>IF(K236=1,SUM($K$6:K236),0)</f>
        <v>201227119.798931</v>
      </c>
      <c r="N236" s="513">
        <f t="shared" si="19"/>
        <v>201227119.798931</v>
      </c>
      <c r="O236" s="468">
        <f t="shared" si="20"/>
        <v>0</v>
      </c>
      <c r="P236" s="468">
        <f>IF(O236=1,SUM($O$6:O236),0)</f>
        <v>0</v>
      </c>
    </row>
    <row r="237" customHeight="1" spans="1:16">
      <c r="A237" s="487"/>
      <c r="B237" s="497">
        <v>8</v>
      </c>
      <c r="C237" s="209" t="s">
        <v>278</v>
      </c>
      <c r="D237" s="498" t="s">
        <v>42</v>
      </c>
      <c r="E237" s="499" t="s">
        <v>262</v>
      </c>
      <c r="F237" s="501">
        <v>12120</v>
      </c>
      <c r="G237" s="501">
        <v>13500</v>
      </c>
      <c r="H237" s="502"/>
      <c r="I237" s="495">
        <f t="shared" si="21"/>
        <v>13500</v>
      </c>
      <c r="J237" s="511">
        <f t="shared" si="17"/>
        <v>1</v>
      </c>
      <c r="K237" s="468">
        <f t="shared" si="18"/>
        <v>0</v>
      </c>
      <c r="L237" s="468">
        <f>IF(J237=1,SUM($J$6:J237),0)</f>
        <v>128</v>
      </c>
      <c r="M237" s="468">
        <f>IF(K237=1,SUM($K$6:K237),0)</f>
        <v>0</v>
      </c>
      <c r="N237" s="513">
        <f t="shared" si="19"/>
        <v>128</v>
      </c>
      <c r="O237" s="468">
        <f t="shared" si="20"/>
        <v>0</v>
      </c>
      <c r="P237" s="468">
        <f>IF(O237=1,SUM($O$6:O237),0)</f>
        <v>0</v>
      </c>
    </row>
    <row r="238" customHeight="1" spans="1:16">
      <c r="A238" s="487"/>
      <c r="B238" s="497">
        <v>9</v>
      </c>
      <c r="C238" s="209" t="s">
        <v>279</v>
      </c>
      <c r="D238" s="498" t="s">
        <v>45</v>
      </c>
      <c r="E238" s="499" t="s">
        <v>262</v>
      </c>
      <c r="F238" s="501">
        <v>23600</v>
      </c>
      <c r="G238" s="501">
        <v>23600</v>
      </c>
      <c r="H238" s="502"/>
      <c r="I238" s="495">
        <f t="shared" si="21"/>
        <v>23600</v>
      </c>
      <c r="J238" s="511">
        <f t="shared" si="17"/>
        <v>0</v>
      </c>
      <c r="K238" s="468">
        <f t="shared" si="18"/>
        <v>1</v>
      </c>
      <c r="L238" s="468">
        <f>IF(J238=1,SUM($J$6:J238),0)</f>
        <v>0</v>
      </c>
      <c r="M238" s="468">
        <f>IF(K238=1,SUM($K$6:K238),0)</f>
        <v>201227120.798931</v>
      </c>
      <c r="N238" s="513">
        <f t="shared" si="19"/>
        <v>201227120.798931</v>
      </c>
      <c r="O238" s="468">
        <f t="shared" si="20"/>
        <v>0</v>
      </c>
      <c r="P238" s="468">
        <f>IF(O238=1,SUM($O$6:O238),0)</f>
        <v>0</v>
      </c>
    </row>
    <row r="239" customHeight="1" spans="1:16">
      <c r="A239" s="487"/>
      <c r="B239" s="497">
        <v>10</v>
      </c>
      <c r="C239" s="209" t="s">
        <v>280</v>
      </c>
      <c r="D239" s="498" t="s">
        <v>42</v>
      </c>
      <c r="E239" s="499" t="s">
        <v>262</v>
      </c>
      <c r="F239" s="501">
        <v>290975</v>
      </c>
      <c r="G239" s="501">
        <v>290975</v>
      </c>
      <c r="H239" s="502"/>
      <c r="I239" s="495">
        <f t="shared" si="21"/>
        <v>290975</v>
      </c>
      <c r="J239" s="511">
        <f t="shared" si="17"/>
        <v>1</v>
      </c>
      <c r="K239" s="468">
        <f t="shared" si="18"/>
        <v>0</v>
      </c>
      <c r="L239" s="468">
        <f>IF(J239=1,SUM($J$6:J239),0)</f>
        <v>129</v>
      </c>
      <c r="M239" s="468">
        <f>IF(K239=1,SUM($K$6:K239),0)</f>
        <v>0</v>
      </c>
      <c r="N239" s="513">
        <f t="shared" si="19"/>
        <v>129</v>
      </c>
      <c r="O239" s="468">
        <f t="shared" si="20"/>
        <v>0</v>
      </c>
      <c r="P239" s="468">
        <f>IF(O239=1,SUM($O$6:O239),0)</f>
        <v>0</v>
      </c>
    </row>
    <row r="240" customHeight="1" spans="1:16">
      <c r="A240" s="487"/>
      <c r="B240" s="497">
        <v>11</v>
      </c>
      <c r="C240" s="209" t="s">
        <v>281</v>
      </c>
      <c r="D240" s="498" t="s">
        <v>45</v>
      </c>
      <c r="E240" s="499" t="s">
        <v>262</v>
      </c>
      <c r="F240" s="501">
        <v>62800</v>
      </c>
      <c r="G240" s="501">
        <v>70000</v>
      </c>
      <c r="H240" s="502"/>
      <c r="I240" s="495">
        <f t="shared" si="21"/>
        <v>70000</v>
      </c>
      <c r="J240" s="511">
        <f t="shared" si="17"/>
        <v>0</v>
      </c>
      <c r="K240" s="468">
        <f t="shared" si="18"/>
        <v>1</v>
      </c>
      <c r="L240" s="468">
        <f>IF(J240=1,SUM($J$6:J240),0)</f>
        <v>0</v>
      </c>
      <c r="M240" s="468">
        <f>IF(K240=1,SUM($K$6:K240),0)</f>
        <v>201227121.798931</v>
      </c>
      <c r="N240" s="513">
        <f t="shared" si="19"/>
        <v>201227121.798931</v>
      </c>
      <c r="O240" s="468">
        <f t="shared" si="20"/>
        <v>0</v>
      </c>
      <c r="P240" s="468">
        <f>IF(O240=1,SUM($O$6:O240),0)</f>
        <v>0</v>
      </c>
    </row>
    <row r="241" customHeight="1" spans="1:16">
      <c r="A241" s="487"/>
      <c r="B241" s="497">
        <v>12</v>
      </c>
      <c r="C241" s="209" t="s">
        <v>282</v>
      </c>
      <c r="D241" s="498" t="s">
        <v>45</v>
      </c>
      <c r="E241" s="499" t="s">
        <v>262</v>
      </c>
      <c r="F241" s="501">
        <v>107300</v>
      </c>
      <c r="G241" s="501">
        <v>119500</v>
      </c>
      <c r="H241" s="502"/>
      <c r="I241" s="495">
        <f t="shared" si="21"/>
        <v>119500</v>
      </c>
      <c r="J241" s="511">
        <f t="shared" si="17"/>
        <v>0</v>
      </c>
      <c r="K241" s="468">
        <f t="shared" si="18"/>
        <v>1</v>
      </c>
      <c r="L241" s="468">
        <f>IF(J241=1,SUM($J$6:J241),0)</f>
        <v>0</v>
      </c>
      <c r="M241" s="468">
        <f>IF(K241=1,SUM($K$6:K241),0)</f>
        <v>201227122.798931</v>
      </c>
      <c r="N241" s="513">
        <f t="shared" si="19"/>
        <v>201227122.798931</v>
      </c>
      <c r="O241" s="468">
        <f t="shared" si="20"/>
        <v>0</v>
      </c>
      <c r="P241" s="468">
        <f>IF(O241=1,SUM($O$6:O241),0)</f>
        <v>0</v>
      </c>
    </row>
    <row r="242" customHeight="1" spans="1:16">
      <c r="A242" s="487"/>
      <c r="B242" s="497">
        <v>13</v>
      </c>
      <c r="C242" s="209" t="s">
        <v>283</v>
      </c>
      <c r="D242" s="498" t="s">
        <v>45</v>
      </c>
      <c r="E242" s="499" t="s">
        <v>262</v>
      </c>
      <c r="F242" s="501">
        <v>468300</v>
      </c>
      <c r="G242" s="501">
        <v>521600</v>
      </c>
      <c r="H242" s="502"/>
      <c r="I242" s="495">
        <f t="shared" si="21"/>
        <v>521600</v>
      </c>
      <c r="J242" s="511">
        <f t="shared" si="17"/>
        <v>0</v>
      </c>
      <c r="K242" s="468">
        <f t="shared" si="18"/>
        <v>1</v>
      </c>
      <c r="L242" s="468">
        <f>IF(J242=1,SUM($J$6:J242),0)</f>
        <v>0</v>
      </c>
      <c r="M242" s="468">
        <f>IF(K242=1,SUM($K$6:K242),0)</f>
        <v>201227123.798931</v>
      </c>
      <c r="N242" s="513">
        <f t="shared" si="19"/>
        <v>201227123.798931</v>
      </c>
      <c r="O242" s="468">
        <f t="shared" si="20"/>
        <v>0</v>
      </c>
      <c r="P242" s="468">
        <f>IF(O242=1,SUM($O$6:O242),0)</f>
        <v>0</v>
      </c>
    </row>
    <row r="243" customHeight="1" spans="1:16">
      <c r="A243" s="487"/>
      <c r="B243" s="497">
        <v>14</v>
      </c>
      <c r="C243" s="209" t="s">
        <v>284</v>
      </c>
      <c r="D243" s="498" t="s">
        <v>45</v>
      </c>
      <c r="E243" s="499" t="s">
        <v>262</v>
      </c>
      <c r="F243" s="501">
        <v>633500</v>
      </c>
      <c r="G243" s="501">
        <v>705700</v>
      </c>
      <c r="H243" s="502"/>
      <c r="I243" s="495">
        <f t="shared" si="21"/>
        <v>705700</v>
      </c>
      <c r="J243" s="511">
        <f t="shared" si="17"/>
        <v>0</v>
      </c>
      <c r="K243" s="468">
        <f t="shared" si="18"/>
        <v>1</v>
      </c>
      <c r="L243" s="468">
        <f>IF(J243=1,SUM($J$6:J243),0)</f>
        <v>0</v>
      </c>
      <c r="M243" s="468">
        <f>IF(K243=1,SUM($K$6:K243),0)</f>
        <v>201227124.798931</v>
      </c>
      <c r="N243" s="513">
        <f t="shared" si="19"/>
        <v>201227124.798931</v>
      </c>
      <c r="O243" s="468">
        <f t="shared" si="20"/>
        <v>0</v>
      </c>
      <c r="P243" s="468">
        <f>IF(O243=1,SUM($O$6:O243),0)</f>
        <v>0</v>
      </c>
    </row>
    <row r="244" customHeight="1" spans="1:16">
      <c r="A244" s="487"/>
      <c r="B244" s="497">
        <v>15</v>
      </c>
      <c r="C244" s="209" t="s">
        <v>285</v>
      </c>
      <c r="D244" s="498" t="s">
        <v>45</v>
      </c>
      <c r="E244" s="499" t="s">
        <v>262</v>
      </c>
      <c r="F244" s="501">
        <v>983500</v>
      </c>
      <c r="G244" s="501">
        <v>1095500</v>
      </c>
      <c r="H244" s="502"/>
      <c r="I244" s="495">
        <f t="shared" si="21"/>
        <v>1095500</v>
      </c>
      <c r="J244" s="511">
        <f t="shared" si="17"/>
        <v>0</v>
      </c>
      <c r="K244" s="468">
        <f t="shared" si="18"/>
        <v>1</v>
      </c>
      <c r="L244" s="468">
        <f>IF(J244=1,SUM($J$6:J244),0)</f>
        <v>0</v>
      </c>
      <c r="M244" s="468">
        <f>IF(K244=1,SUM($K$6:K244),0)</f>
        <v>201227125.798931</v>
      </c>
      <c r="N244" s="513">
        <f t="shared" si="19"/>
        <v>201227125.798931</v>
      </c>
      <c r="O244" s="468">
        <f t="shared" si="20"/>
        <v>0</v>
      </c>
      <c r="P244" s="468">
        <f>IF(O244=1,SUM($O$6:O244),0)</f>
        <v>0</v>
      </c>
    </row>
    <row r="245" customHeight="1" spans="1:16">
      <c r="A245" s="487"/>
      <c r="B245" s="497">
        <v>16</v>
      </c>
      <c r="C245" s="209" t="s">
        <v>286</v>
      </c>
      <c r="D245" s="498" t="s">
        <v>42</v>
      </c>
      <c r="E245" s="499" t="s">
        <v>262</v>
      </c>
      <c r="F245" s="501">
        <v>84991</v>
      </c>
      <c r="G245" s="501">
        <v>94700</v>
      </c>
      <c r="H245" s="502"/>
      <c r="I245" s="495">
        <f t="shared" si="21"/>
        <v>94700</v>
      </c>
      <c r="J245" s="511">
        <f t="shared" si="17"/>
        <v>1</v>
      </c>
      <c r="K245" s="468">
        <f t="shared" si="18"/>
        <v>0</v>
      </c>
      <c r="L245" s="468">
        <f>IF(J245=1,SUM($J$6:J245),0)</f>
        <v>130</v>
      </c>
      <c r="M245" s="468">
        <f>IF(K245=1,SUM($K$6:K245),0)</f>
        <v>0</v>
      </c>
      <c r="N245" s="513">
        <f t="shared" si="19"/>
        <v>130</v>
      </c>
      <c r="O245" s="468">
        <f t="shared" si="20"/>
        <v>0</v>
      </c>
      <c r="P245" s="468">
        <f>IF(O245=1,SUM($O$6:O245),0)</f>
        <v>0</v>
      </c>
    </row>
    <row r="246" customHeight="1" spans="1:16">
      <c r="A246" s="487"/>
      <c r="B246" s="497">
        <v>17</v>
      </c>
      <c r="C246" s="209" t="s">
        <v>287</v>
      </c>
      <c r="D246" s="498" t="s">
        <v>42</v>
      </c>
      <c r="E246" s="499" t="s">
        <v>262</v>
      </c>
      <c r="F246" s="501">
        <v>125850</v>
      </c>
      <c r="G246" s="501">
        <v>140200</v>
      </c>
      <c r="H246" s="502"/>
      <c r="I246" s="495">
        <f t="shared" si="21"/>
        <v>140200</v>
      </c>
      <c r="J246" s="511">
        <f t="shared" si="17"/>
        <v>1</v>
      </c>
      <c r="K246" s="468">
        <f t="shared" si="18"/>
        <v>0</v>
      </c>
      <c r="L246" s="468">
        <f>IF(J246=1,SUM($J$6:J246),0)</f>
        <v>131</v>
      </c>
      <c r="M246" s="468">
        <f>IF(K246=1,SUM($K$6:K246),0)</f>
        <v>0</v>
      </c>
      <c r="N246" s="513">
        <f t="shared" si="19"/>
        <v>131</v>
      </c>
      <c r="O246" s="468">
        <f t="shared" si="20"/>
        <v>0</v>
      </c>
      <c r="P246" s="468">
        <f>IF(O246=1,SUM($O$6:O246),0)</f>
        <v>0</v>
      </c>
    </row>
    <row r="247" customHeight="1" spans="1:16">
      <c r="A247" s="487"/>
      <c r="B247" s="497">
        <v>18</v>
      </c>
      <c r="C247" s="209" t="s">
        <v>288</v>
      </c>
      <c r="D247" s="498" t="s">
        <v>42</v>
      </c>
      <c r="E247" s="499" t="s">
        <v>262</v>
      </c>
      <c r="F247" s="501">
        <v>196270</v>
      </c>
      <c r="G247" s="501">
        <v>218600</v>
      </c>
      <c r="H247" s="502"/>
      <c r="I247" s="495">
        <f t="shared" si="21"/>
        <v>218600</v>
      </c>
      <c r="J247" s="511">
        <f t="shared" si="17"/>
        <v>1</v>
      </c>
      <c r="K247" s="468">
        <f t="shared" si="18"/>
        <v>0</v>
      </c>
      <c r="L247" s="468">
        <f>IF(J247=1,SUM($J$6:J247),0)</f>
        <v>132</v>
      </c>
      <c r="M247" s="468">
        <f>IF(K247=1,SUM($K$6:K247),0)</f>
        <v>0</v>
      </c>
      <c r="N247" s="513">
        <f t="shared" si="19"/>
        <v>132</v>
      </c>
      <c r="O247" s="468">
        <f t="shared" si="20"/>
        <v>0</v>
      </c>
      <c r="P247" s="468">
        <f>IF(O247=1,SUM($O$6:O247),0)</f>
        <v>0</v>
      </c>
    </row>
    <row r="248" customHeight="1" spans="1:16">
      <c r="A248" s="487"/>
      <c r="B248" s="497">
        <v>19</v>
      </c>
      <c r="C248" s="209" t="s">
        <v>289</v>
      </c>
      <c r="D248" s="498" t="s">
        <v>42</v>
      </c>
      <c r="E248" s="499" t="s">
        <v>262</v>
      </c>
      <c r="F248" s="501">
        <v>318390</v>
      </c>
      <c r="G248" s="501">
        <v>354700</v>
      </c>
      <c r="H248" s="502"/>
      <c r="I248" s="495">
        <f t="shared" si="21"/>
        <v>354700</v>
      </c>
      <c r="J248" s="511">
        <f t="shared" si="17"/>
        <v>1</v>
      </c>
      <c r="K248" s="468">
        <f t="shared" si="18"/>
        <v>0</v>
      </c>
      <c r="L248" s="468">
        <f>IF(J248=1,SUM($J$6:J248),0)</f>
        <v>133</v>
      </c>
      <c r="M248" s="468">
        <f>IF(K248=1,SUM($K$6:K248),0)</f>
        <v>0</v>
      </c>
      <c r="N248" s="513">
        <f t="shared" si="19"/>
        <v>133</v>
      </c>
      <c r="O248" s="468">
        <f t="shared" si="20"/>
        <v>0</v>
      </c>
      <c r="P248" s="468">
        <f>IF(O248=1,SUM($O$6:O248),0)</f>
        <v>0</v>
      </c>
    </row>
    <row r="249" customHeight="1" spans="1:16">
      <c r="A249" s="487"/>
      <c r="B249" s="497">
        <v>20</v>
      </c>
      <c r="C249" s="209" t="s">
        <v>290</v>
      </c>
      <c r="D249" s="498" t="s">
        <v>45</v>
      </c>
      <c r="E249" s="499" t="s">
        <v>262</v>
      </c>
      <c r="F249" s="501">
        <v>121560.8</v>
      </c>
      <c r="G249" s="501">
        <v>121560.8</v>
      </c>
      <c r="H249" s="502"/>
      <c r="I249" s="495">
        <f t="shared" si="21"/>
        <v>121560.8</v>
      </c>
      <c r="J249" s="511">
        <f t="shared" si="17"/>
        <v>0</v>
      </c>
      <c r="K249" s="468">
        <f t="shared" si="18"/>
        <v>1</v>
      </c>
      <c r="L249" s="468">
        <f>IF(J249=1,SUM($J$6:J249),0)</f>
        <v>0</v>
      </c>
      <c r="M249" s="468">
        <f>IF(K249=1,SUM($K$6:K249),0)</f>
        <v>201227126.798931</v>
      </c>
      <c r="N249" s="513">
        <f t="shared" si="19"/>
        <v>201227126.798931</v>
      </c>
      <c r="O249" s="468">
        <f t="shared" si="20"/>
        <v>0</v>
      </c>
      <c r="P249" s="468">
        <f>IF(O249=1,SUM($O$6:O249),0)</f>
        <v>0</v>
      </c>
    </row>
    <row r="250" customHeight="1" spans="1:16">
      <c r="A250" s="487"/>
      <c r="B250" s="497">
        <v>21</v>
      </c>
      <c r="C250" s="209" t="s">
        <v>291</v>
      </c>
      <c r="D250" s="498" t="s">
        <v>45</v>
      </c>
      <c r="E250" s="499" t="s">
        <v>262</v>
      </c>
      <c r="F250" s="501">
        <v>164883</v>
      </c>
      <c r="G250" s="501">
        <v>164883</v>
      </c>
      <c r="H250" s="502"/>
      <c r="I250" s="495">
        <f t="shared" si="21"/>
        <v>164883</v>
      </c>
      <c r="J250" s="511">
        <f t="shared" si="17"/>
        <v>0</v>
      </c>
      <c r="K250" s="468">
        <f t="shared" si="18"/>
        <v>1</v>
      </c>
      <c r="L250" s="468">
        <f>IF(J250=1,SUM($J$6:J250),0)</f>
        <v>0</v>
      </c>
      <c r="M250" s="468">
        <f>IF(K250=1,SUM($K$6:K250),0)</f>
        <v>201227127.798931</v>
      </c>
      <c r="N250" s="513">
        <f t="shared" si="19"/>
        <v>201227127.798931</v>
      </c>
      <c r="O250" s="468">
        <f t="shared" si="20"/>
        <v>0</v>
      </c>
      <c r="P250" s="468">
        <f>IF(O250=1,SUM($O$6:O250),0)</f>
        <v>0</v>
      </c>
    </row>
    <row r="251" customHeight="1" spans="1:16">
      <c r="A251" s="487"/>
      <c r="B251" s="497">
        <v>22</v>
      </c>
      <c r="C251" s="209" t="s">
        <v>292</v>
      </c>
      <c r="D251" s="498" t="s">
        <v>42</v>
      </c>
      <c r="E251" s="499" t="s">
        <v>262</v>
      </c>
      <c r="F251" s="501">
        <v>378330</v>
      </c>
      <c r="G251" s="501">
        <v>421400</v>
      </c>
      <c r="H251" s="502"/>
      <c r="I251" s="495">
        <f t="shared" si="21"/>
        <v>421400</v>
      </c>
      <c r="J251" s="511">
        <f t="shared" si="17"/>
        <v>1</v>
      </c>
      <c r="K251" s="468">
        <f t="shared" si="18"/>
        <v>0</v>
      </c>
      <c r="L251" s="468">
        <f>IF(J251=1,SUM($J$6:J251),0)</f>
        <v>134</v>
      </c>
      <c r="M251" s="468">
        <f>IF(K251=1,SUM($K$6:K251),0)</f>
        <v>0</v>
      </c>
      <c r="N251" s="513">
        <f t="shared" si="19"/>
        <v>134</v>
      </c>
      <c r="O251" s="468">
        <f t="shared" si="20"/>
        <v>0</v>
      </c>
      <c r="P251" s="468">
        <f>IF(O251=1,SUM($O$6:O251),0)</f>
        <v>0</v>
      </c>
    </row>
    <row r="252" customHeight="1" spans="1:16">
      <c r="A252" s="487"/>
      <c r="B252" s="497">
        <v>23</v>
      </c>
      <c r="C252" s="209" t="s">
        <v>293</v>
      </c>
      <c r="D252" s="498" t="s">
        <v>45</v>
      </c>
      <c r="E252" s="499" t="s">
        <v>262</v>
      </c>
      <c r="F252" s="501">
        <v>417044.068</v>
      </c>
      <c r="G252" s="501">
        <v>417044.068</v>
      </c>
      <c r="H252" s="502"/>
      <c r="I252" s="495">
        <f t="shared" si="21"/>
        <v>417044.068</v>
      </c>
      <c r="J252" s="511">
        <f t="shared" si="17"/>
        <v>0</v>
      </c>
      <c r="K252" s="468">
        <f t="shared" si="18"/>
        <v>1</v>
      </c>
      <c r="L252" s="468">
        <f>IF(J252=1,SUM($J$6:J252),0)</f>
        <v>0</v>
      </c>
      <c r="M252" s="468">
        <f>IF(K252=1,SUM($K$6:K252),0)</f>
        <v>201227128.798931</v>
      </c>
      <c r="N252" s="513">
        <f t="shared" si="19"/>
        <v>201227128.798931</v>
      </c>
      <c r="O252" s="468">
        <f t="shared" si="20"/>
        <v>0</v>
      </c>
      <c r="P252" s="468">
        <f>IF(O252=1,SUM($O$6:O252),0)</f>
        <v>0</v>
      </c>
    </row>
    <row r="253" customHeight="1" spans="1:16">
      <c r="A253" s="487"/>
      <c r="B253" s="497">
        <v>24</v>
      </c>
      <c r="C253" s="209" t="s">
        <v>294</v>
      </c>
      <c r="D253" s="498" t="s">
        <v>45</v>
      </c>
      <c r="E253" s="499" t="s">
        <v>262</v>
      </c>
      <c r="F253" s="501">
        <v>82600</v>
      </c>
      <c r="G253" s="501">
        <v>82600</v>
      </c>
      <c r="H253" s="502"/>
      <c r="I253" s="495">
        <f t="shared" si="21"/>
        <v>82600</v>
      </c>
      <c r="J253" s="511">
        <f t="shared" si="17"/>
        <v>0</v>
      </c>
      <c r="K253" s="468">
        <f t="shared" si="18"/>
        <v>1</v>
      </c>
      <c r="L253" s="468">
        <f>IF(J253=1,SUM($J$6:J253),0)</f>
        <v>0</v>
      </c>
      <c r="M253" s="468">
        <f>IF(K253=1,SUM($K$6:K253),0)</f>
        <v>201227129.798931</v>
      </c>
      <c r="N253" s="513">
        <f t="shared" si="19"/>
        <v>201227129.798931</v>
      </c>
      <c r="O253" s="468">
        <f t="shared" si="20"/>
        <v>0</v>
      </c>
      <c r="P253" s="468">
        <f>IF(O253=1,SUM($O$6:O253),0)</f>
        <v>0</v>
      </c>
    </row>
    <row r="254" customHeight="1" spans="1:16">
      <c r="A254" s="487"/>
      <c r="B254" s="497">
        <v>25</v>
      </c>
      <c r="C254" s="209" t="s">
        <v>295</v>
      </c>
      <c r="D254" s="498" t="s">
        <v>45</v>
      </c>
      <c r="E254" s="499" t="s">
        <v>262</v>
      </c>
      <c r="F254" s="501">
        <v>116300</v>
      </c>
      <c r="G254" s="501">
        <v>116300</v>
      </c>
      <c r="H254" s="502"/>
      <c r="I254" s="495">
        <f t="shared" si="21"/>
        <v>116300</v>
      </c>
      <c r="J254" s="511">
        <f t="shared" si="17"/>
        <v>0</v>
      </c>
      <c r="K254" s="468">
        <f t="shared" si="18"/>
        <v>1</v>
      </c>
      <c r="L254" s="468">
        <f>IF(J254=1,SUM($J$6:J254),0)</f>
        <v>0</v>
      </c>
      <c r="M254" s="468">
        <f>IF(K254=1,SUM($K$6:K254),0)</f>
        <v>201227130.798931</v>
      </c>
      <c r="N254" s="513">
        <f t="shared" si="19"/>
        <v>201227130.798931</v>
      </c>
      <c r="O254" s="468">
        <f t="shared" si="20"/>
        <v>0</v>
      </c>
      <c r="P254" s="468">
        <f>IF(O254=1,SUM($O$6:O254),0)</f>
        <v>0</v>
      </c>
    </row>
    <row r="255" customHeight="1" spans="1:16">
      <c r="A255" s="487"/>
      <c r="B255" s="497">
        <v>26</v>
      </c>
      <c r="C255" s="209" t="s">
        <v>296</v>
      </c>
      <c r="D255" s="498" t="s">
        <v>45</v>
      </c>
      <c r="E255" s="499" t="s">
        <v>262</v>
      </c>
      <c r="F255" s="501">
        <v>139900</v>
      </c>
      <c r="G255" s="501">
        <v>139900</v>
      </c>
      <c r="H255" s="502"/>
      <c r="I255" s="495">
        <f t="shared" si="21"/>
        <v>139900</v>
      </c>
      <c r="J255" s="511">
        <f t="shared" si="17"/>
        <v>0</v>
      </c>
      <c r="K255" s="468">
        <f t="shared" si="18"/>
        <v>1</v>
      </c>
      <c r="L255" s="468">
        <f>IF(J255=1,SUM($J$6:J255),0)</f>
        <v>0</v>
      </c>
      <c r="M255" s="468">
        <f>IF(K255=1,SUM($K$6:K255),0)</f>
        <v>201227131.798931</v>
      </c>
      <c r="N255" s="513">
        <f t="shared" si="19"/>
        <v>201227131.798931</v>
      </c>
      <c r="O255" s="468">
        <f t="shared" si="20"/>
        <v>0</v>
      </c>
      <c r="P255" s="468">
        <f>IF(O255=1,SUM($O$6:O255),0)</f>
        <v>0</v>
      </c>
    </row>
    <row r="256" customHeight="1" spans="1:16">
      <c r="A256" s="487"/>
      <c r="B256" s="497">
        <v>27</v>
      </c>
      <c r="C256" s="209" t="s">
        <v>297</v>
      </c>
      <c r="D256" s="498" t="s">
        <v>45</v>
      </c>
      <c r="E256" s="499" t="s">
        <v>262</v>
      </c>
      <c r="F256" s="501">
        <v>154600</v>
      </c>
      <c r="G256" s="501">
        <v>154600</v>
      </c>
      <c r="H256" s="502"/>
      <c r="I256" s="495">
        <f t="shared" si="21"/>
        <v>154600</v>
      </c>
      <c r="J256" s="511">
        <f t="shared" si="17"/>
        <v>0</v>
      </c>
      <c r="K256" s="468">
        <f t="shared" si="18"/>
        <v>1</v>
      </c>
      <c r="L256" s="468">
        <f>IF(J256=1,SUM($J$6:J256),0)</f>
        <v>0</v>
      </c>
      <c r="M256" s="468">
        <f>IF(K256=1,SUM($K$6:K256),0)</f>
        <v>201227132.798931</v>
      </c>
      <c r="N256" s="513">
        <f t="shared" si="19"/>
        <v>201227132.798931</v>
      </c>
      <c r="O256" s="468">
        <f t="shared" si="20"/>
        <v>0</v>
      </c>
      <c r="P256" s="468">
        <f>IF(O256=1,SUM($O$6:O256),0)</f>
        <v>0</v>
      </c>
    </row>
    <row r="257" customHeight="1" spans="1:16">
      <c r="A257" s="487"/>
      <c r="B257" s="497">
        <v>28</v>
      </c>
      <c r="C257" s="209" t="s">
        <v>298</v>
      </c>
      <c r="D257" s="498" t="s">
        <v>45</v>
      </c>
      <c r="E257" s="499" t="s">
        <v>262</v>
      </c>
      <c r="F257" s="501">
        <v>103500</v>
      </c>
      <c r="G257" s="501">
        <v>103500</v>
      </c>
      <c r="H257" s="502"/>
      <c r="I257" s="495">
        <f t="shared" si="21"/>
        <v>103500</v>
      </c>
      <c r="J257" s="511">
        <f t="shared" si="17"/>
        <v>0</v>
      </c>
      <c r="K257" s="468">
        <f t="shared" si="18"/>
        <v>1</v>
      </c>
      <c r="L257" s="468">
        <f>IF(J257=1,SUM($J$6:J257),0)</f>
        <v>0</v>
      </c>
      <c r="M257" s="468">
        <f>IF(K257=1,SUM($K$6:K257),0)</f>
        <v>201227133.798931</v>
      </c>
      <c r="N257" s="513">
        <f t="shared" si="19"/>
        <v>201227133.798931</v>
      </c>
      <c r="O257" s="468">
        <f t="shared" si="20"/>
        <v>0</v>
      </c>
      <c r="P257" s="468">
        <f>IF(O257=1,SUM($O$6:O257),0)</f>
        <v>0</v>
      </c>
    </row>
    <row r="258" customHeight="1" spans="1:16">
      <c r="A258" s="487"/>
      <c r="B258" s="497">
        <v>29</v>
      </c>
      <c r="C258" s="209" t="s">
        <v>299</v>
      </c>
      <c r="D258" s="498" t="s">
        <v>45</v>
      </c>
      <c r="E258" s="499" t="s">
        <v>262</v>
      </c>
      <c r="F258" s="501">
        <v>106000</v>
      </c>
      <c r="G258" s="501">
        <v>106000</v>
      </c>
      <c r="H258" s="502"/>
      <c r="I258" s="495">
        <f t="shared" ref="I258:I324" si="32">IF($I$5=$G$4,G258,(IF($I$5=$F$4,F258,0)))</f>
        <v>106000</v>
      </c>
      <c r="J258" s="511">
        <f t="shared" si="17"/>
        <v>0</v>
      </c>
      <c r="K258" s="468">
        <f t="shared" si="18"/>
        <v>1</v>
      </c>
      <c r="L258" s="468">
        <f>IF(J258=1,SUM($J$6:J258),0)</f>
        <v>0</v>
      </c>
      <c r="M258" s="468">
        <f>IF(K258=1,SUM($K$6:K258),0)</f>
        <v>201227134.798931</v>
      </c>
      <c r="N258" s="513">
        <f t="shared" si="19"/>
        <v>201227134.798931</v>
      </c>
      <c r="O258" s="468">
        <f t="shared" si="20"/>
        <v>0</v>
      </c>
      <c r="P258" s="468">
        <f>IF(O258=1,SUM($O$6:O258),0)</f>
        <v>0</v>
      </c>
    </row>
    <row r="259" customHeight="1" spans="1:16">
      <c r="A259" s="487"/>
      <c r="B259" s="497">
        <v>30</v>
      </c>
      <c r="C259" s="209" t="s">
        <v>300</v>
      </c>
      <c r="D259" s="498" t="s">
        <v>45</v>
      </c>
      <c r="E259" s="499" t="s">
        <v>262</v>
      </c>
      <c r="F259" s="501">
        <v>135900</v>
      </c>
      <c r="G259" s="501">
        <v>135900</v>
      </c>
      <c r="H259" s="502"/>
      <c r="I259" s="495">
        <f t="shared" si="32"/>
        <v>135900</v>
      </c>
      <c r="J259" s="511">
        <f t="shared" si="17"/>
        <v>0</v>
      </c>
      <c r="K259" s="468">
        <f t="shared" si="18"/>
        <v>1</v>
      </c>
      <c r="L259" s="468">
        <f>IF(J259=1,SUM($J$6:J259),0)</f>
        <v>0</v>
      </c>
      <c r="M259" s="468">
        <f>IF(K259=1,SUM($K$6:K259),0)</f>
        <v>201227135.798931</v>
      </c>
      <c r="N259" s="513">
        <f t="shared" si="19"/>
        <v>201227135.798931</v>
      </c>
      <c r="O259" s="468">
        <f t="shared" si="20"/>
        <v>0</v>
      </c>
      <c r="P259" s="468">
        <f>IF(O259=1,SUM($O$6:O259),0)</f>
        <v>0</v>
      </c>
    </row>
    <row r="260" customHeight="1" spans="1:16">
      <c r="A260" s="487"/>
      <c r="B260" s="497">
        <v>31</v>
      </c>
      <c r="C260" s="209" t="s">
        <v>301</v>
      </c>
      <c r="D260" s="498" t="s">
        <v>45</v>
      </c>
      <c r="E260" s="499" t="s">
        <v>262</v>
      </c>
      <c r="F260" s="501">
        <v>160100</v>
      </c>
      <c r="G260" s="501">
        <v>160100</v>
      </c>
      <c r="H260" s="502"/>
      <c r="I260" s="495">
        <f t="shared" si="32"/>
        <v>160100</v>
      </c>
      <c r="J260" s="511">
        <f t="shared" si="17"/>
        <v>0</v>
      </c>
      <c r="K260" s="468">
        <f t="shared" si="18"/>
        <v>1</v>
      </c>
      <c r="L260" s="468">
        <f>IF(J260=1,SUM($J$6:J260),0)</f>
        <v>0</v>
      </c>
      <c r="M260" s="468">
        <f>IF(K260=1,SUM($K$6:K260),0)</f>
        <v>201227136.798931</v>
      </c>
      <c r="N260" s="513">
        <f t="shared" si="19"/>
        <v>201227136.798931</v>
      </c>
      <c r="O260" s="468">
        <f t="shared" si="20"/>
        <v>0</v>
      </c>
      <c r="P260" s="468">
        <f>IF(O260=1,SUM($O$6:O260),0)</f>
        <v>0</v>
      </c>
    </row>
    <row r="261" customHeight="1" spans="1:16">
      <c r="A261" s="487"/>
      <c r="B261" s="497">
        <v>32</v>
      </c>
      <c r="C261" s="209" t="s">
        <v>302</v>
      </c>
      <c r="D261" s="498" t="s">
        <v>42</v>
      </c>
      <c r="E261" s="499" t="s">
        <v>262</v>
      </c>
      <c r="F261" s="501">
        <v>362130</v>
      </c>
      <c r="G261" s="501">
        <v>403400</v>
      </c>
      <c r="H261" s="502"/>
      <c r="I261" s="495">
        <f t="shared" si="32"/>
        <v>403400</v>
      </c>
      <c r="J261" s="511">
        <f t="shared" si="17"/>
        <v>1</v>
      </c>
      <c r="K261" s="468">
        <f t="shared" si="18"/>
        <v>0</v>
      </c>
      <c r="L261" s="468">
        <f>IF(J261=1,SUM($J$6:J261),0)</f>
        <v>135</v>
      </c>
      <c r="M261" s="468">
        <f>IF(K261=1,SUM($K$6:K261),0)</f>
        <v>0</v>
      </c>
      <c r="N261" s="513">
        <f t="shared" si="19"/>
        <v>135</v>
      </c>
      <c r="O261" s="468">
        <f t="shared" si="20"/>
        <v>0</v>
      </c>
      <c r="P261" s="468">
        <f>IF(O261=1,SUM($O$6:O261),0)</f>
        <v>0</v>
      </c>
    </row>
    <row r="262" customHeight="1" spans="1:16">
      <c r="A262" s="487"/>
      <c r="B262" s="497">
        <v>33</v>
      </c>
      <c r="C262" s="209" t="s">
        <v>303</v>
      </c>
      <c r="D262" s="498" t="s">
        <v>42</v>
      </c>
      <c r="E262" s="499" t="s">
        <v>262</v>
      </c>
      <c r="F262" s="501">
        <v>418580</v>
      </c>
      <c r="G262" s="501">
        <v>466300</v>
      </c>
      <c r="H262" s="502"/>
      <c r="I262" s="495">
        <f t="shared" si="32"/>
        <v>466300</v>
      </c>
      <c r="J262" s="511">
        <f t="shared" si="17"/>
        <v>1</v>
      </c>
      <c r="K262" s="468">
        <f t="shared" si="18"/>
        <v>0</v>
      </c>
      <c r="L262" s="468">
        <f>IF(J262=1,SUM($J$6:J262),0)</f>
        <v>136</v>
      </c>
      <c r="M262" s="468">
        <f>IF(K262=1,SUM($K$6:K262),0)</f>
        <v>0</v>
      </c>
      <c r="N262" s="513">
        <f t="shared" si="19"/>
        <v>136</v>
      </c>
      <c r="O262" s="468">
        <f t="shared" si="20"/>
        <v>0</v>
      </c>
      <c r="P262" s="468">
        <f>IF(O262=1,SUM($O$6:O262),0)</f>
        <v>0</v>
      </c>
    </row>
    <row r="263" customHeight="1" spans="1:16">
      <c r="A263" s="487"/>
      <c r="B263" s="497">
        <v>34</v>
      </c>
      <c r="C263" s="209" t="s">
        <v>304</v>
      </c>
      <c r="D263" s="498" t="s">
        <v>42</v>
      </c>
      <c r="E263" s="499" t="s">
        <v>262</v>
      </c>
      <c r="F263" s="501">
        <v>447280</v>
      </c>
      <c r="G263" s="501">
        <v>585500</v>
      </c>
      <c r="H263" s="502"/>
      <c r="I263" s="495">
        <f t="shared" si="32"/>
        <v>585500</v>
      </c>
      <c r="J263" s="511">
        <f t="shared" si="17"/>
        <v>1</v>
      </c>
      <c r="K263" s="468">
        <f t="shared" si="18"/>
        <v>0</v>
      </c>
      <c r="L263" s="468">
        <f>IF(J263=1,SUM($J$6:J263),0)</f>
        <v>137</v>
      </c>
      <c r="M263" s="468">
        <f>IF(K263=1,SUM($K$6:K263),0)</f>
        <v>0</v>
      </c>
      <c r="N263" s="513">
        <f t="shared" si="19"/>
        <v>137</v>
      </c>
      <c r="O263" s="468">
        <f t="shared" si="20"/>
        <v>0</v>
      </c>
      <c r="P263" s="468">
        <f>IF(O263=1,SUM($O$6:O263),0)</f>
        <v>0</v>
      </c>
    </row>
    <row r="264" customHeight="1" spans="1:16">
      <c r="A264" s="487"/>
      <c r="B264" s="497">
        <v>35</v>
      </c>
      <c r="C264" s="209" t="s">
        <v>305</v>
      </c>
      <c r="D264" s="498" t="s">
        <v>45</v>
      </c>
      <c r="E264" s="499" t="s">
        <v>262</v>
      </c>
      <c r="F264" s="501">
        <v>3200</v>
      </c>
      <c r="G264" s="501">
        <v>3600</v>
      </c>
      <c r="H264" s="502"/>
      <c r="I264" s="495">
        <f t="shared" si="32"/>
        <v>3600</v>
      </c>
      <c r="J264" s="511">
        <f t="shared" si="17"/>
        <v>0</v>
      </c>
      <c r="K264" s="468">
        <f t="shared" si="18"/>
        <v>1</v>
      </c>
      <c r="L264" s="468">
        <f>IF(J264=1,SUM($J$6:J264),0)</f>
        <v>0</v>
      </c>
      <c r="M264" s="468">
        <f>IF(K264=1,SUM($K$6:K264),0)</f>
        <v>201227137.798931</v>
      </c>
      <c r="N264" s="513">
        <f t="shared" si="19"/>
        <v>201227137.798931</v>
      </c>
      <c r="O264" s="468">
        <f t="shared" si="20"/>
        <v>0</v>
      </c>
      <c r="P264" s="468">
        <f>IF(O264=1,SUM($O$6:O264),0)</f>
        <v>0</v>
      </c>
    </row>
    <row r="265" customHeight="1" spans="1:16">
      <c r="A265" s="487"/>
      <c r="B265" s="497">
        <v>36</v>
      </c>
      <c r="C265" s="209" t="s">
        <v>306</v>
      </c>
      <c r="D265" s="498" t="s">
        <v>45</v>
      </c>
      <c r="E265" s="499" t="s">
        <v>262</v>
      </c>
      <c r="F265" s="501">
        <v>4100</v>
      </c>
      <c r="G265" s="501">
        <v>4600</v>
      </c>
      <c r="H265" s="502"/>
      <c r="I265" s="495">
        <f t="shared" si="32"/>
        <v>4600</v>
      </c>
      <c r="J265" s="511">
        <f t="shared" si="17"/>
        <v>0</v>
      </c>
      <c r="K265" s="468">
        <f t="shared" si="18"/>
        <v>1</v>
      </c>
      <c r="L265" s="468">
        <f>IF(J265=1,SUM($J$6:J265),0)</f>
        <v>0</v>
      </c>
      <c r="M265" s="468">
        <f>IF(K265=1,SUM($K$6:K265),0)</f>
        <v>201227138.798931</v>
      </c>
      <c r="N265" s="513">
        <f t="shared" si="19"/>
        <v>201227138.798931</v>
      </c>
      <c r="O265" s="468">
        <f t="shared" si="20"/>
        <v>0</v>
      </c>
      <c r="P265" s="468">
        <f>IF(O265=1,SUM($O$6:O265),0)</f>
        <v>0</v>
      </c>
    </row>
    <row r="266" customHeight="1" spans="1:16">
      <c r="A266" s="487"/>
      <c r="B266" s="497">
        <v>37</v>
      </c>
      <c r="C266" s="209" t="s">
        <v>307</v>
      </c>
      <c r="D266" s="498" t="s">
        <v>45</v>
      </c>
      <c r="E266" s="499" t="s">
        <v>262</v>
      </c>
      <c r="F266" s="501">
        <v>6500</v>
      </c>
      <c r="G266" s="501">
        <v>7200</v>
      </c>
      <c r="H266" s="502"/>
      <c r="I266" s="495">
        <f t="shared" si="32"/>
        <v>7200</v>
      </c>
      <c r="J266" s="511">
        <f t="shared" si="17"/>
        <v>0</v>
      </c>
      <c r="K266" s="468">
        <f t="shared" si="18"/>
        <v>1</v>
      </c>
      <c r="L266" s="468">
        <f>IF(J266=1,SUM($J$6:J266),0)</f>
        <v>0</v>
      </c>
      <c r="M266" s="468">
        <f>IF(K266=1,SUM($K$6:K266),0)</f>
        <v>201227139.798931</v>
      </c>
      <c r="N266" s="513">
        <f t="shared" si="19"/>
        <v>201227139.798931</v>
      </c>
      <c r="O266" s="468">
        <f t="shared" si="20"/>
        <v>0</v>
      </c>
      <c r="P266" s="468">
        <f>IF(O266=1,SUM($O$6:O266),0)</f>
        <v>0</v>
      </c>
    </row>
    <row r="267" customHeight="1" spans="1:16">
      <c r="A267" s="487"/>
      <c r="B267" s="497">
        <v>38</v>
      </c>
      <c r="C267" s="209" t="s">
        <v>308</v>
      </c>
      <c r="D267" s="498" t="s">
        <v>45</v>
      </c>
      <c r="E267" s="499" t="s">
        <v>262</v>
      </c>
      <c r="F267" s="501">
        <v>11400</v>
      </c>
      <c r="G267" s="501">
        <v>12700</v>
      </c>
      <c r="H267" s="502"/>
      <c r="I267" s="495">
        <f t="shared" si="32"/>
        <v>12700</v>
      </c>
      <c r="J267" s="511">
        <f t="shared" ref="J267:J331" si="33">IF(D267="MDU-KD",1,0)</f>
        <v>0</v>
      </c>
      <c r="K267" s="468">
        <f t="shared" ref="K267:K331" si="34">IF(D267="HDW",1,0)</f>
        <v>1</v>
      </c>
      <c r="L267" s="468">
        <f>IF(J267=1,SUM($J$6:J267),0)</f>
        <v>0</v>
      </c>
      <c r="M267" s="468">
        <f>IF(K267=1,SUM($K$6:K267),0)</f>
        <v>201227140.798931</v>
      </c>
      <c r="N267" s="513">
        <f t="shared" ref="N267:N331" si="35">IF(L267=0,M267,L267)</f>
        <v>201227140.798931</v>
      </c>
      <c r="O267" s="468">
        <f t="shared" ref="O267:O331" si="36">IF(E267=0,0,IF(LEFT(C267,11)="Tiang Beton",1,0))</f>
        <v>0</v>
      </c>
      <c r="P267" s="468">
        <f>IF(O267=1,SUM($O$6:O267),0)</f>
        <v>0</v>
      </c>
    </row>
    <row r="268" customHeight="1" spans="1:16">
      <c r="A268" s="487"/>
      <c r="B268" s="497">
        <v>39</v>
      </c>
      <c r="C268" s="209" t="s">
        <v>309</v>
      </c>
      <c r="D268" s="498" t="s">
        <v>45</v>
      </c>
      <c r="E268" s="499" t="s">
        <v>262</v>
      </c>
      <c r="F268" s="501">
        <v>16700</v>
      </c>
      <c r="G268" s="501">
        <v>31544.5</v>
      </c>
      <c r="H268" s="502"/>
      <c r="I268" s="495">
        <f t="shared" si="32"/>
        <v>31544.5</v>
      </c>
      <c r="J268" s="511">
        <f t="shared" si="33"/>
        <v>0</v>
      </c>
      <c r="K268" s="468">
        <f t="shared" si="34"/>
        <v>1</v>
      </c>
      <c r="L268" s="468">
        <f>IF(J268=1,SUM($J$6:J268),0)</f>
        <v>0</v>
      </c>
      <c r="M268" s="468">
        <f>IF(K268=1,SUM($K$6:K268),0)</f>
        <v>201227141.798931</v>
      </c>
      <c r="N268" s="513">
        <f t="shared" si="35"/>
        <v>201227141.798931</v>
      </c>
      <c r="O268" s="468">
        <f t="shared" si="36"/>
        <v>0</v>
      </c>
      <c r="P268" s="468">
        <f>IF(O268=1,SUM($O$6:O268),0)</f>
        <v>0</v>
      </c>
    </row>
    <row r="269" customHeight="1" spans="1:16">
      <c r="A269" s="487"/>
      <c r="B269" s="497">
        <v>40</v>
      </c>
      <c r="C269" s="209" t="s">
        <v>310</v>
      </c>
      <c r="D269" s="498" t="s">
        <v>45</v>
      </c>
      <c r="E269" s="499" t="s">
        <v>262</v>
      </c>
      <c r="F269" s="501">
        <v>9600</v>
      </c>
      <c r="G269" s="501">
        <v>10700</v>
      </c>
      <c r="H269" s="502"/>
      <c r="I269" s="495">
        <f t="shared" si="32"/>
        <v>10700</v>
      </c>
      <c r="J269" s="511">
        <f t="shared" si="33"/>
        <v>0</v>
      </c>
      <c r="K269" s="468">
        <f t="shared" si="34"/>
        <v>1</v>
      </c>
      <c r="L269" s="468">
        <f>IF(J269=1,SUM($J$6:J269),0)</f>
        <v>0</v>
      </c>
      <c r="M269" s="468">
        <f>IF(K269=1,SUM($K$6:K269),0)</f>
        <v>201227142.798931</v>
      </c>
      <c r="N269" s="513">
        <f t="shared" si="35"/>
        <v>201227142.798931</v>
      </c>
      <c r="O269" s="468">
        <f t="shared" si="36"/>
        <v>0</v>
      </c>
      <c r="P269" s="468">
        <f>IF(O269=1,SUM($O$6:O269),0)</f>
        <v>0</v>
      </c>
    </row>
    <row r="270" customHeight="1" spans="1:16">
      <c r="A270" s="487"/>
      <c r="B270" s="497">
        <v>41</v>
      </c>
      <c r="C270" s="209" t="s">
        <v>311</v>
      </c>
      <c r="D270" s="498" t="s">
        <v>45</v>
      </c>
      <c r="E270" s="499" t="s">
        <v>262</v>
      </c>
      <c r="F270" s="501">
        <v>11700</v>
      </c>
      <c r="G270" s="501">
        <v>13000</v>
      </c>
      <c r="H270" s="502"/>
      <c r="I270" s="495">
        <f t="shared" si="32"/>
        <v>13000</v>
      </c>
      <c r="J270" s="511">
        <f t="shared" si="33"/>
        <v>0</v>
      </c>
      <c r="K270" s="468">
        <f t="shared" si="34"/>
        <v>1</v>
      </c>
      <c r="L270" s="468">
        <f>IF(J270=1,SUM($J$6:J270),0)</f>
        <v>0</v>
      </c>
      <c r="M270" s="468">
        <f>IF(K270=1,SUM($K$6:K270),0)</f>
        <v>201227143.798931</v>
      </c>
      <c r="N270" s="513">
        <f t="shared" si="35"/>
        <v>201227143.798931</v>
      </c>
      <c r="O270" s="468">
        <f t="shared" si="36"/>
        <v>0</v>
      </c>
      <c r="P270" s="468">
        <f>IF(O270=1,SUM($O$6:O270),0)</f>
        <v>0</v>
      </c>
    </row>
    <row r="271" customHeight="1" spans="1:16">
      <c r="A271" s="487"/>
      <c r="B271" s="497">
        <v>42</v>
      </c>
      <c r="C271" s="209" t="s">
        <v>312</v>
      </c>
      <c r="D271" s="498" t="s">
        <v>45</v>
      </c>
      <c r="E271" s="499" t="s">
        <v>262</v>
      </c>
      <c r="F271" s="501">
        <v>13300</v>
      </c>
      <c r="G271" s="501">
        <v>14800</v>
      </c>
      <c r="H271" s="502"/>
      <c r="I271" s="495">
        <f t="shared" si="32"/>
        <v>14800</v>
      </c>
      <c r="J271" s="511">
        <f t="shared" si="33"/>
        <v>0</v>
      </c>
      <c r="K271" s="468">
        <f t="shared" si="34"/>
        <v>1</v>
      </c>
      <c r="L271" s="468">
        <f>IF(J271=1,SUM($J$6:J271),0)</f>
        <v>0</v>
      </c>
      <c r="M271" s="468">
        <f>IF(K271=1,SUM($K$6:K271),0)</f>
        <v>201227144.798931</v>
      </c>
      <c r="N271" s="513">
        <f t="shared" si="35"/>
        <v>201227144.798931</v>
      </c>
      <c r="O271" s="468">
        <f t="shared" si="36"/>
        <v>0</v>
      </c>
      <c r="P271" s="468">
        <f>IF(O271=1,SUM($O$6:O271),0)</f>
        <v>0</v>
      </c>
    </row>
    <row r="272" customHeight="1" spans="1:16">
      <c r="A272" s="487"/>
      <c r="B272" s="497">
        <v>43</v>
      </c>
      <c r="C272" s="209" t="s">
        <v>313</v>
      </c>
      <c r="D272" s="498" t="s">
        <v>45</v>
      </c>
      <c r="E272" s="499" t="s">
        <v>262</v>
      </c>
      <c r="F272" s="501">
        <v>17000</v>
      </c>
      <c r="G272" s="501">
        <v>18900</v>
      </c>
      <c r="H272" s="502"/>
      <c r="I272" s="495">
        <f t="shared" si="32"/>
        <v>18900</v>
      </c>
      <c r="J272" s="511">
        <f t="shared" si="33"/>
        <v>0</v>
      </c>
      <c r="K272" s="468">
        <f t="shared" si="34"/>
        <v>1</v>
      </c>
      <c r="L272" s="468">
        <f>IF(J272=1,SUM($J$6:J272),0)</f>
        <v>0</v>
      </c>
      <c r="M272" s="468">
        <f>IF(K272=1,SUM($K$6:K272),0)</f>
        <v>201227145.798931</v>
      </c>
      <c r="N272" s="513">
        <f t="shared" si="35"/>
        <v>201227145.798931</v>
      </c>
      <c r="O272" s="468">
        <f t="shared" si="36"/>
        <v>0</v>
      </c>
      <c r="P272" s="468">
        <f>IF(O272=1,SUM($O$6:O272),0)</f>
        <v>0</v>
      </c>
    </row>
    <row r="273" customHeight="1" spans="1:16">
      <c r="A273" s="487"/>
      <c r="B273" s="497">
        <v>44</v>
      </c>
      <c r="C273" s="209" t="s">
        <v>314</v>
      </c>
      <c r="D273" s="498" t="s">
        <v>42</v>
      </c>
      <c r="E273" s="499" t="s">
        <v>262</v>
      </c>
      <c r="F273" s="501">
        <v>297630</v>
      </c>
      <c r="G273" s="501">
        <v>331500</v>
      </c>
      <c r="H273" s="502"/>
      <c r="I273" s="495">
        <f t="shared" si="32"/>
        <v>331500</v>
      </c>
      <c r="J273" s="511">
        <f t="shared" si="33"/>
        <v>1</v>
      </c>
      <c r="K273" s="468">
        <f t="shared" si="34"/>
        <v>0</v>
      </c>
      <c r="L273" s="468">
        <f>IF(J273=1,SUM($J$6:J273),0)</f>
        <v>138</v>
      </c>
      <c r="M273" s="468">
        <f>IF(K273=1,SUM($K$6:K273),0)</f>
        <v>0</v>
      </c>
      <c r="N273" s="513">
        <f t="shared" si="35"/>
        <v>138</v>
      </c>
      <c r="O273" s="468">
        <f t="shared" si="36"/>
        <v>0</v>
      </c>
      <c r="P273" s="468">
        <f>IF(O273=1,SUM($O$6:O273),0)</f>
        <v>0</v>
      </c>
    </row>
    <row r="274" customHeight="1" spans="1:16">
      <c r="A274" s="487"/>
      <c r="B274" s="497">
        <v>45</v>
      </c>
      <c r="C274" s="209" t="s">
        <v>315</v>
      </c>
      <c r="D274" s="498" t="s">
        <v>42</v>
      </c>
      <c r="E274" s="499" t="s">
        <v>262</v>
      </c>
      <c r="F274" s="501">
        <v>361430</v>
      </c>
      <c r="G274" s="501">
        <v>402600</v>
      </c>
      <c r="H274" s="502"/>
      <c r="I274" s="495">
        <f t="shared" si="32"/>
        <v>402600</v>
      </c>
      <c r="J274" s="511">
        <f t="shared" si="33"/>
        <v>1</v>
      </c>
      <c r="K274" s="468">
        <f t="shared" si="34"/>
        <v>0</v>
      </c>
      <c r="L274" s="468">
        <f>IF(J274=1,SUM($J$6:J274),0)</f>
        <v>139</v>
      </c>
      <c r="M274" s="468">
        <f>IF(K274=1,SUM($K$6:K274),0)</f>
        <v>0</v>
      </c>
      <c r="N274" s="513">
        <f t="shared" si="35"/>
        <v>139</v>
      </c>
      <c r="O274" s="468">
        <f t="shared" si="36"/>
        <v>0</v>
      </c>
      <c r="P274" s="468">
        <f>IF(O274=1,SUM($O$6:O274),0)</f>
        <v>0</v>
      </c>
    </row>
    <row r="275" customHeight="1" spans="1:16">
      <c r="A275" s="487"/>
      <c r="B275" s="497"/>
      <c r="C275" s="209"/>
      <c r="D275" s="498" t="s">
        <v>122</v>
      </c>
      <c r="E275" s="499"/>
      <c r="F275" s="501"/>
      <c r="G275" s="501"/>
      <c r="H275" s="502"/>
      <c r="I275" s="495">
        <f t="shared" si="32"/>
        <v>0</v>
      </c>
      <c r="J275" s="511">
        <f t="shared" si="33"/>
        <v>0</v>
      </c>
      <c r="K275" s="468">
        <f t="shared" si="34"/>
        <v>0</v>
      </c>
      <c r="L275" s="468">
        <f>IF(J275=1,SUM($J$6:J275),0)</f>
        <v>0</v>
      </c>
      <c r="M275" s="468">
        <f>IF(K275=1,SUM($K$6:K275),0)</f>
        <v>0</v>
      </c>
      <c r="N275" s="513">
        <f t="shared" si="35"/>
        <v>0</v>
      </c>
      <c r="O275" s="468">
        <f t="shared" si="36"/>
        <v>0</v>
      </c>
      <c r="P275" s="468">
        <f>IF(O275=1,SUM($O$6:O275),0)</f>
        <v>0</v>
      </c>
    </row>
    <row r="276" customHeight="1" spans="1:16">
      <c r="A276" s="487"/>
      <c r="B276" s="497" t="s">
        <v>316</v>
      </c>
      <c r="C276" s="209" t="s">
        <v>317</v>
      </c>
      <c r="D276" s="498" t="s">
        <v>122</v>
      </c>
      <c r="E276" s="499"/>
      <c r="F276" s="501"/>
      <c r="G276" s="501"/>
      <c r="H276" s="502"/>
      <c r="I276" s="495">
        <f t="shared" si="32"/>
        <v>0</v>
      </c>
      <c r="J276" s="511">
        <f t="shared" si="33"/>
        <v>0</v>
      </c>
      <c r="K276" s="468">
        <f t="shared" si="34"/>
        <v>0</v>
      </c>
      <c r="L276" s="468">
        <f>IF(J276=1,SUM($J$6:J276),0)</f>
        <v>0</v>
      </c>
      <c r="M276" s="468">
        <f>IF(K276=1,SUM($K$6:K276),0)</f>
        <v>0</v>
      </c>
      <c r="N276" s="513">
        <f t="shared" si="35"/>
        <v>0</v>
      </c>
      <c r="O276" s="468">
        <f t="shared" si="36"/>
        <v>0</v>
      </c>
      <c r="P276" s="468">
        <f>IF(O276=1,SUM($O$6:O276),0)</f>
        <v>0</v>
      </c>
    </row>
    <row r="277" customHeight="1" spans="1:16">
      <c r="A277" s="487"/>
      <c r="B277" s="497">
        <v>1</v>
      </c>
      <c r="C277" s="209" t="s">
        <v>318</v>
      </c>
      <c r="D277" s="498" t="s">
        <v>45</v>
      </c>
      <c r="E277" s="499" t="s">
        <v>43</v>
      </c>
      <c r="F277" s="501">
        <v>34700</v>
      </c>
      <c r="G277" s="501">
        <v>38700</v>
      </c>
      <c r="H277" s="502"/>
      <c r="I277" s="495">
        <f t="shared" si="32"/>
        <v>38700</v>
      </c>
      <c r="J277" s="511">
        <f t="shared" si="33"/>
        <v>0</v>
      </c>
      <c r="K277" s="468">
        <f t="shared" si="34"/>
        <v>1</v>
      </c>
      <c r="L277" s="468">
        <f>IF(J277=1,SUM($J$6:J277),0)</f>
        <v>0</v>
      </c>
      <c r="M277" s="468">
        <f>IF(K277=1,SUM($K$6:K277),0)</f>
        <v>201227146.798931</v>
      </c>
      <c r="N277" s="513">
        <f t="shared" si="35"/>
        <v>201227146.798931</v>
      </c>
      <c r="O277" s="468">
        <f t="shared" si="36"/>
        <v>0</v>
      </c>
      <c r="P277" s="468">
        <f>IF(O277=1,SUM($O$6:O277),0)</f>
        <v>0</v>
      </c>
    </row>
    <row r="278" customHeight="1" spans="1:16">
      <c r="A278" s="487"/>
      <c r="B278" s="497">
        <v>2</v>
      </c>
      <c r="C278" s="209" t="s">
        <v>319</v>
      </c>
      <c r="D278" s="498" t="s">
        <v>45</v>
      </c>
      <c r="E278" s="499" t="s">
        <v>43</v>
      </c>
      <c r="F278" s="501">
        <v>40300</v>
      </c>
      <c r="G278" s="501">
        <v>44900</v>
      </c>
      <c r="H278" s="502"/>
      <c r="I278" s="495">
        <f t="shared" si="32"/>
        <v>44900</v>
      </c>
      <c r="J278" s="511">
        <f t="shared" si="33"/>
        <v>0</v>
      </c>
      <c r="K278" s="468">
        <f t="shared" si="34"/>
        <v>1</v>
      </c>
      <c r="L278" s="468">
        <f>IF(J278=1,SUM($J$6:J278),0)</f>
        <v>0</v>
      </c>
      <c r="M278" s="468">
        <f>IF(K278=1,SUM($K$6:K278),0)</f>
        <v>201227147.798931</v>
      </c>
      <c r="N278" s="513">
        <f t="shared" si="35"/>
        <v>201227147.798931</v>
      </c>
      <c r="O278" s="468">
        <f t="shared" si="36"/>
        <v>0</v>
      </c>
      <c r="P278" s="468">
        <f>IF(O278=1,SUM($O$6:O278),0)</f>
        <v>0</v>
      </c>
    </row>
    <row r="279" customHeight="1" spans="1:16">
      <c r="A279" s="487"/>
      <c r="B279" s="497">
        <v>3</v>
      </c>
      <c r="C279" s="209" t="s">
        <v>320</v>
      </c>
      <c r="D279" s="498" t="s">
        <v>45</v>
      </c>
      <c r="E279" s="499" t="s">
        <v>43</v>
      </c>
      <c r="F279" s="501">
        <v>44000</v>
      </c>
      <c r="G279" s="501">
        <v>49000</v>
      </c>
      <c r="H279" s="502"/>
      <c r="I279" s="495">
        <f t="shared" si="32"/>
        <v>49000</v>
      </c>
      <c r="J279" s="511">
        <f t="shared" si="33"/>
        <v>0</v>
      </c>
      <c r="K279" s="468">
        <f t="shared" si="34"/>
        <v>1</v>
      </c>
      <c r="L279" s="468">
        <f>IF(J279=1,SUM($J$6:J279),0)</f>
        <v>0</v>
      </c>
      <c r="M279" s="468">
        <f>IF(K279=1,SUM($K$6:K279),0)</f>
        <v>201227148.798931</v>
      </c>
      <c r="N279" s="513">
        <f t="shared" si="35"/>
        <v>201227148.798931</v>
      </c>
      <c r="O279" s="468">
        <f t="shared" si="36"/>
        <v>0</v>
      </c>
      <c r="P279" s="468">
        <f>IF(O279=1,SUM($O$6:O279),0)</f>
        <v>0</v>
      </c>
    </row>
    <row r="280" customHeight="1" spans="1:16">
      <c r="A280" s="487"/>
      <c r="B280" s="497">
        <v>3</v>
      </c>
      <c r="C280" s="527" t="s">
        <v>321</v>
      </c>
      <c r="D280" s="498" t="s">
        <v>45</v>
      </c>
      <c r="E280" s="499" t="s">
        <v>43</v>
      </c>
      <c r="F280" s="501">
        <v>44000</v>
      </c>
      <c r="G280" s="501">
        <v>49000</v>
      </c>
      <c r="H280" s="502"/>
      <c r="I280" s="495">
        <f t="shared" ref="I280" si="37">IF($I$5=$G$4,G280,(IF($I$5=$F$4,F280,0)))</f>
        <v>49000</v>
      </c>
      <c r="J280" s="511">
        <f t="shared" ref="J280" si="38">IF(D280="MDU-KD",1,0)</f>
        <v>0</v>
      </c>
      <c r="K280" s="468">
        <f t="shared" ref="K280" si="39">IF(D280="HDW",1,0)</f>
        <v>1</v>
      </c>
      <c r="L280" s="468">
        <f>IF(J280=1,SUM($J$6:J280),0)</f>
        <v>0</v>
      </c>
      <c r="M280" s="468">
        <f>IF(K280=1,SUM($K$6:K280),0)</f>
        <v>201227149.798931</v>
      </c>
      <c r="N280" s="513">
        <f t="shared" ref="N280" si="40">IF(L280=0,M280,L280)</f>
        <v>201227149.798931</v>
      </c>
      <c r="O280" s="468">
        <f t="shared" ref="O280" si="41">IF(E280=0,0,IF(LEFT(C280,11)="Tiang Beton",1,0))</f>
        <v>0</v>
      </c>
      <c r="P280" s="468">
        <f>IF(O280=1,SUM($O$6:O280),0)</f>
        <v>0</v>
      </c>
    </row>
    <row r="281" customHeight="1" spans="1:16">
      <c r="A281" s="487"/>
      <c r="B281" s="497">
        <v>4</v>
      </c>
      <c r="C281" s="209" t="s">
        <v>322</v>
      </c>
      <c r="D281" s="498" t="s">
        <v>45</v>
      </c>
      <c r="E281" s="499" t="s">
        <v>43</v>
      </c>
      <c r="F281" s="501">
        <v>57700</v>
      </c>
      <c r="G281" s="501">
        <v>64300</v>
      </c>
      <c r="H281" s="502"/>
      <c r="I281" s="495">
        <f t="shared" si="32"/>
        <v>64300</v>
      </c>
      <c r="J281" s="511">
        <f t="shared" si="33"/>
        <v>0</v>
      </c>
      <c r="K281" s="468">
        <f t="shared" si="34"/>
        <v>1</v>
      </c>
      <c r="L281" s="468">
        <f>IF(J281=1,SUM($J$6:J281),0)</f>
        <v>0</v>
      </c>
      <c r="M281" s="468">
        <f>IF(K281=1,SUM($K$6:K281),0)</f>
        <v>201227150.798931</v>
      </c>
      <c r="N281" s="513">
        <f t="shared" si="35"/>
        <v>201227150.798931</v>
      </c>
      <c r="O281" s="468">
        <f t="shared" si="36"/>
        <v>0</v>
      </c>
      <c r="P281" s="468">
        <f>IF(O281=1,SUM($O$6:O281),0)</f>
        <v>0</v>
      </c>
    </row>
    <row r="282" customHeight="1" spans="1:16">
      <c r="A282" s="487"/>
      <c r="B282" s="497">
        <v>5</v>
      </c>
      <c r="C282" s="209" t="s">
        <v>323</v>
      </c>
      <c r="D282" s="498" t="s">
        <v>45</v>
      </c>
      <c r="E282" s="499" t="s">
        <v>43</v>
      </c>
      <c r="F282" s="501">
        <v>83000</v>
      </c>
      <c r="G282" s="501">
        <v>92500</v>
      </c>
      <c r="H282" s="502"/>
      <c r="I282" s="495">
        <f t="shared" si="32"/>
        <v>92500</v>
      </c>
      <c r="J282" s="511">
        <f t="shared" si="33"/>
        <v>0</v>
      </c>
      <c r="K282" s="468">
        <f t="shared" si="34"/>
        <v>1</v>
      </c>
      <c r="L282" s="468">
        <f>IF(J282=1,SUM($J$6:J282),0)</f>
        <v>0</v>
      </c>
      <c r="M282" s="468">
        <f>IF(K282=1,SUM($K$6:K282),0)</f>
        <v>201227151.798931</v>
      </c>
      <c r="N282" s="513">
        <f t="shared" si="35"/>
        <v>201227151.798931</v>
      </c>
      <c r="O282" s="468">
        <f t="shared" si="36"/>
        <v>0</v>
      </c>
      <c r="P282" s="468">
        <f>IF(O282=1,SUM($O$6:O282),0)</f>
        <v>0</v>
      </c>
    </row>
    <row r="283" customHeight="1" spans="1:16">
      <c r="A283" s="487"/>
      <c r="B283" s="497">
        <v>6</v>
      </c>
      <c r="C283" s="209" t="s">
        <v>324</v>
      </c>
      <c r="D283" s="498" t="s">
        <v>45</v>
      </c>
      <c r="E283" s="499" t="s">
        <v>43</v>
      </c>
      <c r="F283" s="501">
        <v>90450</v>
      </c>
      <c r="G283" s="501">
        <v>100800</v>
      </c>
      <c r="H283" s="502"/>
      <c r="I283" s="495">
        <f t="shared" si="32"/>
        <v>100800</v>
      </c>
      <c r="J283" s="511">
        <f t="shared" si="33"/>
        <v>0</v>
      </c>
      <c r="K283" s="468">
        <f t="shared" si="34"/>
        <v>1</v>
      </c>
      <c r="L283" s="468">
        <f>IF(J283=1,SUM($J$6:J283),0)</f>
        <v>0</v>
      </c>
      <c r="M283" s="468">
        <f>IF(K283=1,SUM($K$6:K283),0)</f>
        <v>201227152.798931</v>
      </c>
      <c r="N283" s="513">
        <f t="shared" si="35"/>
        <v>201227152.798931</v>
      </c>
      <c r="O283" s="468">
        <f t="shared" si="36"/>
        <v>0</v>
      </c>
      <c r="P283" s="468">
        <f>IF(O283=1,SUM($O$6:O283),0)</f>
        <v>0</v>
      </c>
    </row>
    <row r="284" customHeight="1" spans="1:16">
      <c r="A284" s="487"/>
      <c r="B284" s="497">
        <v>7</v>
      </c>
      <c r="C284" s="209" t="s">
        <v>325</v>
      </c>
      <c r="D284" s="498" t="s">
        <v>45</v>
      </c>
      <c r="E284" s="499" t="s">
        <v>43</v>
      </c>
      <c r="F284" s="501">
        <v>106000</v>
      </c>
      <c r="G284" s="501">
        <v>118100</v>
      </c>
      <c r="H284" s="502"/>
      <c r="I284" s="495">
        <f t="shared" si="32"/>
        <v>118100</v>
      </c>
      <c r="J284" s="511">
        <f t="shared" si="33"/>
        <v>0</v>
      </c>
      <c r="K284" s="468">
        <f t="shared" si="34"/>
        <v>1</v>
      </c>
      <c r="L284" s="468">
        <f>IF(J284=1,SUM($J$6:J284),0)</f>
        <v>0</v>
      </c>
      <c r="M284" s="468">
        <f>IF(K284=1,SUM($K$6:K284),0)</f>
        <v>201227153.798931</v>
      </c>
      <c r="N284" s="513">
        <f t="shared" si="35"/>
        <v>201227153.798931</v>
      </c>
      <c r="O284" s="468">
        <f t="shared" si="36"/>
        <v>0</v>
      </c>
      <c r="P284" s="468">
        <f>IF(O284=1,SUM($O$6:O284),0)</f>
        <v>0</v>
      </c>
    </row>
    <row r="285" customHeight="1" spans="1:16">
      <c r="A285" s="487"/>
      <c r="B285" s="497">
        <v>8</v>
      </c>
      <c r="C285" s="209" t="s">
        <v>326</v>
      </c>
      <c r="D285" s="498" t="s">
        <v>45</v>
      </c>
      <c r="E285" s="499" t="s">
        <v>43</v>
      </c>
      <c r="F285" s="501">
        <v>115650</v>
      </c>
      <c r="G285" s="501">
        <v>128800</v>
      </c>
      <c r="H285" s="502"/>
      <c r="I285" s="495">
        <f t="shared" si="32"/>
        <v>128800</v>
      </c>
      <c r="J285" s="511">
        <f t="shared" si="33"/>
        <v>0</v>
      </c>
      <c r="K285" s="468">
        <f t="shared" si="34"/>
        <v>1</v>
      </c>
      <c r="L285" s="468">
        <f>IF(J285=1,SUM($J$6:J285),0)</f>
        <v>0</v>
      </c>
      <c r="M285" s="468">
        <f>IF(K285=1,SUM($K$6:K285),0)</f>
        <v>201227154.798931</v>
      </c>
      <c r="N285" s="513">
        <f t="shared" si="35"/>
        <v>201227154.798931</v>
      </c>
      <c r="O285" s="468">
        <f t="shared" si="36"/>
        <v>0</v>
      </c>
      <c r="P285" s="468">
        <f>IF(O285=1,SUM($O$6:O285),0)</f>
        <v>0</v>
      </c>
    </row>
    <row r="286" customHeight="1" spans="1:16">
      <c r="A286" s="487"/>
      <c r="B286" s="497">
        <v>9</v>
      </c>
      <c r="C286" s="209" t="s">
        <v>327</v>
      </c>
      <c r="D286" s="498" t="s">
        <v>45</v>
      </c>
      <c r="E286" s="499" t="s">
        <v>43</v>
      </c>
      <c r="F286" s="501">
        <v>159200</v>
      </c>
      <c r="G286" s="501">
        <v>177300</v>
      </c>
      <c r="H286" s="502"/>
      <c r="I286" s="495">
        <f t="shared" si="32"/>
        <v>177300</v>
      </c>
      <c r="J286" s="511">
        <f t="shared" si="33"/>
        <v>0</v>
      </c>
      <c r="K286" s="468">
        <f t="shared" si="34"/>
        <v>1</v>
      </c>
      <c r="L286" s="468">
        <f>IF(J286=1,SUM($J$6:J286),0)</f>
        <v>0</v>
      </c>
      <c r="M286" s="468">
        <f>IF(K286=1,SUM($K$6:K286),0)</f>
        <v>201227155.798931</v>
      </c>
      <c r="N286" s="513">
        <f t="shared" si="35"/>
        <v>201227155.798931</v>
      </c>
      <c r="O286" s="468">
        <f t="shared" si="36"/>
        <v>0</v>
      </c>
      <c r="P286" s="468">
        <f>IF(O286=1,SUM($O$6:O286),0)</f>
        <v>0</v>
      </c>
    </row>
    <row r="287" customHeight="1" spans="1:16">
      <c r="A287" s="487"/>
      <c r="B287" s="497">
        <v>10</v>
      </c>
      <c r="C287" s="209" t="s">
        <v>328</v>
      </c>
      <c r="D287" s="498" t="s">
        <v>45</v>
      </c>
      <c r="E287" s="499" t="s">
        <v>43</v>
      </c>
      <c r="F287" s="501">
        <v>49900</v>
      </c>
      <c r="G287" s="501">
        <v>55600</v>
      </c>
      <c r="H287" s="502"/>
      <c r="I287" s="495">
        <f t="shared" si="32"/>
        <v>55600</v>
      </c>
      <c r="J287" s="511">
        <f t="shared" si="33"/>
        <v>0</v>
      </c>
      <c r="K287" s="468">
        <f t="shared" si="34"/>
        <v>1</v>
      </c>
      <c r="L287" s="468">
        <f>IF(J287=1,SUM($J$6:J287),0)</f>
        <v>0</v>
      </c>
      <c r="M287" s="468">
        <f>IF(K287=1,SUM($K$6:K287),0)</f>
        <v>201227156.798931</v>
      </c>
      <c r="N287" s="513">
        <f t="shared" si="35"/>
        <v>201227156.798931</v>
      </c>
      <c r="O287" s="468">
        <f t="shared" si="36"/>
        <v>0</v>
      </c>
      <c r="P287" s="468">
        <f>IF(O287=1,SUM($O$6:O287),0)</f>
        <v>0</v>
      </c>
    </row>
    <row r="288" customHeight="1" spans="1:16">
      <c r="A288" s="487"/>
      <c r="B288" s="497">
        <v>11</v>
      </c>
      <c r="C288" s="209" t="s">
        <v>329</v>
      </c>
      <c r="D288" s="498" t="s">
        <v>45</v>
      </c>
      <c r="E288" s="499" t="s">
        <v>43</v>
      </c>
      <c r="F288" s="501">
        <v>62200</v>
      </c>
      <c r="G288" s="501">
        <v>69300</v>
      </c>
      <c r="H288" s="502"/>
      <c r="I288" s="495">
        <f t="shared" si="32"/>
        <v>69300</v>
      </c>
      <c r="J288" s="511">
        <f t="shared" si="33"/>
        <v>0</v>
      </c>
      <c r="K288" s="468">
        <f t="shared" si="34"/>
        <v>1</v>
      </c>
      <c r="L288" s="468">
        <f>IF(J288=1,SUM($J$6:J288),0)</f>
        <v>0</v>
      </c>
      <c r="M288" s="468">
        <f>IF(K288=1,SUM($K$6:K288),0)</f>
        <v>201227157.798931</v>
      </c>
      <c r="N288" s="513">
        <f t="shared" si="35"/>
        <v>201227157.798931</v>
      </c>
      <c r="O288" s="468">
        <f t="shared" si="36"/>
        <v>0</v>
      </c>
      <c r="P288" s="468">
        <f>IF(O288=1,SUM($O$6:O288),0)</f>
        <v>0</v>
      </c>
    </row>
    <row r="289" customHeight="1" spans="1:16">
      <c r="A289" s="487"/>
      <c r="B289" s="497">
        <v>12</v>
      </c>
      <c r="C289" s="209" t="s">
        <v>330</v>
      </c>
      <c r="D289" s="498" t="s">
        <v>45</v>
      </c>
      <c r="E289" s="499" t="s">
        <v>43</v>
      </c>
      <c r="F289" s="501">
        <v>65800</v>
      </c>
      <c r="G289" s="501">
        <v>73300</v>
      </c>
      <c r="H289" s="502"/>
      <c r="I289" s="495">
        <f t="shared" si="32"/>
        <v>73300</v>
      </c>
      <c r="J289" s="511">
        <f t="shared" si="33"/>
        <v>0</v>
      </c>
      <c r="K289" s="468">
        <f t="shared" si="34"/>
        <v>1</v>
      </c>
      <c r="L289" s="468">
        <f>IF(J289=1,SUM($J$6:J289),0)</f>
        <v>0</v>
      </c>
      <c r="M289" s="468">
        <f>IF(K289=1,SUM($K$6:K289),0)</f>
        <v>201227158.798931</v>
      </c>
      <c r="N289" s="513">
        <f t="shared" si="35"/>
        <v>201227158.798931</v>
      </c>
      <c r="O289" s="468">
        <f t="shared" si="36"/>
        <v>0</v>
      </c>
      <c r="P289" s="468">
        <f>IF(O289=1,SUM($O$6:O289),0)</f>
        <v>0</v>
      </c>
    </row>
    <row r="290" customHeight="1" spans="1:16">
      <c r="A290" s="487"/>
      <c r="B290" s="497">
        <v>13</v>
      </c>
      <c r="C290" s="209" t="s">
        <v>331</v>
      </c>
      <c r="D290" s="498" t="s">
        <v>45</v>
      </c>
      <c r="E290" s="499" t="s">
        <v>43</v>
      </c>
      <c r="F290" s="501">
        <v>69100</v>
      </c>
      <c r="G290" s="501">
        <v>77000</v>
      </c>
      <c r="H290" s="502"/>
      <c r="I290" s="495">
        <f t="shared" si="32"/>
        <v>77000</v>
      </c>
      <c r="J290" s="511">
        <f t="shared" si="33"/>
        <v>0</v>
      </c>
      <c r="K290" s="468">
        <f t="shared" si="34"/>
        <v>1</v>
      </c>
      <c r="L290" s="468">
        <f>IF(J290=1,SUM($J$6:J290),0)</f>
        <v>0</v>
      </c>
      <c r="M290" s="468">
        <f>IF(K290=1,SUM($K$6:K290),0)</f>
        <v>201227159.798931</v>
      </c>
      <c r="N290" s="513">
        <f t="shared" si="35"/>
        <v>201227159.798931</v>
      </c>
      <c r="O290" s="468">
        <f t="shared" si="36"/>
        <v>0</v>
      </c>
      <c r="P290" s="468">
        <f>IF(O290=1,SUM($O$6:O290),0)</f>
        <v>0</v>
      </c>
    </row>
    <row r="291" customHeight="1" spans="1:16">
      <c r="A291" s="487"/>
      <c r="B291" s="497">
        <v>14</v>
      </c>
      <c r="C291" s="209" t="s">
        <v>332</v>
      </c>
      <c r="D291" s="498" t="s">
        <v>45</v>
      </c>
      <c r="E291" s="499" t="s">
        <v>43</v>
      </c>
      <c r="F291" s="501">
        <v>87100</v>
      </c>
      <c r="G291" s="501">
        <v>97000</v>
      </c>
      <c r="H291" s="502"/>
      <c r="I291" s="495">
        <f t="shared" si="32"/>
        <v>97000</v>
      </c>
      <c r="J291" s="511">
        <f t="shared" si="33"/>
        <v>0</v>
      </c>
      <c r="K291" s="468">
        <f t="shared" si="34"/>
        <v>1</v>
      </c>
      <c r="L291" s="468">
        <f>IF(J291=1,SUM($J$6:J291),0)</f>
        <v>0</v>
      </c>
      <c r="M291" s="468">
        <f>IF(K291=1,SUM($K$6:K291),0)</f>
        <v>201227160.798931</v>
      </c>
      <c r="N291" s="513">
        <f t="shared" si="35"/>
        <v>201227160.798931</v>
      </c>
      <c r="O291" s="468">
        <f t="shared" si="36"/>
        <v>0</v>
      </c>
      <c r="P291" s="468">
        <f>IF(O291=1,SUM($O$6:O291),0)</f>
        <v>0</v>
      </c>
    </row>
    <row r="292" customHeight="1" spans="1:16">
      <c r="A292" s="487"/>
      <c r="B292" s="497">
        <v>15</v>
      </c>
      <c r="C292" s="209" t="s">
        <v>333</v>
      </c>
      <c r="D292" s="498" t="s">
        <v>45</v>
      </c>
      <c r="E292" s="499" t="s">
        <v>43</v>
      </c>
      <c r="F292" s="501">
        <v>98500</v>
      </c>
      <c r="G292" s="501">
        <v>109700</v>
      </c>
      <c r="H292" s="502"/>
      <c r="I292" s="495">
        <f t="shared" si="32"/>
        <v>109700</v>
      </c>
      <c r="J292" s="511">
        <f t="shared" si="33"/>
        <v>0</v>
      </c>
      <c r="K292" s="468">
        <f t="shared" si="34"/>
        <v>1</v>
      </c>
      <c r="L292" s="468">
        <f>IF(J292=1,SUM($J$6:J292),0)</f>
        <v>0</v>
      </c>
      <c r="M292" s="468">
        <f>IF(K292=1,SUM($K$6:K292),0)</f>
        <v>201227161.798931</v>
      </c>
      <c r="N292" s="513">
        <f t="shared" si="35"/>
        <v>201227161.798931</v>
      </c>
      <c r="O292" s="468">
        <f t="shared" si="36"/>
        <v>0</v>
      </c>
      <c r="P292" s="468">
        <f>IF(O292=1,SUM($O$6:O292),0)</f>
        <v>0</v>
      </c>
    </row>
    <row r="293" customHeight="1" spans="1:16">
      <c r="A293" s="487"/>
      <c r="B293" s="497">
        <v>16</v>
      </c>
      <c r="C293" s="209" t="s">
        <v>334</v>
      </c>
      <c r="D293" s="498" t="s">
        <v>45</v>
      </c>
      <c r="E293" s="499" t="s">
        <v>43</v>
      </c>
      <c r="F293" s="501">
        <v>137700</v>
      </c>
      <c r="G293" s="501">
        <v>153400</v>
      </c>
      <c r="H293" s="502"/>
      <c r="I293" s="495">
        <f t="shared" si="32"/>
        <v>153400</v>
      </c>
      <c r="J293" s="511">
        <f t="shared" si="33"/>
        <v>0</v>
      </c>
      <c r="K293" s="468">
        <f t="shared" si="34"/>
        <v>1</v>
      </c>
      <c r="L293" s="468">
        <f>IF(J293=1,SUM($J$6:J293),0)</f>
        <v>0</v>
      </c>
      <c r="M293" s="468">
        <f>IF(K293=1,SUM($K$6:K293),0)</f>
        <v>201227162.798931</v>
      </c>
      <c r="N293" s="513">
        <f t="shared" si="35"/>
        <v>201227162.798931</v>
      </c>
      <c r="O293" s="468">
        <f t="shared" si="36"/>
        <v>0</v>
      </c>
      <c r="P293" s="468">
        <f>IF(O293=1,SUM($O$6:O293),0)</f>
        <v>0</v>
      </c>
    </row>
    <row r="294" customHeight="1" spans="1:16">
      <c r="A294" s="487"/>
      <c r="B294" s="497">
        <v>17</v>
      </c>
      <c r="C294" s="209" t="s">
        <v>335</v>
      </c>
      <c r="D294" s="498" t="s">
        <v>45</v>
      </c>
      <c r="E294" s="499" t="s">
        <v>43</v>
      </c>
      <c r="F294" s="501">
        <v>124300</v>
      </c>
      <c r="G294" s="501">
        <v>138500</v>
      </c>
      <c r="H294" s="502"/>
      <c r="I294" s="495">
        <f t="shared" si="32"/>
        <v>138500</v>
      </c>
      <c r="J294" s="511">
        <f t="shared" si="33"/>
        <v>0</v>
      </c>
      <c r="K294" s="468">
        <f t="shared" si="34"/>
        <v>1</v>
      </c>
      <c r="L294" s="468">
        <f>IF(J294=1,SUM($J$6:J294),0)</f>
        <v>0</v>
      </c>
      <c r="M294" s="468">
        <f>IF(K294=1,SUM($K$6:K294),0)</f>
        <v>201227163.798931</v>
      </c>
      <c r="N294" s="513">
        <f t="shared" si="35"/>
        <v>201227163.798931</v>
      </c>
      <c r="O294" s="468">
        <f t="shared" si="36"/>
        <v>0</v>
      </c>
      <c r="P294" s="468">
        <f>IF(O294=1,SUM($O$6:O294),0)</f>
        <v>0</v>
      </c>
    </row>
    <row r="295" customHeight="1" spans="1:16">
      <c r="A295" s="487"/>
      <c r="B295" s="497">
        <v>18</v>
      </c>
      <c r="C295" s="209" t="s">
        <v>336</v>
      </c>
      <c r="D295" s="498" t="s">
        <v>45</v>
      </c>
      <c r="E295" s="499" t="s">
        <v>43</v>
      </c>
      <c r="F295" s="501">
        <v>114000</v>
      </c>
      <c r="G295" s="501">
        <v>127000</v>
      </c>
      <c r="H295" s="502"/>
      <c r="I295" s="495">
        <f t="shared" si="32"/>
        <v>127000</v>
      </c>
      <c r="J295" s="511">
        <f t="shared" si="33"/>
        <v>0</v>
      </c>
      <c r="K295" s="468">
        <f t="shared" si="34"/>
        <v>1</v>
      </c>
      <c r="L295" s="468">
        <f>IF(J295=1,SUM($J$6:J295),0)</f>
        <v>0</v>
      </c>
      <c r="M295" s="468">
        <f>IF(K295=1,SUM($K$6:K295),0)</f>
        <v>201227164.798931</v>
      </c>
      <c r="N295" s="513">
        <f t="shared" si="35"/>
        <v>201227164.798931</v>
      </c>
      <c r="O295" s="468">
        <f t="shared" si="36"/>
        <v>0</v>
      </c>
      <c r="P295" s="468">
        <f>IF(O295=1,SUM($O$6:O295),0)</f>
        <v>0</v>
      </c>
    </row>
    <row r="296" customHeight="1" spans="1:16">
      <c r="A296" s="487"/>
      <c r="B296" s="497">
        <v>19</v>
      </c>
      <c r="C296" s="209" t="s">
        <v>337</v>
      </c>
      <c r="D296" s="498" t="s">
        <v>45</v>
      </c>
      <c r="E296" s="499" t="s">
        <v>43</v>
      </c>
      <c r="F296" s="501">
        <v>146000</v>
      </c>
      <c r="G296" s="501">
        <v>162600</v>
      </c>
      <c r="H296" s="502"/>
      <c r="I296" s="495">
        <f t="shared" si="32"/>
        <v>162600</v>
      </c>
      <c r="J296" s="511">
        <f t="shared" si="33"/>
        <v>0</v>
      </c>
      <c r="K296" s="468">
        <f t="shared" si="34"/>
        <v>1</v>
      </c>
      <c r="L296" s="468">
        <f>IF(J296=1,SUM($J$6:J296),0)</f>
        <v>0</v>
      </c>
      <c r="M296" s="468">
        <f>IF(K296=1,SUM($K$6:K296),0)</f>
        <v>201227165.798931</v>
      </c>
      <c r="N296" s="513">
        <f t="shared" si="35"/>
        <v>201227165.798931</v>
      </c>
      <c r="O296" s="468">
        <f t="shared" si="36"/>
        <v>0</v>
      </c>
      <c r="P296" s="468">
        <f>IF(O296=1,SUM($O$6:O296),0)</f>
        <v>0</v>
      </c>
    </row>
    <row r="297" customHeight="1" spans="1:16">
      <c r="A297" s="487"/>
      <c r="B297" s="497">
        <v>20</v>
      </c>
      <c r="C297" s="209" t="s">
        <v>338</v>
      </c>
      <c r="D297" s="498" t="s">
        <v>45</v>
      </c>
      <c r="E297" s="499" t="s">
        <v>43</v>
      </c>
      <c r="F297" s="501">
        <v>156000</v>
      </c>
      <c r="G297" s="501">
        <v>173800</v>
      </c>
      <c r="H297" s="502"/>
      <c r="I297" s="495">
        <f t="shared" si="32"/>
        <v>173800</v>
      </c>
      <c r="J297" s="511">
        <f t="shared" si="33"/>
        <v>0</v>
      </c>
      <c r="K297" s="468">
        <f t="shared" si="34"/>
        <v>1</v>
      </c>
      <c r="L297" s="468">
        <f>IF(J297=1,SUM($J$6:J297),0)</f>
        <v>0</v>
      </c>
      <c r="M297" s="468">
        <f>IF(K297=1,SUM($K$6:K297),0)</f>
        <v>201227166.798931</v>
      </c>
      <c r="N297" s="513">
        <f t="shared" si="35"/>
        <v>201227166.798931</v>
      </c>
      <c r="O297" s="468">
        <f t="shared" si="36"/>
        <v>0</v>
      </c>
      <c r="P297" s="468">
        <f>IF(O297=1,SUM($O$6:O297),0)</f>
        <v>0</v>
      </c>
    </row>
    <row r="298" customHeight="1" spans="1:16">
      <c r="A298" s="487"/>
      <c r="B298" s="497">
        <v>21</v>
      </c>
      <c r="C298" s="209" t="s">
        <v>339</v>
      </c>
      <c r="D298" s="498" t="s">
        <v>45</v>
      </c>
      <c r="E298" s="499" t="s">
        <v>43</v>
      </c>
      <c r="F298" s="501">
        <v>17200</v>
      </c>
      <c r="G298" s="501">
        <v>19200</v>
      </c>
      <c r="H298" s="502"/>
      <c r="I298" s="495">
        <f t="shared" si="32"/>
        <v>19200</v>
      </c>
      <c r="J298" s="511">
        <f t="shared" si="33"/>
        <v>0</v>
      </c>
      <c r="K298" s="468">
        <f t="shared" si="34"/>
        <v>1</v>
      </c>
      <c r="L298" s="468">
        <f>IF(J298=1,SUM($J$6:J298),0)</f>
        <v>0</v>
      </c>
      <c r="M298" s="468">
        <f>IF(K298=1,SUM($K$6:K298),0)</f>
        <v>201227167.798931</v>
      </c>
      <c r="N298" s="513">
        <f t="shared" si="35"/>
        <v>201227167.798931</v>
      </c>
      <c r="O298" s="468">
        <f t="shared" si="36"/>
        <v>0</v>
      </c>
      <c r="P298" s="468">
        <f>IF(O298=1,SUM($O$6:O298),0)</f>
        <v>0</v>
      </c>
    </row>
    <row r="299" customHeight="1" spans="1:16">
      <c r="A299" s="487"/>
      <c r="B299" s="497">
        <v>22</v>
      </c>
      <c r="C299" s="209" t="s">
        <v>340</v>
      </c>
      <c r="D299" s="498" t="s">
        <v>45</v>
      </c>
      <c r="E299" s="499" t="s">
        <v>43</v>
      </c>
      <c r="F299" s="501">
        <v>21900</v>
      </c>
      <c r="G299" s="501">
        <v>24400</v>
      </c>
      <c r="H299" s="502"/>
      <c r="I299" s="495">
        <f t="shared" si="32"/>
        <v>24400</v>
      </c>
      <c r="J299" s="511">
        <f t="shared" si="33"/>
        <v>0</v>
      </c>
      <c r="K299" s="468">
        <f t="shared" si="34"/>
        <v>1</v>
      </c>
      <c r="L299" s="468">
        <f>IF(J299=1,SUM($J$6:J299),0)</f>
        <v>0</v>
      </c>
      <c r="M299" s="468">
        <f>IF(K299=1,SUM($K$6:K299),0)</f>
        <v>201227168.798931</v>
      </c>
      <c r="N299" s="513">
        <f t="shared" si="35"/>
        <v>201227168.798931</v>
      </c>
      <c r="O299" s="468">
        <f t="shared" si="36"/>
        <v>0</v>
      </c>
      <c r="P299" s="468">
        <f>IF(O299=1,SUM($O$6:O299),0)</f>
        <v>0</v>
      </c>
    </row>
    <row r="300" customHeight="1" spans="1:16">
      <c r="A300" s="487"/>
      <c r="B300" s="497">
        <v>23</v>
      </c>
      <c r="C300" s="209" t="s">
        <v>341</v>
      </c>
      <c r="D300" s="498" t="s">
        <v>45</v>
      </c>
      <c r="E300" s="499" t="s">
        <v>43</v>
      </c>
      <c r="F300" s="501">
        <v>21900</v>
      </c>
      <c r="G300" s="501">
        <v>24400</v>
      </c>
      <c r="H300" s="502"/>
      <c r="I300" s="495">
        <f t="shared" si="32"/>
        <v>24400</v>
      </c>
      <c r="J300" s="511">
        <f t="shared" si="33"/>
        <v>0</v>
      </c>
      <c r="K300" s="468">
        <f t="shared" si="34"/>
        <v>1</v>
      </c>
      <c r="L300" s="468">
        <f>IF(J300=1,SUM($J$6:J300),0)</f>
        <v>0</v>
      </c>
      <c r="M300" s="468">
        <f>IF(K300=1,SUM($K$6:K300),0)</f>
        <v>201227169.798931</v>
      </c>
      <c r="N300" s="513">
        <f t="shared" si="35"/>
        <v>201227169.798931</v>
      </c>
      <c r="O300" s="468">
        <f t="shared" si="36"/>
        <v>0</v>
      </c>
      <c r="P300" s="468">
        <f>IF(O300=1,SUM($O$6:O300),0)</f>
        <v>0</v>
      </c>
    </row>
    <row r="301" customHeight="1" spans="1:16">
      <c r="A301" s="487"/>
      <c r="B301" s="497">
        <v>24</v>
      </c>
      <c r="C301" s="209" t="s">
        <v>342</v>
      </c>
      <c r="D301" s="498" t="s">
        <v>45</v>
      </c>
      <c r="E301" s="499" t="s">
        <v>43</v>
      </c>
      <c r="F301" s="501">
        <v>23500</v>
      </c>
      <c r="G301" s="501">
        <v>26200</v>
      </c>
      <c r="H301" s="502"/>
      <c r="I301" s="495">
        <f t="shared" si="32"/>
        <v>26200</v>
      </c>
      <c r="J301" s="511">
        <f t="shared" si="33"/>
        <v>0</v>
      </c>
      <c r="K301" s="468">
        <f t="shared" si="34"/>
        <v>1</v>
      </c>
      <c r="L301" s="468">
        <f>IF(J301=1,SUM($J$6:J301),0)</f>
        <v>0</v>
      </c>
      <c r="M301" s="468">
        <f>IF(K301=1,SUM($K$6:K301),0)</f>
        <v>201227170.798931</v>
      </c>
      <c r="N301" s="513">
        <f t="shared" si="35"/>
        <v>201227170.798931</v>
      </c>
      <c r="O301" s="468">
        <f t="shared" si="36"/>
        <v>0</v>
      </c>
      <c r="P301" s="468">
        <f>IF(O301=1,SUM($O$6:O301),0)</f>
        <v>0</v>
      </c>
    </row>
    <row r="302" customHeight="1" spans="1:16">
      <c r="A302" s="487"/>
      <c r="B302" s="497">
        <v>25</v>
      </c>
      <c r="C302" s="209" t="s">
        <v>343</v>
      </c>
      <c r="D302" s="498" t="s">
        <v>45</v>
      </c>
      <c r="E302" s="499" t="s">
        <v>43</v>
      </c>
      <c r="F302" s="501">
        <v>26100</v>
      </c>
      <c r="G302" s="501">
        <v>29100</v>
      </c>
      <c r="H302" s="502"/>
      <c r="I302" s="495">
        <f t="shared" si="32"/>
        <v>29100</v>
      </c>
      <c r="J302" s="511">
        <f t="shared" si="33"/>
        <v>0</v>
      </c>
      <c r="K302" s="468">
        <f t="shared" si="34"/>
        <v>1</v>
      </c>
      <c r="L302" s="468">
        <f>IF(J302=1,SUM($J$6:J302),0)</f>
        <v>0</v>
      </c>
      <c r="M302" s="468">
        <f>IF(K302=1,SUM($K$6:K302),0)</f>
        <v>201227171.798931</v>
      </c>
      <c r="N302" s="513">
        <f t="shared" si="35"/>
        <v>201227171.798931</v>
      </c>
      <c r="O302" s="468">
        <f t="shared" si="36"/>
        <v>0</v>
      </c>
      <c r="P302" s="468">
        <f>IF(O302=1,SUM($O$6:O302),0)</f>
        <v>0</v>
      </c>
    </row>
    <row r="303" customHeight="1" spans="1:16">
      <c r="A303" s="487"/>
      <c r="B303" s="497">
        <v>26</v>
      </c>
      <c r="C303" s="209" t="s">
        <v>344</v>
      </c>
      <c r="D303" s="498" t="s">
        <v>45</v>
      </c>
      <c r="E303" s="499" t="s">
        <v>43</v>
      </c>
      <c r="F303" s="501">
        <v>35500</v>
      </c>
      <c r="G303" s="501">
        <v>39500</v>
      </c>
      <c r="H303" s="502"/>
      <c r="I303" s="495">
        <f t="shared" si="32"/>
        <v>39500</v>
      </c>
      <c r="J303" s="511">
        <f t="shared" si="33"/>
        <v>0</v>
      </c>
      <c r="K303" s="468">
        <f t="shared" si="34"/>
        <v>1</v>
      </c>
      <c r="L303" s="468">
        <f>IF(J303=1,SUM($J$6:J303),0)</f>
        <v>0</v>
      </c>
      <c r="M303" s="468">
        <f>IF(K303=1,SUM($K$6:K303),0)</f>
        <v>201227172.798931</v>
      </c>
      <c r="N303" s="513">
        <f t="shared" si="35"/>
        <v>201227172.798931</v>
      </c>
      <c r="O303" s="468">
        <f t="shared" si="36"/>
        <v>0</v>
      </c>
      <c r="P303" s="468">
        <f>IF(O303=1,SUM($O$6:O303),0)</f>
        <v>0</v>
      </c>
    </row>
    <row r="304" customHeight="1" spans="1:16">
      <c r="A304" s="487"/>
      <c r="B304" s="497">
        <v>27</v>
      </c>
      <c r="C304" s="209" t="s">
        <v>345</v>
      </c>
      <c r="D304" s="498" t="s">
        <v>45</v>
      </c>
      <c r="E304" s="499" t="s">
        <v>43</v>
      </c>
      <c r="F304" s="501">
        <v>46200</v>
      </c>
      <c r="G304" s="501">
        <v>51500</v>
      </c>
      <c r="H304" s="502"/>
      <c r="I304" s="495">
        <f t="shared" si="32"/>
        <v>51500</v>
      </c>
      <c r="J304" s="511">
        <f t="shared" si="33"/>
        <v>0</v>
      </c>
      <c r="K304" s="468">
        <f t="shared" si="34"/>
        <v>1</v>
      </c>
      <c r="L304" s="468">
        <f>IF(J304=1,SUM($J$6:J304),0)</f>
        <v>0</v>
      </c>
      <c r="M304" s="468">
        <f>IF(K304=1,SUM($K$6:K304),0)</f>
        <v>201227173.798931</v>
      </c>
      <c r="N304" s="513">
        <f t="shared" si="35"/>
        <v>201227173.798931</v>
      </c>
      <c r="O304" s="468">
        <f t="shared" si="36"/>
        <v>0</v>
      </c>
      <c r="P304" s="468">
        <f>IF(O304=1,SUM($O$6:O304),0)</f>
        <v>0</v>
      </c>
    </row>
    <row r="305" customHeight="1" spans="1:16">
      <c r="A305" s="487"/>
      <c r="B305" s="497">
        <v>28</v>
      </c>
      <c r="C305" s="209" t="s">
        <v>346</v>
      </c>
      <c r="D305" s="498" t="s">
        <v>45</v>
      </c>
      <c r="E305" s="499" t="s">
        <v>43</v>
      </c>
      <c r="F305" s="501">
        <v>68700</v>
      </c>
      <c r="G305" s="501">
        <v>76500</v>
      </c>
      <c r="H305" s="502"/>
      <c r="I305" s="495">
        <f t="shared" si="32"/>
        <v>76500</v>
      </c>
      <c r="J305" s="511">
        <f t="shared" si="33"/>
        <v>0</v>
      </c>
      <c r="K305" s="468">
        <f t="shared" si="34"/>
        <v>1</v>
      </c>
      <c r="L305" s="468">
        <f>IF(J305=1,SUM($J$6:J305),0)</f>
        <v>0</v>
      </c>
      <c r="M305" s="468">
        <f>IF(K305=1,SUM($K$6:K305),0)</f>
        <v>201227174.798931</v>
      </c>
      <c r="N305" s="513">
        <f t="shared" si="35"/>
        <v>201227174.798931</v>
      </c>
      <c r="O305" s="468">
        <f t="shared" si="36"/>
        <v>0</v>
      </c>
      <c r="P305" s="468">
        <f>IF(O305=1,SUM($O$6:O305),0)</f>
        <v>0</v>
      </c>
    </row>
    <row r="306" customHeight="1" spans="1:16">
      <c r="A306" s="487"/>
      <c r="B306" s="497">
        <v>29</v>
      </c>
      <c r="C306" s="209" t="s">
        <v>347</v>
      </c>
      <c r="D306" s="498" t="s">
        <v>45</v>
      </c>
      <c r="E306" s="499" t="s">
        <v>43</v>
      </c>
      <c r="F306" s="501">
        <v>76800</v>
      </c>
      <c r="G306" s="501">
        <v>85500</v>
      </c>
      <c r="H306" s="502"/>
      <c r="I306" s="495">
        <f t="shared" si="32"/>
        <v>85500</v>
      </c>
      <c r="J306" s="511">
        <f t="shared" si="33"/>
        <v>0</v>
      </c>
      <c r="K306" s="468">
        <f t="shared" si="34"/>
        <v>1</v>
      </c>
      <c r="L306" s="468">
        <f>IF(J306=1,SUM($J$6:J306),0)</f>
        <v>0</v>
      </c>
      <c r="M306" s="468">
        <f>IF(K306=1,SUM($K$6:K306),0)</f>
        <v>201227175.798931</v>
      </c>
      <c r="N306" s="513">
        <f t="shared" si="35"/>
        <v>201227175.798931</v>
      </c>
      <c r="O306" s="468">
        <f t="shared" si="36"/>
        <v>0</v>
      </c>
      <c r="P306" s="468">
        <f>IF(O306=1,SUM($O$6:O306),0)</f>
        <v>0</v>
      </c>
    </row>
    <row r="307" customHeight="1" spans="1:16">
      <c r="A307" s="487"/>
      <c r="B307" s="497">
        <v>30</v>
      </c>
      <c r="C307" s="209" t="s">
        <v>348</v>
      </c>
      <c r="D307" s="498" t="s">
        <v>45</v>
      </c>
      <c r="E307" s="499" t="s">
        <v>43</v>
      </c>
      <c r="F307" s="501">
        <v>23000</v>
      </c>
      <c r="G307" s="501">
        <v>25600</v>
      </c>
      <c r="H307" s="502"/>
      <c r="I307" s="495">
        <f t="shared" si="32"/>
        <v>25600</v>
      </c>
      <c r="J307" s="511">
        <f t="shared" si="33"/>
        <v>0</v>
      </c>
      <c r="K307" s="468">
        <f t="shared" si="34"/>
        <v>1</v>
      </c>
      <c r="L307" s="468">
        <f>IF(J307=1,SUM($J$6:J307),0)</f>
        <v>0</v>
      </c>
      <c r="M307" s="468">
        <f>IF(K307=1,SUM($K$6:K307),0)</f>
        <v>201227176.798931</v>
      </c>
      <c r="N307" s="513">
        <f t="shared" si="35"/>
        <v>201227176.798931</v>
      </c>
      <c r="O307" s="468">
        <f t="shared" si="36"/>
        <v>0</v>
      </c>
      <c r="P307" s="468">
        <f>IF(O307=1,SUM($O$6:O307),0)</f>
        <v>0</v>
      </c>
    </row>
    <row r="308" customHeight="1" spans="1:16">
      <c r="A308" s="487"/>
      <c r="B308" s="497">
        <v>31</v>
      </c>
      <c r="C308" s="209" t="s">
        <v>349</v>
      </c>
      <c r="D308" s="498" t="s">
        <v>45</v>
      </c>
      <c r="E308" s="499" t="s">
        <v>43</v>
      </c>
      <c r="F308" s="501">
        <v>25700</v>
      </c>
      <c r="G308" s="501">
        <v>28600</v>
      </c>
      <c r="H308" s="502"/>
      <c r="I308" s="495">
        <f t="shared" si="32"/>
        <v>28600</v>
      </c>
      <c r="J308" s="511">
        <f t="shared" si="33"/>
        <v>0</v>
      </c>
      <c r="K308" s="468">
        <f t="shared" si="34"/>
        <v>1</v>
      </c>
      <c r="L308" s="468">
        <f>IF(J308=1,SUM($J$6:J308),0)</f>
        <v>0</v>
      </c>
      <c r="M308" s="468">
        <f>IF(K308=1,SUM($K$6:K308),0)</f>
        <v>201227177.798931</v>
      </c>
      <c r="N308" s="513">
        <f t="shared" si="35"/>
        <v>201227177.798931</v>
      </c>
      <c r="O308" s="468">
        <f t="shared" si="36"/>
        <v>0</v>
      </c>
      <c r="P308" s="468">
        <f>IF(O308=1,SUM($O$6:O308),0)</f>
        <v>0</v>
      </c>
    </row>
    <row r="309" customHeight="1" spans="1:16">
      <c r="A309" s="487"/>
      <c r="B309" s="497">
        <v>32</v>
      </c>
      <c r="C309" s="209" t="s">
        <v>350</v>
      </c>
      <c r="D309" s="498" t="s">
        <v>45</v>
      </c>
      <c r="E309" s="499" t="s">
        <v>43</v>
      </c>
      <c r="F309" s="501">
        <v>38100</v>
      </c>
      <c r="G309" s="501">
        <v>42400</v>
      </c>
      <c r="H309" s="502"/>
      <c r="I309" s="495">
        <f t="shared" si="32"/>
        <v>42400</v>
      </c>
      <c r="J309" s="511">
        <f t="shared" si="33"/>
        <v>0</v>
      </c>
      <c r="K309" s="468">
        <f t="shared" si="34"/>
        <v>1</v>
      </c>
      <c r="L309" s="468">
        <f>IF(J309=1,SUM($J$6:J309),0)</f>
        <v>0</v>
      </c>
      <c r="M309" s="468">
        <f>IF(K309=1,SUM($K$6:K309),0)</f>
        <v>201227178.798931</v>
      </c>
      <c r="N309" s="513">
        <f t="shared" si="35"/>
        <v>201227178.798931</v>
      </c>
      <c r="O309" s="468">
        <f t="shared" si="36"/>
        <v>0</v>
      </c>
      <c r="P309" s="468">
        <f>IF(O309=1,SUM($O$6:O309),0)</f>
        <v>0</v>
      </c>
    </row>
    <row r="310" customHeight="1" spans="1:16">
      <c r="A310" s="487"/>
      <c r="B310" s="497">
        <v>33</v>
      </c>
      <c r="C310" s="209" t="s">
        <v>351</v>
      </c>
      <c r="D310" s="498" t="s">
        <v>45</v>
      </c>
      <c r="E310" s="499" t="s">
        <v>43</v>
      </c>
      <c r="F310" s="501">
        <v>48000</v>
      </c>
      <c r="G310" s="501">
        <v>53500</v>
      </c>
      <c r="H310" s="502"/>
      <c r="I310" s="495">
        <f t="shared" si="32"/>
        <v>53500</v>
      </c>
      <c r="J310" s="511">
        <f t="shared" si="33"/>
        <v>0</v>
      </c>
      <c r="K310" s="468">
        <f t="shared" si="34"/>
        <v>1</v>
      </c>
      <c r="L310" s="468">
        <f>IF(J310=1,SUM($J$6:J310),0)</f>
        <v>0</v>
      </c>
      <c r="M310" s="468">
        <f>IF(K310=1,SUM($K$6:K310),0)</f>
        <v>201227179.798931</v>
      </c>
      <c r="N310" s="513">
        <f t="shared" si="35"/>
        <v>201227179.798931</v>
      </c>
      <c r="O310" s="468">
        <f t="shared" si="36"/>
        <v>0</v>
      </c>
      <c r="P310" s="468">
        <f>IF(O310=1,SUM($O$6:O310),0)</f>
        <v>0</v>
      </c>
    </row>
    <row r="311" customHeight="1" spans="1:16">
      <c r="A311" s="487"/>
      <c r="B311" s="497">
        <v>34</v>
      </c>
      <c r="C311" s="209" t="s">
        <v>352</v>
      </c>
      <c r="D311" s="498" t="s">
        <v>45</v>
      </c>
      <c r="E311" s="499" t="s">
        <v>43</v>
      </c>
      <c r="F311" s="501">
        <v>60000</v>
      </c>
      <c r="G311" s="501">
        <v>66800</v>
      </c>
      <c r="H311" s="502"/>
      <c r="I311" s="495">
        <f t="shared" si="32"/>
        <v>66800</v>
      </c>
      <c r="J311" s="511">
        <f t="shared" si="33"/>
        <v>0</v>
      </c>
      <c r="K311" s="468">
        <f t="shared" si="34"/>
        <v>1</v>
      </c>
      <c r="L311" s="468">
        <f>IF(J311=1,SUM($J$6:J311),0)</f>
        <v>0</v>
      </c>
      <c r="M311" s="468">
        <f>IF(K311=1,SUM($K$6:K311),0)</f>
        <v>201227180.798931</v>
      </c>
      <c r="N311" s="513">
        <f t="shared" si="35"/>
        <v>201227180.798931</v>
      </c>
      <c r="O311" s="468">
        <f t="shared" si="36"/>
        <v>0</v>
      </c>
      <c r="P311" s="468">
        <f>IF(O311=1,SUM($O$6:O311),0)</f>
        <v>0</v>
      </c>
    </row>
    <row r="312" customHeight="1" spans="1:16">
      <c r="A312" s="487"/>
      <c r="B312" s="497">
        <v>35</v>
      </c>
      <c r="C312" s="209" t="s">
        <v>353</v>
      </c>
      <c r="D312" s="498" t="s">
        <v>45</v>
      </c>
      <c r="E312" s="499" t="s">
        <v>43</v>
      </c>
      <c r="F312" s="501">
        <v>79000</v>
      </c>
      <c r="G312" s="501">
        <v>88000</v>
      </c>
      <c r="H312" s="502"/>
      <c r="I312" s="495">
        <f t="shared" si="32"/>
        <v>88000</v>
      </c>
      <c r="J312" s="511">
        <f t="shared" si="33"/>
        <v>0</v>
      </c>
      <c r="K312" s="468">
        <f t="shared" si="34"/>
        <v>1</v>
      </c>
      <c r="L312" s="468">
        <f>IF(J312=1,SUM($J$6:J312),0)</f>
        <v>0</v>
      </c>
      <c r="M312" s="468">
        <f>IF(K312=1,SUM($K$6:K312),0)</f>
        <v>201227181.798931</v>
      </c>
      <c r="N312" s="513">
        <f t="shared" si="35"/>
        <v>201227181.798931</v>
      </c>
      <c r="O312" s="468">
        <f t="shared" si="36"/>
        <v>0</v>
      </c>
      <c r="P312" s="468">
        <f>IF(O312=1,SUM($O$6:O312),0)</f>
        <v>0</v>
      </c>
    </row>
    <row r="313" customHeight="1" spans="1:16">
      <c r="A313" s="487"/>
      <c r="B313" s="497">
        <v>36</v>
      </c>
      <c r="C313" s="209" t="s">
        <v>354</v>
      </c>
      <c r="D313" s="498" t="s">
        <v>45</v>
      </c>
      <c r="E313" s="499" t="s">
        <v>43</v>
      </c>
      <c r="F313" s="501">
        <v>99600</v>
      </c>
      <c r="G313" s="501">
        <v>110900</v>
      </c>
      <c r="H313" s="502"/>
      <c r="I313" s="495">
        <f t="shared" si="32"/>
        <v>110900</v>
      </c>
      <c r="J313" s="511">
        <f t="shared" si="33"/>
        <v>0</v>
      </c>
      <c r="K313" s="468">
        <f t="shared" si="34"/>
        <v>1</v>
      </c>
      <c r="L313" s="468">
        <f>IF(J313=1,SUM($J$6:J313),0)</f>
        <v>0</v>
      </c>
      <c r="M313" s="468">
        <f>IF(K313=1,SUM($K$6:K313),0)</f>
        <v>201227182.798931</v>
      </c>
      <c r="N313" s="513">
        <f t="shared" si="35"/>
        <v>201227182.798931</v>
      </c>
      <c r="O313" s="468">
        <f t="shared" si="36"/>
        <v>0</v>
      </c>
      <c r="P313" s="468">
        <f>IF(O313=1,SUM($O$6:O313),0)</f>
        <v>0</v>
      </c>
    </row>
    <row r="314" customHeight="1" spans="1:16">
      <c r="A314" s="487"/>
      <c r="B314" s="497">
        <v>37</v>
      </c>
      <c r="C314" s="209" t="s">
        <v>355</v>
      </c>
      <c r="D314" s="498" t="s">
        <v>45</v>
      </c>
      <c r="E314" s="499" t="s">
        <v>43</v>
      </c>
      <c r="F314" s="501">
        <v>170800</v>
      </c>
      <c r="G314" s="501">
        <v>190300</v>
      </c>
      <c r="H314" s="502"/>
      <c r="I314" s="495">
        <f t="shared" si="32"/>
        <v>190300</v>
      </c>
      <c r="J314" s="511">
        <f t="shared" si="33"/>
        <v>0</v>
      </c>
      <c r="K314" s="468">
        <f t="shared" si="34"/>
        <v>1</v>
      </c>
      <c r="L314" s="468">
        <f>IF(J314=1,SUM($J$6:J314),0)</f>
        <v>0</v>
      </c>
      <c r="M314" s="468">
        <f>IF(K314=1,SUM($K$6:K314),0)</f>
        <v>201227183.798931</v>
      </c>
      <c r="N314" s="513">
        <f t="shared" si="35"/>
        <v>201227183.798931</v>
      </c>
      <c r="O314" s="468">
        <f t="shared" si="36"/>
        <v>0</v>
      </c>
      <c r="P314" s="468">
        <f>IF(O314=1,SUM($O$6:O314),0)</f>
        <v>0</v>
      </c>
    </row>
    <row r="315" customHeight="1" spans="1:16">
      <c r="A315" s="487"/>
      <c r="B315" s="497">
        <v>38</v>
      </c>
      <c r="C315" s="209" t="s">
        <v>356</v>
      </c>
      <c r="D315" s="498" t="s">
        <v>45</v>
      </c>
      <c r="E315" s="499" t="s">
        <v>43</v>
      </c>
      <c r="F315" s="501">
        <v>197400</v>
      </c>
      <c r="G315" s="501">
        <v>219900</v>
      </c>
      <c r="H315" s="502"/>
      <c r="I315" s="495">
        <f t="shared" si="32"/>
        <v>219900</v>
      </c>
      <c r="J315" s="511">
        <f t="shared" si="33"/>
        <v>0</v>
      </c>
      <c r="K315" s="468">
        <f t="shared" si="34"/>
        <v>1</v>
      </c>
      <c r="L315" s="468">
        <f>IF(J315=1,SUM($J$6:J315),0)</f>
        <v>0</v>
      </c>
      <c r="M315" s="468">
        <f>IF(K315=1,SUM($K$6:K315),0)</f>
        <v>201227184.798931</v>
      </c>
      <c r="N315" s="513">
        <f t="shared" si="35"/>
        <v>201227184.798931</v>
      </c>
      <c r="O315" s="468">
        <f t="shared" si="36"/>
        <v>0</v>
      </c>
      <c r="P315" s="468">
        <f>IF(O315=1,SUM($O$6:O315),0)</f>
        <v>0</v>
      </c>
    </row>
    <row r="316" customHeight="1" spans="1:16">
      <c r="A316" s="487"/>
      <c r="B316" s="497">
        <v>39</v>
      </c>
      <c r="C316" s="209" t="s">
        <v>357</v>
      </c>
      <c r="D316" s="498" t="s">
        <v>45</v>
      </c>
      <c r="E316" s="499" t="s">
        <v>43</v>
      </c>
      <c r="F316" s="501">
        <v>158100</v>
      </c>
      <c r="G316" s="501">
        <v>176100</v>
      </c>
      <c r="H316" s="502"/>
      <c r="I316" s="495">
        <f t="shared" si="32"/>
        <v>176100</v>
      </c>
      <c r="J316" s="511">
        <f t="shared" si="33"/>
        <v>0</v>
      </c>
      <c r="K316" s="468">
        <f t="shared" si="34"/>
        <v>1</v>
      </c>
      <c r="L316" s="468">
        <f>IF(J316=1,SUM($J$6:J316),0)</f>
        <v>0</v>
      </c>
      <c r="M316" s="468">
        <f>IF(K316=1,SUM($K$6:K316),0)</f>
        <v>201227185.798931</v>
      </c>
      <c r="N316" s="513">
        <f t="shared" si="35"/>
        <v>201227185.798931</v>
      </c>
      <c r="O316" s="468">
        <f t="shared" si="36"/>
        <v>0</v>
      </c>
      <c r="P316" s="468">
        <f>IF(O316=1,SUM($O$6:O316),0)</f>
        <v>0</v>
      </c>
    </row>
    <row r="317" customHeight="1" spans="1:16">
      <c r="A317" s="487"/>
      <c r="B317" s="497"/>
      <c r="C317" s="209" t="s">
        <v>122</v>
      </c>
      <c r="D317" s="498" t="s">
        <v>122</v>
      </c>
      <c r="E317" s="499"/>
      <c r="F317" s="501"/>
      <c r="G317" s="501"/>
      <c r="H317" s="502"/>
      <c r="I317" s="495">
        <f t="shared" si="32"/>
        <v>0</v>
      </c>
      <c r="J317" s="511">
        <f t="shared" si="33"/>
        <v>0</v>
      </c>
      <c r="K317" s="468">
        <f t="shared" si="34"/>
        <v>0</v>
      </c>
      <c r="L317" s="468">
        <f>IF(J317=1,SUM($J$6:J317),0)</f>
        <v>0</v>
      </c>
      <c r="M317" s="468">
        <f>IF(K317=1,SUM($K$6:K317),0)</f>
        <v>0</v>
      </c>
      <c r="N317" s="513">
        <f t="shared" si="35"/>
        <v>0</v>
      </c>
      <c r="O317" s="468">
        <f t="shared" si="36"/>
        <v>0</v>
      </c>
      <c r="P317" s="468">
        <f>IF(O317=1,SUM($O$6:O317),0)</f>
        <v>0</v>
      </c>
    </row>
    <row r="318" customHeight="1" spans="1:16">
      <c r="A318" s="487"/>
      <c r="B318" s="497" t="s">
        <v>358</v>
      </c>
      <c r="C318" s="209" t="s">
        <v>359</v>
      </c>
      <c r="D318" s="498" t="s">
        <v>122</v>
      </c>
      <c r="E318" s="499"/>
      <c r="F318" s="501"/>
      <c r="G318" s="501"/>
      <c r="H318" s="502"/>
      <c r="I318" s="495">
        <f t="shared" si="32"/>
        <v>0</v>
      </c>
      <c r="J318" s="511">
        <f t="shared" si="33"/>
        <v>0</v>
      </c>
      <c r="K318" s="468">
        <f t="shared" si="34"/>
        <v>0</v>
      </c>
      <c r="L318" s="468">
        <f>IF(J318=1,SUM($J$6:J318),0)</f>
        <v>0</v>
      </c>
      <c r="M318" s="468">
        <f>IF(K318=1,SUM($K$6:K318),0)</f>
        <v>0</v>
      </c>
      <c r="N318" s="513">
        <f t="shared" si="35"/>
        <v>0</v>
      </c>
      <c r="O318" s="468">
        <f t="shared" si="36"/>
        <v>0</v>
      </c>
      <c r="P318" s="468">
        <f>IF(O318=1,SUM($O$6:O318),0)</f>
        <v>0</v>
      </c>
    </row>
    <row r="319" customHeight="1" spans="1:16">
      <c r="A319" s="487"/>
      <c r="B319" s="514">
        <v>1</v>
      </c>
      <c r="C319" s="209" t="s">
        <v>360</v>
      </c>
      <c r="D319" s="498" t="s">
        <v>45</v>
      </c>
      <c r="E319" s="499" t="s">
        <v>361</v>
      </c>
      <c r="F319" s="501">
        <v>125000</v>
      </c>
      <c r="G319" s="501">
        <v>125000</v>
      </c>
      <c r="H319" s="502"/>
      <c r="I319" s="495">
        <f t="shared" si="32"/>
        <v>125000</v>
      </c>
      <c r="J319" s="511">
        <f t="shared" si="33"/>
        <v>0</v>
      </c>
      <c r="K319" s="468">
        <f t="shared" si="34"/>
        <v>1</v>
      </c>
      <c r="L319" s="468">
        <f>IF(J319=1,SUM($J$6:J319),0)</f>
        <v>0</v>
      </c>
      <c r="M319" s="468">
        <f>IF(K319=1,SUM($K$6:K319),0)</f>
        <v>201227186.798931</v>
      </c>
      <c r="N319" s="513">
        <f t="shared" si="35"/>
        <v>201227186.798931</v>
      </c>
      <c r="O319" s="468">
        <f t="shared" si="36"/>
        <v>0</v>
      </c>
      <c r="P319" s="468">
        <f>IF(O319=1,SUM($O$6:O319),0)</f>
        <v>0</v>
      </c>
    </row>
    <row r="320" customHeight="1" spans="1:16">
      <c r="A320" s="487"/>
      <c r="B320" s="514">
        <v>2</v>
      </c>
      <c r="C320" s="209" t="s">
        <v>362</v>
      </c>
      <c r="D320" s="498" t="s">
        <v>45</v>
      </c>
      <c r="E320" s="499" t="s">
        <v>363</v>
      </c>
      <c r="F320" s="501">
        <v>74000</v>
      </c>
      <c r="G320" s="501">
        <v>74000</v>
      </c>
      <c r="H320" s="502"/>
      <c r="I320" s="495">
        <f t="shared" si="32"/>
        <v>74000</v>
      </c>
      <c r="J320" s="511">
        <f t="shared" si="33"/>
        <v>0</v>
      </c>
      <c r="K320" s="468">
        <f t="shared" si="34"/>
        <v>1</v>
      </c>
      <c r="L320" s="468">
        <f>IF(J320=1,SUM($J$6:J320),0)</f>
        <v>0</v>
      </c>
      <c r="M320" s="468">
        <f>IF(K320=1,SUM($K$6:K320),0)</f>
        <v>201227187.798931</v>
      </c>
      <c r="N320" s="513">
        <f t="shared" si="35"/>
        <v>201227187.798931</v>
      </c>
      <c r="O320" s="468">
        <f t="shared" si="36"/>
        <v>0</v>
      </c>
      <c r="P320" s="468">
        <f>IF(O320=1,SUM($O$6:O320),0)</f>
        <v>0</v>
      </c>
    </row>
    <row r="321" customHeight="1" spans="1:16">
      <c r="A321" s="487"/>
      <c r="B321" s="514">
        <v>3</v>
      </c>
      <c r="C321" s="209" t="s">
        <v>364</v>
      </c>
      <c r="D321" s="498" t="s">
        <v>45</v>
      </c>
      <c r="E321" s="499" t="s">
        <v>43</v>
      </c>
      <c r="F321" s="501">
        <v>4500</v>
      </c>
      <c r="G321" s="501">
        <v>4500</v>
      </c>
      <c r="H321" s="502"/>
      <c r="I321" s="495">
        <f t="shared" si="32"/>
        <v>4500</v>
      </c>
      <c r="J321" s="511">
        <f t="shared" si="33"/>
        <v>0</v>
      </c>
      <c r="K321" s="468">
        <f t="shared" si="34"/>
        <v>1</v>
      </c>
      <c r="L321" s="468">
        <f>IF(J321=1,SUM($J$6:J321),0)</f>
        <v>0</v>
      </c>
      <c r="M321" s="468">
        <f>IF(K321=1,SUM($K$6:K321),0)</f>
        <v>201227188.798931</v>
      </c>
      <c r="N321" s="513">
        <f t="shared" si="35"/>
        <v>201227188.798931</v>
      </c>
      <c r="O321" s="468">
        <f t="shared" si="36"/>
        <v>0</v>
      </c>
      <c r="P321" s="468">
        <f>IF(O321=1,SUM($O$6:O321),0)</f>
        <v>0</v>
      </c>
    </row>
    <row r="322" customHeight="1" spans="1:16">
      <c r="A322" s="487"/>
      <c r="B322" s="514">
        <v>4</v>
      </c>
      <c r="C322" s="209" t="s">
        <v>365</v>
      </c>
      <c r="D322" s="498" t="s">
        <v>45</v>
      </c>
      <c r="E322" s="499" t="s">
        <v>143</v>
      </c>
      <c r="F322" s="501">
        <v>3888</v>
      </c>
      <c r="G322" s="501">
        <v>3888</v>
      </c>
      <c r="H322" s="502"/>
      <c r="I322" s="495">
        <f t="shared" si="32"/>
        <v>3888</v>
      </c>
      <c r="J322" s="511">
        <f t="shared" si="33"/>
        <v>0</v>
      </c>
      <c r="K322" s="468">
        <f t="shared" si="34"/>
        <v>1</v>
      </c>
      <c r="L322" s="468">
        <f>IF(J322=1,SUM($J$6:J322),0)</f>
        <v>0</v>
      </c>
      <c r="M322" s="468">
        <f>IF(K322=1,SUM($K$6:K322),0)</f>
        <v>201227189.798931</v>
      </c>
      <c r="N322" s="513">
        <f t="shared" si="35"/>
        <v>201227189.798931</v>
      </c>
      <c r="O322" s="468">
        <f t="shared" si="36"/>
        <v>0</v>
      </c>
      <c r="P322" s="468">
        <f>IF(O322=1,SUM($O$6:O322),0)</f>
        <v>0</v>
      </c>
    </row>
    <row r="323" customHeight="1" spans="1:16">
      <c r="A323" s="487"/>
      <c r="B323" s="514">
        <v>5</v>
      </c>
      <c r="C323" s="209" t="s">
        <v>366</v>
      </c>
      <c r="D323" s="498" t="s">
        <v>45</v>
      </c>
      <c r="E323" s="499" t="s">
        <v>143</v>
      </c>
      <c r="F323" s="501">
        <v>2900</v>
      </c>
      <c r="G323" s="501">
        <v>2900</v>
      </c>
      <c r="H323" s="502"/>
      <c r="I323" s="495">
        <f t="shared" si="32"/>
        <v>2900</v>
      </c>
      <c r="J323" s="511">
        <f t="shared" si="33"/>
        <v>0</v>
      </c>
      <c r="K323" s="468">
        <f t="shared" si="34"/>
        <v>1</v>
      </c>
      <c r="L323" s="468">
        <f>IF(J323=1,SUM($J$6:J323),0)</f>
        <v>0</v>
      </c>
      <c r="M323" s="468">
        <f>IF(K323=1,SUM($K$6:K323),0)</f>
        <v>201227190.798931</v>
      </c>
      <c r="N323" s="513">
        <f t="shared" si="35"/>
        <v>201227190.798931</v>
      </c>
      <c r="O323" s="468">
        <f t="shared" si="36"/>
        <v>0</v>
      </c>
      <c r="P323" s="468">
        <f>IF(O323=1,SUM($O$6:O323),0)</f>
        <v>0</v>
      </c>
    </row>
    <row r="324" customHeight="1" spans="1:16">
      <c r="A324" s="487"/>
      <c r="B324" s="514">
        <v>6</v>
      </c>
      <c r="C324" s="209" t="s">
        <v>367</v>
      </c>
      <c r="D324" s="498" t="s">
        <v>45</v>
      </c>
      <c r="E324" s="499" t="s">
        <v>143</v>
      </c>
      <c r="F324" s="501">
        <v>11500</v>
      </c>
      <c r="G324" s="501">
        <v>11500</v>
      </c>
      <c r="H324" s="502"/>
      <c r="I324" s="495">
        <f t="shared" si="32"/>
        <v>11500</v>
      </c>
      <c r="J324" s="511">
        <f t="shared" si="33"/>
        <v>0</v>
      </c>
      <c r="K324" s="468">
        <f t="shared" si="34"/>
        <v>1</v>
      </c>
      <c r="L324" s="468">
        <f>IF(J324=1,SUM($J$6:J324),0)</f>
        <v>0</v>
      </c>
      <c r="M324" s="468">
        <f>IF(K324=1,SUM($K$6:K324),0)</f>
        <v>201227191.798931</v>
      </c>
      <c r="N324" s="513">
        <f t="shared" si="35"/>
        <v>201227191.798931</v>
      </c>
      <c r="O324" s="468">
        <f t="shared" si="36"/>
        <v>0</v>
      </c>
      <c r="P324" s="468">
        <f>IF(O324=1,SUM($O$6:O324),0)</f>
        <v>0</v>
      </c>
    </row>
    <row r="325" customHeight="1" spans="1:16">
      <c r="A325" s="487"/>
      <c r="B325" s="514">
        <v>7</v>
      </c>
      <c r="C325" s="209" t="s">
        <v>368</v>
      </c>
      <c r="D325" s="498" t="s">
        <v>45</v>
      </c>
      <c r="E325" s="499" t="s">
        <v>143</v>
      </c>
      <c r="F325" s="501">
        <v>6100</v>
      </c>
      <c r="G325" s="501">
        <v>6100</v>
      </c>
      <c r="H325" s="502"/>
      <c r="I325" s="495">
        <f t="shared" ref="I325:I389" si="42">IF($I$5=$G$4,G325,(IF($I$5=$F$4,F325,0)))</f>
        <v>6100</v>
      </c>
      <c r="J325" s="511">
        <f t="shared" si="33"/>
        <v>0</v>
      </c>
      <c r="K325" s="468">
        <f t="shared" si="34"/>
        <v>1</v>
      </c>
      <c r="L325" s="468">
        <f>IF(J325=1,SUM($J$6:J325),0)</f>
        <v>0</v>
      </c>
      <c r="M325" s="468">
        <f>IF(K325=1,SUM($K$6:K325),0)</f>
        <v>201227192.798931</v>
      </c>
      <c r="N325" s="513">
        <f t="shared" si="35"/>
        <v>201227192.798931</v>
      </c>
      <c r="O325" s="468">
        <f t="shared" si="36"/>
        <v>0</v>
      </c>
      <c r="P325" s="468">
        <f>IF(O325=1,SUM($O$6:O325),0)</f>
        <v>0</v>
      </c>
    </row>
    <row r="326" customHeight="1" spans="1:16">
      <c r="A326" s="487"/>
      <c r="B326" s="514">
        <v>8</v>
      </c>
      <c r="C326" s="209" t="s">
        <v>369</v>
      </c>
      <c r="D326" s="498" t="s">
        <v>45</v>
      </c>
      <c r="E326" s="499" t="s">
        <v>43</v>
      </c>
      <c r="F326" s="501">
        <v>58600</v>
      </c>
      <c r="G326" s="501">
        <v>58600</v>
      </c>
      <c r="H326" s="502"/>
      <c r="I326" s="495">
        <f t="shared" si="42"/>
        <v>58600</v>
      </c>
      <c r="J326" s="511">
        <f t="shared" si="33"/>
        <v>0</v>
      </c>
      <c r="K326" s="468">
        <f t="shared" si="34"/>
        <v>1</v>
      </c>
      <c r="L326" s="468">
        <f>IF(J326=1,SUM($J$6:J326),0)</f>
        <v>0</v>
      </c>
      <c r="M326" s="468">
        <f>IF(K326=1,SUM($K$6:K326),0)</f>
        <v>201227193.798931</v>
      </c>
      <c r="N326" s="513">
        <f t="shared" si="35"/>
        <v>201227193.798931</v>
      </c>
      <c r="O326" s="468">
        <f t="shared" si="36"/>
        <v>0</v>
      </c>
      <c r="P326" s="468">
        <f>IF(O326=1,SUM($O$6:O326),0)</f>
        <v>0</v>
      </c>
    </row>
    <row r="327" customHeight="1" spans="1:16">
      <c r="A327" s="487"/>
      <c r="B327" s="514">
        <v>9</v>
      </c>
      <c r="C327" s="209" t="s">
        <v>370</v>
      </c>
      <c r="D327" s="498" t="s">
        <v>45</v>
      </c>
      <c r="E327" s="499" t="s">
        <v>143</v>
      </c>
      <c r="F327" s="501">
        <v>15400</v>
      </c>
      <c r="G327" s="501">
        <v>15400</v>
      </c>
      <c r="H327" s="502"/>
      <c r="I327" s="495">
        <f t="shared" si="42"/>
        <v>15400</v>
      </c>
      <c r="J327" s="511">
        <f t="shared" si="33"/>
        <v>0</v>
      </c>
      <c r="K327" s="468">
        <f t="shared" si="34"/>
        <v>1</v>
      </c>
      <c r="L327" s="468">
        <f>IF(J327=1,SUM($J$6:J327),0)</f>
        <v>0</v>
      </c>
      <c r="M327" s="468">
        <f>IF(K327=1,SUM($K$6:K327),0)</f>
        <v>201227194.798931</v>
      </c>
      <c r="N327" s="513">
        <f t="shared" si="35"/>
        <v>201227194.798931</v>
      </c>
      <c r="O327" s="468">
        <f t="shared" si="36"/>
        <v>0</v>
      </c>
      <c r="P327" s="468">
        <f>IF(O327=1,SUM($O$6:O327),0)</f>
        <v>0</v>
      </c>
    </row>
    <row r="328" customHeight="1" spans="1:16">
      <c r="A328" s="487"/>
      <c r="B328" s="514">
        <v>10</v>
      </c>
      <c r="C328" s="209" t="s">
        <v>371</v>
      </c>
      <c r="D328" s="498" t="s">
        <v>45</v>
      </c>
      <c r="E328" s="499" t="s">
        <v>143</v>
      </c>
      <c r="F328" s="501">
        <v>5300</v>
      </c>
      <c r="G328" s="501">
        <v>5300</v>
      </c>
      <c r="H328" s="502"/>
      <c r="I328" s="495">
        <f t="shared" si="42"/>
        <v>5300</v>
      </c>
      <c r="J328" s="511">
        <f t="shared" si="33"/>
        <v>0</v>
      </c>
      <c r="K328" s="468">
        <f t="shared" si="34"/>
        <v>1</v>
      </c>
      <c r="L328" s="468">
        <f>IF(J328=1,SUM($J$6:J328),0)</f>
        <v>0</v>
      </c>
      <c r="M328" s="468">
        <f>IF(K328=1,SUM($K$6:K328),0)</f>
        <v>201227195.798931</v>
      </c>
      <c r="N328" s="513">
        <f t="shared" si="35"/>
        <v>201227195.798931</v>
      </c>
      <c r="O328" s="468">
        <f t="shared" si="36"/>
        <v>0</v>
      </c>
      <c r="P328" s="468">
        <f>IF(O328=1,SUM($O$6:O328),0)</f>
        <v>0</v>
      </c>
    </row>
    <row r="329" customHeight="1" spans="1:16">
      <c r="A329" s="487"/>
      <c r="B329" s="514">
        <v>11</v>
      </c>
      <c r="C329" s="209" t="s">
        <v>372</v>
      </c>
      <c r="D329" s="498" t="s">
        <v>45</v>
      </c>
      <c r="E329" s="499" t="s">
        <v>143</v>
      </c>
      <c r="F329" s="501">
        <v>8900</v>
      </c>
      <c r="G329" s="501">
        <v>8900</v>
      </c>
      <c r="H329" s="502"/>
      <c r="I329" s="495">
        <f t="shared" si="42"/>
        <v>8900</v>
      </c>
      <c r="J329" s="511">
        <f t="shared" si="33"/>
        <v>0</v>
      </c>
      <c r="K329" s="468">
        <f t="shared" si="34"/>
        <v>1</v>
      </c>
      <c r="L329" s="468">
        <f>IF(J329=1,SUM($J$6:J329),0)</f>
        <v>0</v>
      </c>
      <c r="M329" s="468">
        <f>IF(K329=1,SUM($K$6:K329),0)</f>
        <v>201227196.798931</v>
      </c>
      <c r="N329" s="513">
        <f t="shared" si="35"/>
        <v>201227196.798931</v>
      </c>
      <c r="O329" s="468">
        <f t="shared" si="36"/>
        <v>0</v>
      </c>
      <c r="P329" s="468">
        <f>IF(O329=1,SUM($O$6:O329),0)</f>
        <v>0</v>
      </c>
    </row>
    <row r="330" customHeight="1" spans="1:16">
      <c r="A330" s="487"/>
      <c r="B330" s="514">
        <v>12</v>
      </c>
      <c r="C330" s="209" t="s">
        <v>373</v>
      </c>
      <c r="D330" s="498" t="s">
        <v>45</v>
      </c>
      <c r="E330" s="499" t="s">
        <v>143</v>
      </c>
      <c r="F330" s="501">
        <v>15800</v>
      </c>
      <c r="G330" s="501">
        <v>15800</v>
      </c>
      <c r="H330" s="502"/>
      <c r="I330" s="495">
        <f t="shared" si="42"/>
        <v>15800</v>
      </c>
      <c r="J330" s="511">
        <f t="shared" si="33"/>
        <v>0</v>
      </c>
      <c r="K330" s="468">
        <f t="shared" si="34"/>
        <v>1</v>
      </c>
      <c r="L330" s="468">
        <f>IF(J330=1,SUM($J$6:J330),0)</f>
        <v>0</v>
      </c>
      <c r="M330" s="468">
        <f>IF(K330=1,SUM($K$6:K330),0)</f>
        <v>201227197.798931</v>
      </c>
      <c r="N330" s="513">
        <f t="shared" si="35"/>
        <v>201227197.798931</v>
      </c>
      <c r="O330" s="468">
        <f t="shared" si="36"/>
        <v>0</v>
      </c>
      <c r="P330" s="468">
        <f>IF(O330=1,SUM($O$6:O330),0)</f>
        <v>0</v>
      </c>
    </row>
    <row r="331" customHeight="1" spans="1:16">
      <c r="A331" s="487"/>
      <c r="B331" s="514">
        <v>13</v>
      </c>
      <c r="C331" s="209" t="s">
        <v>374</v>
      </c>
      <c r="D331" s="498" t="s">
        <v>45</v>
      </c>
      <c r="E331" s="499" t="s">
        <v>143</v>
      </c>
      <c r="F331" s="501">
        <v>13800</v>
      </c>
      <c r="G331" s="501">
        <v>13800</v>
      </c>
      <c r="H331" s="502"/>
      <c r="I331" s="495">
        <f t="shared" si="42"/>
        <v>13800</v>
      </c>
      <c r="J331" s="511">
        <f t="shared" si="33"/>
        <v>0</v>
      </c>
      <c r="K331" s="468">
        <f t="shared" si="34"/>
        <v>1</v>
      </c>
      <c r="L331" s="468">
        <f>IF(J331=1,SUM($J$6:J331),0)</f>
        <v>0</v>
      </c>
      <c r="M331" s="468">
        <f>IF(K331=1,SUM($K$6:K331),0)</f>
        <v>201227198.798931</v>
      </c>
      <c r="N331" s="513">
        <f t="shared" si="35"/>
        <v>201227198.798931</v>
      </c>
      <c r="O331" s="468">
        <f t="shared" si="36"/>
        <v>0</v>
      </c>
      <c r="P331" s="468">
        <f>IF(O331=1,SUM($O$6:O331),0)</f>
        <v>0</v>
      </c>
    </row>
    <row r="332" customHeight="1" spans="1:16">
      <c r="A332" s="487"/>
      <c r="B332" s="514">
        <v>14</v>
      </c>
      <c r="C332" s="209" t="s">
        <v>375</v>
      </c>
      <c r="D332" s="498" t="s">
        <v>45</v>
      </c>
      <c r="E332" s="499" t="s">
        <v>143</v>
      </c>
      <c r="F332" s="501">
        <v>18080</v>
      </c>
      <c r="G332" s="501">
        <v>18100</v>
      </c>
      <c r="H332" s="502"/>
      <c r="I332" s="495">
        <f t="shared" si="42"/>
        <v>18100</v>
      </c>
      <c r="J332" s="511">
        <f t="shared" ref="J332:J395" si="43">IF(D332="MDU-KD",1,0)</f>
        <v>0</v>
      </c>
      <c r="K332" s="468">
        <f t="shared" ref="K332:K395" si="44">IF(D332="HDW",1,0)</f>
        <v>1</v>
      </c>
      <c r="L332" s="468">
        <f>IF(J332=1,SUM($J$6:J332),0)</f>
        <v>0</v>
      </c>
      <c r="M332" s="468">
        <f>IF(K332=1,SUM($K$6:K332),0)</f>
        <v>201227199.798931</v>
      </c>
      <c r="N332" s="513">
        <f t="shared" ref="N332:N395" si="45">IF(L332=0,M332,L332)</f>
        <v>201227199.798931</v>
      </c>
      <c r="O332" s="468">
        <f t="shared" ref="O332:O395" si="46">IF(E332=0,0,IF(LEFT(C332,11)="Tiang Beton",1,0))</f>
        <v>0</v>
      </c>
      <c r="P332" s="468">
        <f>IF(O332=1,SUM($O$6:O332),0)</f>
        <v>0</v>
      </c>
    </row>
    <row r="333" customHeight="1" spans="1:16">
      <c r="A333" s="487"/>
      <c r="B333" s="514">
        <v>15</v>
      </c>
      <c r="C333" s="209" t="s">
        <v>376</v>
      </c>
      <c r="D333" s="498" t="s">
        <v>45</v>
      </c>
      <c r="E333" s="499" t="s">
        <v>143</v>
      </c>
      <c r="F333" s="501">
        <v>19700</v>
      </c>
      <c r="G333" s="501">
        <v>19800</v>
      </c>
      <c r="H333" s="502"/>
      <c r="I333" s="495">
        <f t="shared" si="42"/>
        <v>19800</v>
      </c>
      <c r="J333" s="511">
        <f t="shared" si="43"/>
        <v>0</v>
      </c>
      <c r="K333" s="468">
        <f t="shared" si="44"/>
        <v>1</v>
      </c>
      <c r="L333" s="468">
        <f>IF(J333=1,SUM($J$6:J333),0)</f>
        <v>0</v>
      </c>
      <c r="M333" s="468">
        <f>IF(K333=1,SUM($K$6:K333),0)</f>
        <v>201227200.798931</v>
      </c>
      <c r="N333" s="513">
        <f t="shared" si="45"/>
        <v>201227200.798931</v>
      </c>
      <c r="O333" s="468">
        <f t="shared" si="46"/>
        <v>0</v>
      </c>
      <c r="P333" s="468">
        <f>IF(O333=1,SUM($O$6:O333),0)</f>
        <v>0</v>
      </c>
    </row>
    <row r="334" customHeight="1" spans="1:16">
      <c r="A334" s="487"/>
      <c r="B334" s="514">
        <v>16</v>
      </c>
      <c r="C334" s="209" t="s">
        <v>377</v>
      </c>
      <c r="D334" s="498" t="s">
        <v>45</v>
      </c>
      <c r="E334" s="499" t="s">
        <v>143</v>
      </c>
      <c r="F334" s="501">
        <v>23000</v>
      </c>
      <c r="G334" s="501">
        <v>23100</v>
      </c>
      <c r="H334" s="502"/>
      <c r="I334" s="495">
        <f t="shared" si="42"/>
        <v>23100</v>
      </c>
      <c r="J334" s="511">
        <f t="shared" si="43"/>
        <v>0</v>
      </c>
      <c r="K334" s="468">
        <f t="shared" si="44"/>
        <v>1</v>
      </c>
      <c r="L334" s="468">
        <f>IF(J334=1,SUM($J$6:J334),0)</f>
        <v>0</v>
      </c>
      <c r="M334" s="468">
        <f>IF(K334=1,SUM($K$6:K334),0)</f>
        <v>201227201.798931</v>
      </c>
      <c r="N334" s="513">
        <f t="shared" si="45"/>
        <v>201227201.798931</v>
      </c>
      <c r="O334" s="468">
        <f t="shared" si="46"/>
        <v>0</v>
      </c>
      <c r="P334" s="468">
        <f>IF(O334=1,SUM($O$6:O334),0)</f>
        <v>0</v>
      </c>
    </row>
    <row r="335" customHeight="1" spans="1:16">
      <c r="A335" s="487"/>
      <c r="B335" s="514">
        <v>17</v>
      </c>
      <c r="C335" s="209" t="s">
        <v>378</v>
      </c>
      <c r="D335" s="498" t="s">
        <v>45</v>
      </c>
      <c r="E335" s="499" t="s">
        <v>143</v>
      </c>
      <c r="F335" s="501">
        <v>38400</v>
      </c>
      <c r="G335" s="501">
        <v>38500</v>
      </c>
      <c r="H335" s="502"/>
      <c r="I335" s="495">
        <f t="shared" si="42"/>
        <v>38500</v>
      </c>
      <c r="J335" s="511">
        <f t="shared" si="43"/>
        <v>0</v>
      </c>
      <c r="K335" s="468">
        <f t="shared" si="44"/>
        <v>1</v>
      </c>
      <c r="L335" s="468">
        <f>IF(J335=1,SUM($J$6:J335),0)</f>
        <v>0</v>
      </c>
      <c r="M335" s="468">
        <f>IF(K335=1,SUM($K$6:K335),0)</f>
        <v>201227202.798931</v>
      </c>
      <c r="N335" s="513">
        <f t="shared" si="45"/>
        <v>201227202.798931</v>
      </c>
      <c r="O335" s="468">
        <f t="shared" si="46"/>
        <v>0</v>
      </c>
      <c r="P335" s="468">
        <f>IF(O335=1,SUM($O$6:O335),0)</f>
        <v>0</v>
      </c>
    </row>
    <row r="336" customHeight="1" spans="1:16">
      <c r="A336" s="487"/>
      <c r="B336" s="514">
        <v>18</v>
      </c>
      <c r="C336" s="209" t="s">
        <v>379</v>
      </c>
      <c r="D336" s="498" t="s">
        <v>45</v>
      </c>
      <c r="E336" s="499" t="s">
        <v>143</v>
      </c>
      <c r="F336" s="501">
        <v>22900</v>
      </c>
      <c r="G336" s="501">
        <v>22900</v>
      </c>
      <c r="H336" s="502"/>
      <c r="I336" s="495">
        <f t="shared" si="42"/>
        <v>22900</v>
      </c>
      <c r="J336" s="511">
        <f t="shared" si="43"/>
        <v>0</v>
      </c>
      <c r="K336" s="468">
        <f t="shared" si="44"/>
        <v>1</v>
      </c>
      <c r="L336" s="468">
        <f>IF(J336=1,SUM($J$6:J336),0)</f>
        <v>0</v>
      </c>
      <c r="M336" s="468">
        <f>IF(K336=1,SUM($K$6:K336),0)</f>
        <v>201227203.798931</v>
      </c>
      <c r="N336" s="513">
        <f t="shared" si="45"/>
        <v>201227203.798931</v>
      </c>
      <c r="O336" s="468">
        <f t="shared" si="46"/>
        <v>0</v>
      </c>
      <c r="P336" s="468">
        <f>IF(O336=1,SUM($O$6:O336),0)</f>
        <v>0</v>
      </c>
    </row>
    <row r="337" customHeight="1" spans="1:16">
      <c r="A337" s="487"/>
      <c r="B337" s="514">
        <v>19</v>
      </c>
      <c r="C337" s="209" t="s">
        <v>380</v>
      </c>
      <c r="D337" s="498" t="s">
        <v>45</v>
      </c>
      <c r="E337" s="499" t="s">
        <v>143</v>
      </c>
      <c r="F337" s="501">
        <v>25000</v>
      </c>
      <c r="G337" s="501">
        <v>25000</v>
      </c>
      <c r="H337" s="502"/>
      <c r="I337" s="495">
        <f t="shared" si="42"/>
        <v>25000</v>
      </c>
      <c r="J337" s="511">
        <f t="shared" si="43"/>
        <v>0</v>
      </c>
      <c r="K337" s="468">
        <f t="shared" si="44"/>
        <v>1</v>
      </c>
      <c r="L337" s="468">
        <f>IF(J337=1,SUM($J$6:J337),0)</f>
        <v>0</v>
      </c>
      <c r="M337" s="468">
        <f>IF(K337=1,SUM($K$6:K337),0)</f>
        <v>201227204.798931</v>
      </c>
      <c r="N337" s="513">
        <f t="shared" si="45"/>
        <v>201227204.798931</v>
      </c>
      <c r="O337" s="468">
        <f t="shared" si="46"/>
        <v>0</v>
      </c>
      <c r="P337" s="468">
        <f>IF(O337=1,SUM($O$6:O337),0)</f>
        <v>0</v>
      </c>
    </row>
    <row r="338" customHeight="1" spans="1:16">
      <c r="A338" s="528"/>
      <c r="B338" s="514">
        <v>20</v>
      </c>
      <c r="C338" s="209" t="s">
        <v>381</v>
      </c>
      <c r="D338" s="498" t="s">
        <v>45</v>
      </c>
      <c r="E338" s="499" t="s">
        <v>143</v>
      </c>
      <c r="F338" s="501">
        <v>25000</v>
      </c>
      <c r="G338" s="501">
        <v>25000</v>
      </c>
      <c r="H338" s="502"/>
      <c r="I338" s="495">
        <f t="shared" si="42"/>
        <v>25000</v>
      </c>
      <c r="J338" s="511">
        <f t="shared" si="43"/>
        <v>0</v>
      </c>
      <c r="K338" s="468">
        <f t="shared" si="44"/>
        <v>1</v>
      </c>
      <c r="L338" s="468">
        <f>IF(J338=1,SUM($J$6:J338),0)</f>
        <v>0</v>
      </c>
      <c r="M338" s="468">
        <f>IF(K338=1,SUM($K$6:K338),0)</f>
        <v>201227205.798931</v>
      </c>
      <c r="N338" s="513">
        <f t="shared" si="45"/>
        <v>201227205.798931</v>
      </c>
      <c r="O338" s="468">
        <f t="shared" si="46"/>
        <v>0</v>
      </c>
      <c r="P338" s="468">
        <f>IF(O338=1,SUM($O$6:O338),0)</f>
        <v>0</v>
      </c>
    </row>
    <row r="339" customHeight="1" spans="1:16">
      <c r="A339" s="487"/>
      <c r="B339" s="514">
        <v>21</v>
      </c>
      <c r="C339" s="209" t="s">
        <v>382</v>
      </c>
      <c r="D339" s="498" t="s">
        <v>45</v>
      </c>
      <c r="E339" s="499" t="s">
        <v>143</v>
      </c>
      <c r="F339" s="501">
        <v>18400</v>
      </c>
      <c r="G339" s="501">
        <v>18400</v>
      </c>
      <c r="H339" s="502"/>
      <c r="I339" s="495">
        <f t="shared" si="42"/>
        <v>18400</v>
      </c>
      <c r="J339" s="511">
        <f t="shared" si="43"/>
        <v>0</v>
      </c>
      <c r="K339" s="468">
        <f t="shared" si="44"/>
        <v>1</v>
      </c>
      <c r="L339" s="468">
        <f>IF(J339=1,SUM($J$6:J339),0)</f>
        <v>0</v>
      </c>
      <c r="M339" s="468">
        <f>IF(K339=1,SUM($K$6:K339),0)</f>
        <v>201227206.798931</v>
      </c>
      <c r="N339" s="513">
        <f t="shared" si="45"/>
        <v>201227206.798931</v>
      </c>
      <c r="O339" s="468">
        <f t="shared" si="46"/>
        <v>0</v>
      </c>
      <c r="P339" s="468">
        <f>IF(O339=1,SUM($O$6:O339),0)</f>
        <v>0</v>
      </c>
    </row>
    <row r="340" customHeight="1" spans="1:16">
      <c r="A340" s="487"/>
      <c r="B340" s="514">
        <v>22</v>
      </c>
      <c r="C340" s="209" t="s">
        <v>383</v>
      </c>
      <c r="D340" s="498" t="s">
        <v>45</v>
      </c>
      <c r="E340" s="499" t="s">
        <v>143</v>
      </c>
      <c r="F340" s="501">
        <v>18400</v>
      </c>
      <c r="G340" s="501">
        <v>18400</v>
      </c>
      <c r="H340" s="502"/>
      <c r="I340" s="495">
        <f t="shared" si="42"/>
        <v>18400</v>
      </c>
      <c r="J340" s="511">
        <f t="shared" si="43"/>
        <v>0</v>
      </c>
      <c r="K340" s="468">
        <f t="shared" si="44"/>
        <v>1</v>
      </c>
      <c r="L340" s="468">
        <f>IF(J340=1,SUM($J$6:J340),0)</f>
        <v>0</v>
      </c>
      <c r="M340" s="468">
        <f>IF(K340=1,SUM($K$6:K340),0)</f>
        <v>201227207.798931</v>
      </c>
      <c r="N340" s="513">
        <f t="shared" si="45"/>
        <v>201227207.798931</v>
      </c>
      <c r="O340" s="468">
        <f t="shared" si="46"/>
        <v>0</v>
      </c>
      <c r="P340" s="468">
        <f>IF(O340=1,SUM($O$6:O340),0)</f>
        <v>0</v>
      </c>
    </row>
    <row r="341" customHeight="1" spans="1:16">
      <c r="A341" s="487"/>
      <c r="B341" s="514">
        <v>23</v>
      </c>
      <c r="C341" s="209" t="s">
        <v>384</v>
      </c>
      <c r="D341" s="498" t="s">
        <v>45</v>
      </c>
      <c r="E341" s="499" t="s">
        <v>143</v>
      </c>
      <c r="F341" s="501">
        <v>18400</v>
      </c>
      <c r="G341" s="501">
        <v>18400</v>
      </c>
      <c r="H341" s="502"/>
      <c r="I341" s="495">
        <f t="shared" si="42"/>
        <v>18400</v>
      </c>
      <c r="J341" s="511">
        <f t="shared" si="43"/>
        <v>0</v>
      </c>
      <c r="K341" s="468">
        <f t="shared" si="44"/>
        <v>1</v>
      </c>
      <c r="L341" s="468">
        <f>IF(J341=1,SUM($J$6:J341),0)</f>
        <v>0</v>
      </c>
      <c r="M341" s="468">
        <f>IF(K341=1,SUM($K$6:K341),0)</f>
        <v>201227208.798931</v>
      </c>
      <c r="N341" s="513">
        <f t="shared" si="45"/>
        <v>201227208.798931</v>
      </c>
      <c r="O341" s="468">
        <f t="shared" si="46"/>
        <v>0</v>
      </c>
      <c r="P341" s="468">
        <f>IF(O341=1,SUM($O$6:O341),0)</f>
        <v>0</v>
      </c>
    </row>
    <row r="342" customHeight="1" spans="1:16">
      <c r="A342" s="487"/>
      <c r="B342" s="514">
        <v>24</v>
      </c>
      <c r="C342" s="209" t="s">
        <v>385</v>
      </c>
      <c r="D342" s="498" t="s">
        <v>45</v>
      </c>
      <c r="E342" s="499" t="s">
        <v>143</v>
      </c>
      <c r="F342" s="501">
        <v>61300</v>
      </c>
      <c r="G342" s="501">
        <v>61300</v>
      </c>
      <c r="H342" s="502"/>
      <c r="I342" s="495">
        <f t="shared" si="42"/>
        <v>61300</v>
      </c>
      <c r="J342" s="511">
        <f t="shared" si="43"/>
        <v>0</v>
      </c>
      <c r="K342" s="468">
        <f t="shared" si="44"/>
        <v>1</v>
      </c>
      <c r="L342" s="468">
        <f>IF(J342=1,SUM($J$6:J342),0)</f>
        <v>0</v>
      </c>
      <c r="M342" s="468">
        <f>IF(K342=1,SUM($K$6:K342),0)</f>
        <v>201227209.798931</v>
      </c>
      <c r="N342" s="513">
        <f t="shared" si="45"/>
        <v>201227209.798931</v>
      </c>
      <c r="O342" s="468">
        <f t="shared" si="46"/>
        <v>0</v>
      </c>
      <c r="P342" s="468">
        <f>IF(O342=1,SUM($O$6:O342),0)</f>
        <v>0</v>
      </c>
    </row>
    <row r="343" customHeight="1" spans="1:16">
      <c r="A343" s="487"/>
      <c r="B343" s="514">
        <v>25</v>
      </c>
      <c r="C343" s="209" t="s">
        <v>386</v>
      </c>
      <c r="D343" s="498" t="s">
        <v>45</v>
      </c>
      <c r="E343" s="499" t="s">
        <v>143</v>
      </c>
      <c r="F343" s="501">
        <v>61300</v>
      </c>
      <c r="G343" s="501">
        <v>61300</v>
      </c>
      <c r="H343" s="502"/>
      <c r="I343" s="495">
        <f t="shared" si="42"/>
        <v>61300</v>
      </c>
      <c r="J343" s="511">
        <f t="shared" si="43"/>
        <v>0</v>
      </c>
      <c r="K343" s="468">
        <f t="shared" si="44"/>
        <v>1</v>
      </c>
      <c r="L343" s="468">
        <f>IF(J343=1,SUM($J$6:J343),0)</f>
        <v>0</v>
      </c>
      <c r="M343" s="468">
        <f>IF(K343=1,SUM($K$6:K343),0)</f>
        <v>201227210.798931</v>
      </c>
      <c r="N343" s="513">
        <f t="shared" si="45"/>
        <v>201227210.798931</v>
      </c>
      <c r="O343" s="468">
        <f t="shared" si="46"/>
        <v>0</v>
      </c>
      <c r="P343" s="468">
        <f>IF(O343=1,SUM($O$6:O343),0)</f>
        <v>0</v>
      </c>
    </row>
    <row r="344" customHeight="1" spans="1:16">
      <c r="A344" s="487"/>
      <c r="B344" s="514">
        <v>26</v>
      </c>
      <c r="C344" s="209" t="s">
        <v>387</v>
      </c>
      <c r="D344" s="498" t="s">
        <v>45</v>
      </c>
      <c r="E344" s="499" t="s">
        <v>143</v>
      </c>
      <c r="F344" s="501">
        <v>61300</v>
      </c>
      <c r="G344" s="501">
        <v>61300</v>
      </c>
      <c r="H344" s="502"/>
      <c r="I344" s="495">
        <f t="shared" si="42"/>
        <v>61300</v>
      </c>
      <c r="J344" s="511">
        <f t="shared" si="43"/>
        <v>0</v>
      </c>
      <c r="K344" s="468">
        <f t="shared" si="44"/>
        <v>1</v>
      </c>
      <c r="L344" s="468">
        <f>IF(J344=1,SUM($J$6:J344),0)</f>
        <v>0</v>
      </c>
      <c r="M344" s="468">
        <f>IF(K344=1,SUM($K$6:K344),0)</f>
        <v>201227211.798931</v>
      </c>
      <c r="N344" s="513">
        <f t="shared" si="45"/>
        <v>201227211.798931</v>
      </c>
      <c r="O344" s="468">
        <f t="shared" si="46"/>
        <v>0</v>
      </c>
      <c r="P344" s="468">
        <f>IF(O344=1,SUM($O$6:O344),0)</f>
        <v>0</v>
      </c>
    </row>
    <row r="345" customHeight="1" spans="1:16">
      <c r="A345" s="487"/>
      <c r="B345" s="514">
        <v>27</v>
      </c>
      <c r="C345" s="209" t="s">
        <v>388</v>
      </c>
      <c r="D345" s="498" t="s">
        <v>45</v>
      </c>
      <c r="E345" s="499" t="s">
        <v>143</v>
      </c>
      <c r="F345" s="501">
        <v>64500</v>
      </c>
      <c r="G345" s="501">
        <v>64500</v>
      </c>
      <c r="H345" s="502"/>
      <c r="I345" s="495">
        <f t="shared" si="42"/>
        <v>64500</v>
      </c>
      <c r="J345" s="511">
        <f t="shared" si="43"/>
        <v>0</v>
      </c>
      <c r="K345" s="468">
        <f t="shared" si="44"/>
        <v>1</v>
      </c>
      <c r="L345" s="468">
        <f>IF(J345=1,SUM($J$6:J345),0)</f>
        <v>0</v>
      </c>
      <c r="M345" s="468">
        <f>IF(K345=1,SUM($K$6:K345),0)</f>
        <v>201227212.798931</v>
      </c>
      <c r="N345" s="513">
        <f t="shared" si="45"/>
        <v>201227212.798931</v>
      </c>
      <c r="O345" s="468">
        <f t="shared" si="46"/>
        <v>0</v>
      </c>
      <c r="P345" s="468">
        <f>IF(O345=1,SUM($O$6:O345),0)</f>
        <v>0</v>
      </c>
    </row>
    <row r="346" customHeight="1" spans="1:16">
      <c r="A346" s="487"/>
      <c r="B346" s="514">
        <v>28</v>
      </c>
      <c r="C346" s="209" t="s">
        <v>389</v>
      </c>
      <c r="D346" s="498" t="s">
        <v>45</v>
      </c>
      <c r="E346" s="499" t="s">
        <v>143</v>
      </c>
      <c r="F346" s="501">
        <v>69000</v>
      </c>
      <c r="G346" s="501">
        <v>69000</v>
      </c>
      <c r="H346" s="502"/>
      <c r="I346" s="495">
        <f t="shared" si="42"/>
        <v>69000</v>
      </c>
      <c r="J346" s="511">
        <f t="shared" si="43"/>
        <v>0</v>
      </c>
      <c r="K346" s="468">
        <f t="shared" si="44"/>
        <v>1</v>
      </c>
      <c r="L346" s="468">
        <f>IF(J346=1,SUM($J$6:J346),0)</f>
        <v>0</v>
      </c>
      <c r="M346" s="468">
        <f>IF(K346=1,SUM($K$6:K346),0)</f>
        <v>201227213.798931</v>
      </c>
      <c r="N346" s="513">
        <f t="shared" si="45"/>
        <v>201227213.798931</v>
      </c>
      <c r="O346" s="468">
        <f t="shared" si="46"/>
        <v>0</v>
      </c>
      <c r="P346" s="468">
        <f>IF(O346=1,SUM($O$6:O346),0)</f>
        <v>0</v>
      </c>
    </row>
    <row r="347" customHeight="1" spans="1:16">
      <c r="A347" s="487"/>
      <c r="B347" s="514">
        <v>29</v>
      </c>
      <c r="C347" s="209" t="s">
        <v>390</v>
      </c>
      <c r="D347" s="498" t="s">
        <v>45</v>
      </c>
      <c r="E347" s="499" t="s">
        <v>143</v>
      </c>
      <c r="F347" s="501">
        <v>82500</v>
      </c>
      <c r="G347" s="501">
        <v>82500</v>
      </c>
      <c r="H347" s="502"/>
      <c r="I347" s="495">
        <f t="shared" si="42"/>
        <v>82500</v>
      </c>
      <c r="J347" s="511">
        <f t="shared" si="43"/>
        <v>0</v>
      </c>
      <c r="K347" s="468">
        <f t="shared" si="44"/>
        <v>1</v>
      </c>
      <c r="L347" s="468">
        <f>IF(J347=1,SUM($J$6:J347),0)</f>
        <v>0</v>
      </c>
      <c r="M347" s="468">
        <f>IF(K347=1,SUM($K$6:K347),0)</f>
        <v>201227214.798931</v>
      </c>
      <c r="N347" s="513">
        <f t="shared" si="45"/>
        <v>201227214.798931</v>
      </c>
      <c r="O347" s="468">
        <f t="shared" si="46"/>
        <v>0</v>
      </c>
      <c r="P347" s="468">
        <f>IF(O347=1,SUM($O$6:O347),0)</f>
        <v>0</v>
      </c>
    </row>
    <row r="348" customHeight="1" spans="1:16">
      <c r="A348" s="487"/>
      <c r="B348" s="514">
        <v>30</v>
      </c>
      <c r="C348" s="209" t="s">
        <v>391</v>
      </c>
      <c r="D348" s="498" t="s">
        <v>45</v>
      </c>
      <c r="E348" s="499" t="s">
        <v>143</v>
      </c>
      <c r="F348" s="501">
        <v>79800</v>
      </c>
      <c r="G348" s="501">
        <v>79800</v>
      </c>
      <c r="H348" s="502"/>
      <c r="I348" s="495">
        <f t="shared" si="42"/>
        <v>79800</v>
      </c>
      <c r="J348" s="511">
        <f t="shared" si="43"/>
        <v>0</v>
      </c>
      <c r="K348" s="468">
        <f t="shared" si="44"/>
        <v>1</v>
      </c>
      <c r="L348" s="468">
        <f>IF(J348=1,SUM($J$6:J348),0)</f>
        <v>0</v>
      </c>
      <c r="M348" s="468">
        <f>IF(K348=1,SUM($K$6:K348),0)</f>
        <v>201227215.798931</v>
      </c>
      <c r="N348" s="513">
        <f t="shared" si="45"/>
        <v>201227215.798931</v>
      </c>
      <c r="O348" s="468">
        <f t="shared" si="46"/>
        <v>0</v>
      </c>
      <c r="P348" s="468">
        <f>IF(O348=1,SUM($O$6:O348),0)</f>
        <v>0</v>
      </c>
    </row>
    <row r="349" customHeight="1" spans="1:16">
      <c r="A349" s="487"/>
      <c r="B349" s="514">
        <v>31</v>
      </c>
      <c r="C349" s="209" t="s">
        <v>392</v>
      </c>
      <c r="D349" s="498" t="s">
        <v>45</v>
      </c>
      <c r="E349" s="499" t="s">
        <v>143</v>
      </c>
      <c r="F349" s="501">
        <v>72100</v>
      </c>
      <c r="G349" s="501">
        <v>72100</v>
      </c>
      <c r="H349" s="502"/>
      <c r="I349" s="495">
        <f t="shared" si="42"/>
        <v>72100</v>
      </c>
      <c r="J349" s="511">
        <f t="shared" si="43"/>
        <v>0</v>
      </c>
      <c r="K349" s="468">
        <f t="shared" si="44"/>
        <v>1</v>
      </c>
      <c r="L349" s="468">
        <f>IF(J349=1,SUM($J$6:J349),0)</f>
        <v>0</v>
      </c>
      <c r="M349" s="468">
        <f>IF(K349=1,SUM($K$6:K349),0)</f>
        <v>201227216.798931</v>
      </c>
      <c r="N349" s="513">
        <f t="shared" si="45"/>
        <v>201227216.798931</v>
      </c>
      <c r="O349" s="468">
        <f t="shared" si="46"/>
        <v>0</v>
      </c>
      <c r="P349" s="468">
        <f>IF(O349=1,SUM($O$6:O349),0)</f>
        <v>0</v>
      </c>
    </row>
    <row r="350" customHeight="1" spans="1:16">
      <c r="A350" s="487"/>
      <c r="B350" s="514">
        <v>32</v>
      </c>
      <c r="C350" s="209" t="s">
        <v>393</v>
      </c>
      <c r="D350" s="498" t="s">
        <v>45</v>
      </c>
      <c r="E350" s="499" t="s">
        <v>143</v>
      </c>
      <c r="F350" s="501">
        <v>86800</v>
      </c>
      <c r="G350" s="501">
        <v>86800</v>
      </c>
      <c r="H350" s="502"/>
      <c r="I350" s="495">
        <f t="shared" si="42"/>
        <v>86800</v>
      </c>
      <c r="J350" s="511">
        <f t="shared" si="43"/>
        <v>0</v>
      </c>
      <c r="K350" s="468">
        <f t="shared" si="44"/>
        <v>1</v>
      </c>
      <c r="L350" s="468">
        <f>IF(J350=1,SUM($J$6:J350),0)</f>
        <v>0</v>
      </c>
      <c r="M350" s="468">
        <f>IF(K350=1,SUM($K$6:K350),0)</f>
        <v>201227217.798931</v>
      </c>
      <c r="N350" s="513">
        <f t="shared" si="45"/>
        <v>201227217.798931</v>
      </c>
      <c r="O350" s="468">
        <f t="shared" si="46"/>
        <v>0</v>
      </c>
      <c r="P350" s="468">
        <f>IF(O350=1,SUM($O$6:O350),0)</f>
        <v>0</v>
      </c>
    </row>
    <row r="351" customHeight="1" spans="1:16">
      <c r="A351" s="487"/>
      <c r="B351" s="514">
        <v>33</v>
      </c>
      <c r="C351" s="209" t="s">
        <v>394</v>
      </c>
      <c r="D351" s="498" t="s">
        <v>45</v>
      </c>
      <c r="E351" s="499" t="s">
        <v>143</v>
      </c>
      <c r="F351" s="501">
        <v>105600</v>
      </c>
      <c r="G351" s="501">
        <v>105600</v>
      </c>
      <c r="H351" s="502"/>
      <c r="I351" s="495">
        <f t="shared" si="42"/>
        <v>105600</v>
      </c>
      <c r="J351" s="511">
        <f t="shared" si="43"/>
        <v>0</v>
      </c>
      <c r="K351" s="468">
        <f t="shared" si="44"/>
        <v>1</v>
      </c>
      <c r="L351" s="468">
        <f>IF(J351=1,SUM($J$6:J351),0)</f>
        <v>0</v>
      </c>
      <c r="M351" s="468">
        <f>IF(K351=1,SUM($K$6:K351),0)</f>
        <v>201227218.798931</v>
      </c>
      <c r="N351" s="513">
        <f t="shared" si="45"/>
        <v>201227218.798931</v>
      </c>
      <c r="O351" s="468">
        <f t="shared" si="46"/>
        <v>0</v>
      </c>
      <c r="P351" s="468">
        <f>IF(O351=1,SUM($O$6:O351),0)</f>
        <v>0</v>
      </c>
    </row>
    <row r="352" customHeight="1" spans="1:16">
      <c r="A352" s="487"/>
      <c r="B352" s="514">
        <v>34</v>
      </c>
      <c r="C352" s="209" t="s">
        <v>395</v>
      </c>
      <c r="D352" s="498" t="s">
        <v>45</v>
      </c>
      <c r="E352" s="499" t="s">
        <v>143</v>
      </c>
      <c r="F352" s="501">
        <v>491900</v>
      </c>
      <c r="G352" s="501">
        <v>491900</v>
      </c>
      <c r="H352" s="502"/>
      <c r="I352" s="495">
        <f t="shared" si="42"/>
        <v>491900</v>
      </c>
      <c r="J352" s="511">
        <f t="shared" si="43"/>
        <v>0</v>
      </c>
      <c r="K352" s="468">
        <f t="shared" si="44"/>
        <v>1</v>
      </c>
      <c r="L352" s="468">
        <f>IF(J352=1,SUM($J$6:J352),0)</f>
        <v>0</v>
      </c>
      <c r="M352" s="468">
        <f>IF(K352=1,SUM($K$6:K352),0)</f>
        <v>201227219.798931</v>
      </c>
      <c r="N352" s="513">
        <f t="shared" si="45"/>
        <v>201227219.798931</v>
      </c>
      <c r="O352" s="468">
        <f t="shared" si="46"/>
        <v>0</v>
      </c>
      <c r="P352" s="468">
        <f>IF(O352=1,SUM($O$6:O352),0)</f>
        <v>0</v>
      </c>
    </row>
    <row r="353" customHeight="1" spans="1:16">
      <c r="A353" s="487"/>
      <c r="B353" s="514">
        <v>35</v>
      </c>
      <c r="C353" s="209" t="s">
        <v>396</v>
      </c>
      <c r="D353" s="498" t="s">
        <v>45</v>
      </c>
      <c r="E353" s="499" t="s">
        <v>143</v>
      </c>
      <c r="F353" s="501">
        <v>29555</v>
      </c>
      <c r="G353" s="501">
        <v>29555</v>
      </c>
      <c r="H353" s="502"/>
      <c r="I353" s="495">
        <f t="shared" si="42"/>
        <v>29555</v>
      </c>
      <c r="J353" s="511">
        <f t="shared" si="43"/>
        <v>0</v>
      </c>
      <c r="K353" s="468">
        <f t="shared" si="44"/>
        <v>1</v>
      </c>
      <c r="L353" s="468">
        <f>IF(J353=1,SUM($J$6:J353),0)</f>
        <v>0</v>
      </c>
      <c r="M353" s="468">
        <f>IF(K353=1,SUM($K$6:K353),0)</f>
        <v>201227220.798931</v>
      </c>
      <c r="N353" s="513">
        <f t="shared" si="45"/>
        <v>201227220.798931</v>
      </c>
      <c r="O353" s="468">
        <f t="shared" si="46"/>
        <v>0</v>
      </c>
      <c r="P353" s="468">
        <f>IF(O353=1,SUM($O$6:O353),0)</f>
        <v>0</v>
      </c>
    </row>
    <row r="354" customHeight="1" spans="1:16">
      <c r="A354" s="487"/>
      <c r="B354" s="514">
        <v>36</v>
      </c>
      <c r="C354" s="209" t="s">
        <v>397</v>
      </c>
      <c r="D354" s="498" t="s">
        <v>45</v>
      </c>
      <c r="E354" s="499" t="s">
        <v>143</v>
      </c>
      <c r="F354" s="501">
        <v>37200</v>
      </c>
      <c r="G354" s="501">
        <v>37200</v>
      </c>
      <c r="H354" s="502"/>
      <c r="I354" s="495">
        <f t="shared" si="42"/>
        <v>37200</v>
      </c>
      <c r="J354" s="511">
        <f t="shared" si="43"/>
        <v>0</v>
      </c>
      <c r="K354" s="468">
        <f t="shared" si="44"/>
        <v>1</v>
      </c>
      <c r="L354" s="468">
        <f>IF(J354=1,SUM($J$6:J354),0)</f>
        <v>0</v>
      </c>
      <c r="M354" s="468">
        <f>IF(K354=1,SUM($K$6:K354),0)</f>
        <v>201227221.798931</v>
      </c>
      <c r="N354" s="513">
        <f t="shared" si="45"/>
        <v>201227221.798931</v>
      </c>
      <c r="O354" s="468">
        <f t="shared" si="46"/>
        <v>0</v>
      </c>
      <c r="P354" s="468">
        <f>IF(O354=1,SUM($O$6:O354),0)</f>
        <v>0</v>
      </c>
    </row>
    <row r="355" customHeight="1" spans="1:16">
      <c r="A355" s="487"/>
      <c r="B355" s="514">
        <v>37</v>
      </c>
      <c r="C355" s="209" t="s">
        <v>398</v>
      </c>
      <c r="D355" s="498" t="s">
        <v>45</v>
      </c>
      <c r="E355" s="499" t="s">
        <v>143</v>
      </c>
      <c r="F355" s="501">
        <v>29600</v>
      </c>
      <c r="G355" s="501">
        <v>29600</v>
      </c>
      <c r="H355" s="502"/>
      <c r="I355" s="495">
        <f t="shared" si="42"/>
        <v>29600</v>
      </c>
      <c r="J355" s="511">
        <f t="shared" si="43"/>
        <v>0</v>
      </c>
      <c r="K355" s="468">
        <f t="shared" si="44"/>
        <v>1</v>
      </c>
      <c r="L355" s="468">
        <f>IF(J355=1,SUM($J$6:J355),0)</f>
        <v>0</v>
      </c>
      <c r="M355" s="468">
        <f>IF(K355=1,SUM($K$6:K355),0)</f>
        <v>201227222.798931</v>
      </c>
      <c r="N355" s="513">
        <f t="shared" si="45"/>
        <v>201227222.798931</v>
      </c>
      <c r="O355" s="468">
        <f t="shared" si="46"/>
        <v>0</v>
      </c>
      <c r="P355" s="468">
        <f>IF(O355=1,SUM($O$6:O355),0)</f>
        <v>0</v>
      </c>
    </row>
    <row r="356" customHeight="1" spans="1:16">
      <c r="A356" s="487"/>
      <c r="B356" s="514">
        <v>38</v>
      </c>
      <c r="C356" s="209" t="s">
        <v>399</v>
      </c>
      <c r="D356" s="498" t="s">
        <v>45</v>
      </c>
      <c r="E356" s="499" t="s">
        <v>143</v>
      </c>
      <c r="F356" s="501">
        <v>37144</v>
      </c>
      <c r="G356" s="501">
        <v>37144</v>
      </c>
      <c r="H356" s="502"/>
      <c r="I356" s="495">
        <f t="shared" si="42"/>
        <v>37144</v>
      </c>
      <c r="J356" s="511">
        <f t="shared" si="43"/>
        <v>0</v>
      </c>
      <c r="K356" s="468">
        <f t="shared" si="44"/>
        <v>1</v>
      </c>
      <c r="L356" s="468">
        <f>IF(J356=1,SUM($J$6:J356),0)</f>
        <v>0</v>
      </c>
      <c r="M356" s="468">
        <f>IF(K356=1,SUM($K$6:K356),0)</f>
        <v>201227223.798931</v>
      </c>
      <c r="N356" s="513">
        <f t="shared" si="45"/>
        <v>201227223.798931</v>
      </c>
      <c r="O356" s="468">
        <f t="shared" si="46"/>
        <v>0</v>
      </c>
      <c r="P356" s="468">
        <f>IF(O356=1,SUM($O$6:O356),0)</f>
        <v>0</v>
      </c>
    </row>
    <row r="357" customHeight="1" spans="1:16">
      <c r="A357" s="487"/>
      <c r="B357" s="514">
        <v>39</v>
      </c>
      <c r="C357" s="209" t="s">
        <v>400</v>
      </c>
      <c r="D357" s="498" t="s">
        <v>45</v>
      </c>
      <c r="E357" s="499" t="s">
        <v>143</v>
      </c>
      <c r="F357" s="501">
        <v>5700</v>
      </c>
      <c r="G357" s="501">
        <v>5700</v>
      </c>
      <c r="H357" s="502"/>
      <c r="I357" s="495">
        <f t="shared" si="42"/>
        <v>5700</v>
      </c>
      <c r="J357" s="511">
        <f t="shared" si="43"/>
        <v>0</v>
      </c>
      <c r="K357" s="468">
        <f t="shared" si="44"/>
        <v>1</v>
      </c>
      <c r="L357" s="468">
        <f>IF(J357=1,SUM($J$6:J357),0)</f>
        <v>0</v>
      </c>
      <c r="M357" s="468">
        <f>IF(K357=1,SUM($K$6:K357),0)</f>
        <v>201227224.798931</v>
      </c>
      <c r="N357" s="513">
        <f t="shared" si="45"/>
        <v>201227224.798931</v>
      </c>
      <c r="O357" s="468">
        <f t="shared" si="46"/>
        <v>0</v>
      </c>
      <c r="P357" s="468">
        <f>IF(O357=1,SUM($O$6:O357),0)</f>
        <v>0</v>
      </c>
    </row>
    <row r="358" customHeight="1" spans="1:16">
      <c r="A358" s="487"/>
      <c r="B358" s="514">
        <v>40</v>
      </c>
      <c r="C358" s="209" t="s">
        <v>401</v>
      </c>
      <c r="D358" s="498" t="s">
        <v>45</v>
      </c>
      <c r="E358" s="499" t="s">
        <v>143</v>
      </c>
      <c r="F358" s="501">
        <v>5700</v>
      </c>
      <c r="G358" s="501">
        <v>5700</v>
      </c>
      <c r="H358" s="502"/>
      <c r="I358" s="495">
        <f t="shared" si="42"/>
        <v>5700</v>
      </c>
      <c r="J358" s="511">
        <f t="shared" si="43"/>
        <v>0</v>
      </c>
      <c r="K358" s="468">
        <f t="shared" si="44"/>
        <v>1</v>
      </c>
      <c r="L358" s="468">
        <f>IF(J358=1,SUM($J$6:J358),0)</f>
        <v>0</v>
      </c>
      <c r="M358" s="468">
        <f>IF(K358=1,SUM($K$6:K358),0)</f>
        <v>201227225.798931</v>
      </c>
      <c r="N358" s="513">
        <f t="shared" si="45"/>
        <v>201227225.798931</v>
      </c>
      <c r="O358" s="468">
        <f t="shared" si="46"/>
        <v>0</v>
      </c>
      <c r="P358" s="468">
        <f>IF(O358=1,SUM($O$6:O358),0)</f>
        <v>0</v>
      </c>
    </row>
    <row r="359" customHeight="1" spans="1:16">
      <c r="A359" s="487"/>
      <c r="B359" s="514">
        <v>41</v>
      </c>
      <c r="C359" s="209" t="s">
        <v>402</v>
      </c>
      <c r="D359" s="498" t="s">
        <v>45</v>
      </c>
      <c r="E359" s="499" t="s">
        <v>143</v>
      </c>
      <c r="F359" s="501">
        <v>10700</v>
      </c>
      <c r="G359" s="501">
        <v>10700</v>
      </c>
      <c r="H359" s="502"/>
      <c r="I359" s="495">
        <f t="shared" si="42"/>
        <v>10700</v>
      </c>
      <c r="J359" s="511">
        <f t="shared" si="43"/>
        <v>0</v>
      </c>
      <c r="K359" s="468">
        <f t="shared" si="44"/>
        <v>1</v>
      </c>
      <c r="L359" s="468">
        <f>IF(J359=1,SUM($J$6:J359),0)</f>
        <v>0</v>
      </c>
      <c r="M359" s="468">
        <f>IF(K359=1,SUM($K$6:K359),0)</f>
        <v>201227226.798931</v>
      </c>
      <c r="N359" s="513">
        <f t="shared" si="45"/>
        <v>201227226.798931</v>
      </c>
      <c r="O359" s="468">
        <f t="shared" si="46"/>
        <v>0</v>
      </c>
      <c r="P359" s="468">
        <f>IF(O359=1,SUM($O$6:O359),0)</f>
        <v>0</v>
      </c>
    </row>
    <row r="360" customHeight="1" spans="1:16">
      <c r="A360" s="487"/>
      <c r="B360" s="514">
        <v>42</v>
      </c>
      <c r="C360" s="209" t="s">
        <v>403</v>
      </c>
      <c r="D360" s="498" t="s">
        <v>45</v>
      </c>
      <c r="E360" s="499" t="s">
        <v>143</v>
      </c>
      <c r="F360" s="501">
        <v>6200</v>
      </c>
      <c r="G360" s="501">
        <v>6200</v>
      </c>
      <c r="H360" s="502"/>
      <c r="I360" s="495">
        <f t="shared" si="42"/>
        <v>6200</v>
      </c>
      <c r="J360" s="511">
        <f t="shared" si="43"/>
        <v>0</v>
      </c>
      <c r="K360" s="468">
        <f t="shared" si="44"/>
        <v>1</v>
      </c>
      <c r="L360" s="468">
        <f>IF(J360=1,SUM($J$6:J360),0)</f>
        <v>0</v>
      </c>
      <c r="M360" s="468">
        <f>IF(K360=1,SUM($K$6:K360),0)</f>
        <v>201227227.798931</v>
      </c>
      <c r="N360" s="513">
        <f t="shared" si="45"/>
        <v>201227227.798931</v>
      </c>
      <c r="O360" s="468">
        <f t="shared" si="46"/>
        <v>0</v>
      </c>
      <c r="P360" s="468">
        <f>IF(O360=1,SUM($O$6:O360),0)</f>
        <v>0</v>
      </c>
    </row>
    <row r="361" customHeight="1" spans="1:17">
      <c r="A361" s="487"/>
      <c r="B361" s="514">
        <v>43</v>
      </c>
      <c r="C361" s="209" t="s">
        <v>404</v>
      </c>
      <c r="D361" s="498" t="s">
        <v>45</v>
      </c>
      <c r="E361" s="499" t="s">
        <v>244</v>
      </c>
      <c r="F361" s="501">
        <v>446100</v>
      </c>
      <c r="G361" s="501">
        <v>446100</v>
      </c>
      <c r="H361" s="502"/>
      <c r="I361" s="495">
        <f t="shared" si="42"/>
        <v>446100</v>
      </c>
      <c r="J361" s="511">
        <f t="shared" si="43"/>
        <v>0</v>
      </c>
      <c r="K361" s="468">
        <f t="shared" si="44"/>
        <v>1</v>
      </c>
      <c r="L361" s="468">
        <f>IF(J361=1,SUM($J$6:J361),0)</f>
        <v>0</v>
      </c>
      <c r="M361" s="468">
        <f>IF(K361=1,SUM($K$6:K361),0)</f>
        <v>201227228.798931</v>
      </c>
      <c r="N361" s="513">
        <f t="shared" si="45"/>
        <v>201227228.798931</v>
      </c>
      <c r="O361" s="468">
        <f t="shared" si="46"/>
        <v>0</v>
      </c>
      <c r="P361" s="468">
        <f>IF(O361=1,SUM($O$6:O361),0)</f>
        <v>0</v>
      </c>
      <c r="Q361" s="521"/>
    </row>
    <row r="362" customHeight="1" spans="1:16">
      <c r="A362" s="487"/>
      <c r="B362" s="514">
        <v>44</v>
      </c>
      <c r="C362" s="209" t="s">
        <v>405</v>
      </c>
      <c r="D362" s="498" t="s">
        <v>45</v>
      </c>
      <c r="E362" s="499" t="s">
        <v>244</v>
      </c>
      <c r="F362" s="501">
        <v>45796</v>
      </c>
      <c r="G362" s="501">
        <v>45796</v>
      </c>
      <c r="H362" s="502"/>
      <c r="I362" s="495">
        <f t="shared" si="42"/>
        <v>45796</v>
      </c>
      <c r="J362" s="511">
        <f t="shared" si="43"/>
        <v>0</v>
      </c>
      <c r="K362" s="468">
        <f t="shared" si="44"/>
        <v>1</v>
      </c>
      <c r="L362" s="468">
        <f>IF(J362=1,SUM($J$6:J362),0)</f>
        <v>0</v>
      </c>
      <c r="M362" s="468">
        <f>IF(K362=1,SUM($K$6:K362),0)</f>
        <v>201227229.798931</v>
      </c>
      <c r="N362" s="513">
        <f t="shared" si="45"/>
        <v>201227229.798931</v>
      </c>
      <c r="O362" s="468">
        <f t="shared" si="46"/>
        <v>0</v>
      </c>
      <c r="P362" s="468">
        <f>IF(O362=1,SUM($O$6:O362),0)</f>
        <v>0</v>
      </c>
    </row>
    <row r="363" customHeight="1" spans="1:16">
      <c r="A363" s="487"/>
      <c r="B363" s="497"/>
      <c r="C363" s="209" t="s">
        <v>122</v>
      </c>
      <c r="D363" s="498" t="s">
        <v>122</v>
      </c>
      <c r="E363" s="499"/>
      <c r="F363" s="501"/>
      <c r="G363" s="501"/>
      <c r="H363" s="502"/>
      <c r="I363" s="495">
        <f t="shared" si="42"/>
        <v>0</v>
      </c>
      <c r="J363" s="511">
        <f t="shared" si="43"/>
        <v>0</v>
      </c>
      <c r="K363" s="468">
        <f t="shared" si="44"/>
        <v>0</v>
      </c>
      <c r="L363" s="468">
        <f>IF(J363=1,SUM($J$6:J363),0)</f>
        <v>0</v>
      </c>
      <c r="M363" s="468">
        <f>IF(K363=1,SUM($K$6:K363),0)</f>
        <v>0</v>
      </c>
      <c r="N363" s="513">
        <f t="shared" si="45"/>
        <v>0</v>
      </c>
      <c r="O363" s="468">
        <f t="shared" si="46"/>
        <v>0</v>
      </c>
      <c r="P363" s="468">
        <f>IF(O363=1,SUM($O$6:O363),0)</f>
        <v>0</v>
      </c>
    </row>
    <row r="364" customHeight="1" spans="1:16">
      <c r="A364" s="487"/>
      <c r="B364" s="497" t="s">
        <v>406</v>
      </c>
      <c r="C364" s="209" t="s">
        <v>407</v>
      </c>
      <c r="D364" s="498" t="s">
        <v>122</v>
      </c>
      <c r="E364" s="499"/>
      <c r="F364" s="501"/>
      <c r="G364" s="501"/>
      <c r="H364" s="502"/>
      <c r="I364" s="495">
        <f t="shared" si="42"/>
        <v>0</v>
      </c>
      <c r="J364" s="511">
        <f t="shared" si="43"/>
        <v>0</v>
      </c>
      <c r="K364" s="468">
        <f t="shared" si="44"/>
        <v>0</v>
      </c>
      <c r="L364" s="468">
        <f>IF(J364=1,SUM($J$6:J364),0)</f>
        <v>0</v>
      </c>
      <c r="M364" s="468">
        <f>IF(K364=1,SUM($K$6:K364),0)</f>
        <v>0</v>
      </c>
      <c r="N364" s="513">
        <f t="shared" si="45"/>
        <v>0</v>
      </c>
      <c r="O364" s="468">
        <f t="shared" si="46"/>
        <v>0</v>
      </c>
      <c r="P364" s="468">
        <f>IF(O364=1,SUM($O$6:O364),0)</f>
        <v>0</v>
      </c>
    </row>
    <row r="365" customHeight="1" spans="1:16">
      <c r="A365" s="487"/>
      <c r="B365" s="514">
        <v>1</v>
      </c>
      <c r="C365" s="209" t="s">
        <v>408</v>
      </c>
      <c r="D365" s="498" t="s">
        <v>45</v>
      </c>
      <c r="E365" s="499" t="s">
        <v>143</v>
      </c>
      <c r="F365" s="501">
        <v>37000</v>
      </c>
      <c r="G365" s="501">
        <v>37000</v>
      </c>
      <c r="H365" s="502"/>
      <c r="I365" s="495">
        <f t="shared" si="42"/>
        <v>37000</v>
      </c>
      <c r="J365" s="511">
        <f t="shared" si="43"/>
        <v>0</v>
      </c>
      <c r="K365" s="468">
        <f t="shared" si="44"/>
        <v>1</v>
      </c>
      <c r="L365" s="468">
        <f>IF(J365=1,SUM($J$6:J365),0)</f>
        <v>0</v>
      </c>
      <c r="M365" s="468">
        <f>IF(K365=1,SUM($K$6:K365),0)</f>
        <v>201227230.798931</v>
      </c>
      <c r="N365" s="513">
        <f t="shared" si="45"/>
        <v>201227230.798931</v>
      </c>
      <c r="O365" s="468">
        <f t="shared" si="46"/>
        <v>0</v>
      </c>
      <c r="P365" s="468">
        <f>IF(O365=1,SUM($O$6:O365),0)</f>
        <v>0</v>
      </c>
    </row>
    <row r="366" customHeight="1" spans="1:16">
      <c r="A366" s="487"/>
      <c r="B366" s="514">
        <v>2</v>
      </c>
      <c r="C366" s="209" t="s">
        <v>409</v>
      </c>
      <c r="D366" s="498" t="s">
        <v>45</v>
      </c>
      <c r="E366" s="499" t="s">
        <v>143</v>
      </c>
      <c r="F366" s="501">
        <v>55500</v>
      </c>
      <c r="G366" s="501">
        <v>55500</v>
      </c>
      <c r="H366" s="502"/>
      <c r="I366" s="495">
        <f t="shared" si="42"/>
        <v>55500</v>
      </c>
      <c r="J366" s="511">
        <f t="shared" si="43"/>
        <v>0</v>
      </c>
      <c r="K366" s="468">
        <f t="shared" si="44"/>
        <v>1</v>
      </c>
      <c r="L366" s="468">
        <f>IF(J366=1,SUM($J$6:J366),0)</f>
        <v>0</v>
      </c>
      <c r="M366" s="468">
        <f>IF(K366=1,SUM($K$6:K366),0)</f>
        <v>201227231.798931</v>
      </c>
      <c r="N366" s="513">
        <f t="shared" si="45"/>
        <v>201227231.798931</v>
      </c>
      <c r="O366" s="468">
        <f t="shared" si="46"/>
        <v>0</v>
      </c>
      <c r="P366" s="468">
        <f>IF(O366=1,SUM($O$6:O366),0)</f>
        <v>0</v>
      </c>
    </row>
    <row r="367" customHeight="1" spans="1:16">
      <c r="A367" s="487"/>
      <c r="B367" s="514">
        <v>3</v>
      </c>
      <c r="C367" s="209" t="s">
        <v>410</v>
      </c>
      <c r="D367" s="498" t="s">
        <v>45</v>
      </c>
      <c r="E367" s="499" t="s">
        <v>143</v>
      </c>
      <c r="F367" s="501">
        <v>67800</v>
      </c>
      <c r="G367" s="501">
        <v>67800</v>
      </c>
      <c r="H367" s="502"/>
      <c r="I367" s="495">
        <f t="shared" si="42"/>
        <v>67800</v>
      </c>
      <c r="J367" s="511">
        <f t="shared" si="43"/>
        <v>0</v>
      </c>
      <c r="K367" s="468">
        <f t="shared" si="44"/>
        <v>1</v>
      </c>
      <c r="L367" s="468">
        <f>IF(J367=1,SUM($J$6:J367),0)</f>
        <v>0</v>
      </c>
      <c r="M367" s="468">
        <f>IF(K367=1,SUM($K$6:K367),0)</f>
        <v>201227232.798931</v>
      </c>
      <c r="N367" s="513">
        <f t="shared" si="45"/>
        <v>201227232.798931</v>
      </c>
      <c r="O367" s="468">
        <f t="shared" si="46"/>
        <v>0</v>
      </c>
      <c r="P367" s="468">
        <f>IF(O367=1,SUM($O$6:O367),0)</f>
        <v>0</v>
      </c>
    </row>
    <row r="368" customHeight="1" spans="1:16">
      <c r="A368" s="487"/>
      <c r="B368" s="514">
        <v>4</v>
      </c>
      <c r="C368" s="209" t="s">
        <v>411</v>
      </c>
      <c r="D368" s="498" t="s">
        <v>45</v>
      </c>
      <c r="E368" s="499" t="s">
        <v>143</v>
      </c>
      <c r="F368" s="501">
        <v>98600</v>
      </c>
      <c r="G368" s="501">
        <v>98600</v>
      </c>
      <c r="H368" s="502"/>
      <c r="I368" s="495">
        <f t="shared" si="42"/>
        <v>98600</v>
      </c>
      <c r="J368" s="511">
        <f t="shared" si="43"/>
        <v>0</v>
      </c>
      <c r="K368" s="468">
        <f t="shared" si="44"/>
        <v>1</v>
      </c>
      <c r="L368" s="468">
        <f>IF(J368=1,SUM($J$6:J368),0)</f>
        <v>0</v>
      </c>
      <c r="M368" s="468">
        <f>IF(K368=1,SUM($K$6:K368),0)</f>
        <v>201227233.798931</v>
      </c>
      <c r="N368" s="513">
        <f t="shared" si="45"/>
        <v>201227233.798931</v>
      </c>
      <c r="O368" s="468">
        <f t="shared" si="46"/>
        <v>0</v>
      </c>
      <c r="P368" s="468">
        <f>IF(O368=1,SUM($O$6:O368),0)</f>
        <v>0</v>
      </c>
    </row>
    <row r="369" customHeight="1" spans="1:16">
      <c r="A369" s="487"/>
      <c r="B369" s="514">
        <v>5</v>
      </c>
      <c r="C369" s="209" t="s">
        <v>412</v>
      </c>
      <c r="D369" s="498" t="s">
        <v>45</v>
      </c>
      <c r="E369" s="499" t="s">
        <v>143</v>
      </c>
      <c r="F369" s="501">
        <v>135199</v>
      </c>
      <c r="G369" s="501">
        <v>135199</v>
      </c>
      <c r="H369" s="502"/>
      <c r="I369" s="495">
        <f t="shared" si="42"/>
        <v>135199</v>
      </c>
      <c r="J369" s="511">
        <f t="shared" si="43"/>
        <v>0</v>
      </c>
      <c r="K369" s="468">
        <f t="shared" si="44"/>
        <v>1</v>
      </c>
      <c r="L369" s="468">
        <f>IF(J369=1,SUM($J$6:J369),0)</f>
        <v>0</v>
      </c>
      <c r="M369" s="468">
        <f>IF(K369=1,SUM($K$6:K369),0)</f>
        <v>201227234.798931</v>
      </c>
      <c r="N369" s="513">
        <f t="shared" si="45"/>
        <v>201227234.798931</v>
      </c>
      <c r="O369" s="468">
        <f t="shared" si="46"/>
        <v>0</v>
      </c>
      <c r="P369" s="468">
        <f>IF(O369=1,SUM($O$6:O369),0)</f>
        <v>0</v>
      </c>
    </row>
    <row r="370" customHeight="1" spans="1:16">
      <c r="A370" s="487"/>
      <c r="B370" s="514">
        <v>6</v>
      </c>
      <c r="C370" s="209" t="s">
        <v>413</v>
      </c>
      <c r="D370" s="498" t="s">
        <v>45</v>
      </c>
      <c r="E370" s="499" t="s">
        <v>262</v>
      </c>
      <c r="F370" s="501">
        <v>7789</v>
      </c>
      <c r="G370" s="501">
        <v>7789</v>
      </c>
      <c r="H370" s="502"/>
      <c r="I370" s="495">
        <f t="shared" si="42"/>
        <v>7789</v>
      </c>
      <c r="J370" s="511">
        <f t="shared" si="43"/>
        <v>0</v>
      </c>
      <c r="K370" s="468">
        <f t="shared" si="44"/>
        <v>1</v>
      </c>
      <c r="L370" s="468">
        <f>IF(J370=1,SUM($J$6:J370),0)</f>
        <v>0</v>
      </c>
      <c r="M370" s="468">
        <f>IF(K370=1,SUM($K$6:K370),0)</f>
        <v>201227235.798931</v>
      </c>
      <c r="N370" s="513">
        <f t="shared" si="45"/>
        <v>201227235.798931</v>
      </c>
      <c r="O370" s="468">
        <f t="shared" si="46"/>
        <v>0</v>
      </c>
      <c r="P370" s="468">
        <f>IF(O370=1,SUM($O$6:O370),0)</f>
        <v>0</v>
      </c>
    </row>
    <row r="371" customHeight="1" spans="1:16">
      <c r="A371" s="487"/>
      <c r="B371" s="514">
        <v>7</v>
      </c>
      <c r="C371" s="209" t="s">
        <v>414</v>
      </c>
      <c r="D371" s="498" t="s">
        <v>45</v>
      </c>
      <c r="E371" s="499" t="s">
        <v>43</v>
      </c>
      <c r="F371" s="501">
        <v>47459</v>
      </c>
      <c r="G371" s="501">
        <v>47459</v>
      </c>
      <c r="H371" s="502"/>
      <c r="I371" s="495">
        <f t="shared" si="42"/>
        <v>47459</v>
      </c>
      <c r="J371" s="511">
        <f t="shared" si="43"/>
        <v>0</v>
      </c>
      <c r="K371" s="468">
        <f t="shared" si="44"/>
        <v>1</v>
      </c>
      <c r="L371" s="468">
        <f>IF(J371=1,SUM($J$6:J371),0)</f>
        <v>0</v>
      </c>
      <c r="M371" s="468">
        <f>IF(K371=1,SUM($K$6:K371),0)</f>
        <v>201227236.798931</v>
      </c>
      <c r="N371" s="513">
        <f t="shared" si="45"/>
        <v>201227236.798931</v>
      </c>
      <c r="O371" s="468">
        <f t="shared" si="46"/>
        <v>0</v>
      </c>
      <c r="P371" s="468">
        <f>IF(O371=1,SUM($O$6:O371),0)</f>
        <v>0</v>
      </c>
    </row>
    <row r="372" customHeight="1" spans="1:16">
      <c r="A372" s="487"/>
      <c r="B372" s="514">
        <v>8</v>
      </c>
      <c r="C372" s="209" t="s">
        <v>415</v>
      </c>
      <c r="D372" s="498" t="s">
        <v>45</v>
      </c>
      <c r="E372" s="499" t="s">
        <v>43</v>
      </c>
      <c r="F372" s="501">
        <v>112500</v>
      </c>
      <c r="G372" s="501">
        <v>112500</v>
      </c>
      <c r="H372" s="502"/>
      <c r="I372" s="495">
        <f t="shared" si="42"/>
        <v>112500</v>
      </c>
      <c r="J372" s="511">
        <f t="shared" si="43"/>
        <v>0</v>
      </c>
      <c r="K372" s="468">
        <f t="shared" si="44"/>
        <v>1</v>
      </c>
      <c r="L372" s="468">
        <f>IF(J372=1,SUM($J$6:J372),0)</f>
        <v>0</v>
      </c>
      <c r="M372" s="468">
        <f>IF(K372=1,SUM($K$6:K372),0)</f>
        <v>201227237.798931</v>
      </c>
      <c r="N372" s="513">
        <f t="shared" si="45"/>
        <v>201227237.798931</v>
      </c>
      <c r="O372" s="468">
        <f t="shared" si="46"/>
        <v>0</v>
      </c>
      <c r="P372" s="468">
        <f>IF(O372=1,SUM($O$6:O372),0)</f>
        <v>0</v>
      </c>
    </row>
    <row r="373" customHeight="1" spans="1:17">
      <c r="A373" s="487"/>
      <c r="B373" s="514">
        <v>9</v>
      </c>
      <c r="C373" s="209" t="s">
        <v>416</v>
      </c>
      <c r="D373" s="498" t="s">
        <v>45</v>
      </c>
      <c r="E373" s="499" t="s">
        <v>43</v>
      </c>
      <c r="F373" s="501">
        <v>35800</v>
      </c>
      <c r="G373" s="501">
        <v>35800</v>
      </c>
      <c r="H373" s="502"/>
      <c r="I373" s="495">
        <f t="shared" si="42"/>
        <v>35800</v>
      </c>
      <c r="J373" s="511">
        <f t="shared" si="43"/>
        <v>0</v>
      </c>
      <c r="K373" s="468">
        <f t="shared" si="44"/>
        <v>1</v>
      </c>
      <c r="L373" s="468">
        <f>IF(J373=1,SUM($J$6:J373),0)</f>
        <v>0</v>
      </c>
      <c r="M373" s="468">
        <f>IF(K373=1,SUM($K$6:K373),0)</f>
        <v>201227238.798931</v>
      </c>
      <c r="N373" s="513">
        <f t="shared" si="45"/>
        <v>201227238.798931</v>
      </c>
      <c r="O373" s="468">
        <f t="shared" si="46"/>
        <v>0</v>
      </c>
      <c r="P373" s="468">
        <f>IF(O373=1,SUM($O$6:O373),0)</f>
        <v>0</v>
      </c>
      <c r="Q373" s="521"/>
    </row>
    <row r="374" customHeight="1" spans="1:17">
      <c r="A374" s="487"/>
      <c r="B374" s="514">
        <v>10</v>
      </c>
      <c r="C374" s="209" t="s">
        <v>417</v>
      </c>
      <c r="D374" s="498" t="s">
        <v>45</v>
      </c>
      <c r="E374" s="499" t="s">
        <v>43</v>
      </c>
      <c r="F374" s="501">
        <v>36000</v>
      </c>
      <c r="G374" s="501">
        <v>36000</v>
      </c>
      <c r="H374" s="502"/>
      <c r="I374" s="495">
        <f t="shared" si="42"/>
        <v>36000</v>
      </c>
      <c r="J374" s="511">
        <f t="shared" si="43"/>
        <v>0</v>
      </c>
      <c r="K374" s="468">
        <f t="shared" si="44"/>
        <v>1</v>
      </c>
      <c r="L374" s="468">
        <f>IF(J374=1,SUM($J$6:J374),0)</f>
        <v>0</v>
      </c>
      <c r="M374" s="468">
        <f>IF(K374=1,SUM($K$6:K374),0)</f>
        <v>201227239.798931</v>
      </c>
      <c r="N374" s="513">
        <f t="shared" si="45"/>
        <v>201227239.798931</v>
      </c>
      <c r="O374" s="468">
        <f t="shared" si="46"/>
        <v>0</v>
      </c>
      <c r="P374" s="468">
        <f>IF(O374=1,SUM($O$6:O374),0)</f>
        <v>0</v>
      </c>
      <c r="Q374" s="521"/>
    </row>
    <row r="375" customHeight="1" spans="1:16">
      <c r="A375" s="487"/>
      <c r="B375" s="514">
        <v>11</v>
      </c>
      <c r="C375" s="209" t="s">
        <v>418</v>
      </c>
      <c r="D375" s="498" t="s">
        <v>45</v>
      </c>
      <c r="E375" s="499" t="s">
        <v>43</v>
      </c>
      <c r="F375" s="501">
        <v>36000</v>
      </c>
      <c r="G375" s="501">
        <v>36000</v>
      </c>
      <c r="H375" s="502"/>
      <c r="I375" s="495">
        <f t="shared" si="42"/>
        <v>36000</v>
      </c>
      <c r="J375" s="511">
        <f t="shared" si="43"/>
        <v>0</v>
      </c>
      <c r="K375" s="468">
        <f t="shared" si="44"/>
        <v>1</v>
      </c>
      <c r="L375" s="468">
        <f>IF(J375=1,SUM($J$6:J375),0)</f>
        <v>0</v>
      </c>
      <c r="M375" s="468">
        <f>IF(K375=1,SUM($K$6:K375),0)</f>
        <v>201227240.798931</v>
      </c>
      <c r="N375" s="513">
        <f t="shared" si="45"/>
        <v>201227240.798931</v>
      </c>
      <c r="O375" s="468">
        <f t="shared" si="46"/>
        <v>0</v>
      </c>
      <c r="P375" s="468">
        <f>IF(O375=1,SUM($O$6:O375),0)</f>
        <v>0</v>
      </c>
    </row>
    <row r="376" customHeight="1" spans="1:16">
      <c r="A376" s="487"/>
      <c r="B376" s="514">
        <v>12</v>
      </c>
      <c r="C376" s="209" t="s">
        <v>419</v>
      </c>
      <c r="D376" s="498" t="s">
        <v>45</v>
      </c>
      <c r="E376" s="499" t="s">
        <v>43</v>
      </c>
      <c r="F376" s="501">
        <v>40000</v>
      </c>
      <c r="G376" s="501">
        <v>40000</v>
      </c>
      <c r="H376" s="502"/>
      <c r="I376" s="495">
        <f t="shared" si="42"/>
        <v>40000</v>
      </c>
      <c r="J376" s="511">
        <f t="shared" si="43"/>
        <v>0</v>
      </c>
      <c r="K376" s="468">
        <f t="shared" si="44"/>
        <v>1</v>
      </c>
      <c r="L376" s="468">
        <f>IF(J376=1,SUM($J$6:J376),0)</f>
        <v>0</v>
      </c>
      <c r="M376" s="468">
        <f>IF(K376=1,SUM($K$6:K376),0)</f>
        <v>201227241.798931</v>
      </c>
      <c r="N376" s="513">
        <f t="shared" si="45"/>
        <v>201227241.798931</v>
      </c>
      <c r="O376" s="468">
        <f t="shared" si="46"/>
        <v>0</v>
      </c>
      <c r="P376" s="468">
        <f>IF(O376=1,SUM($O$6:O376),0)</f>
        <v>0</v>
      </c>
    </row>
    <row r="377" customHeight="1" spans="1:16">
      <c r="A377" s="487"/>
      <c r="B377" s="514">
        <v>13</v>
      </c>
      <c r="C377" s="209" t="s">
        <v>420</v>
      </c>
      <c r="D377" s="498" t="s">
        <v>45</v>
      </c>
      <c r="E377" s="499" t="s">
        <v>43</v>
      </c>
      <c r="F377" s="501">
        <v>55000</v>
      </c>
      <c r="G377" s="501">
        <v>55000</v>
      </c>
      <c r="H377" s="502"/>
      <c r="I377" s="495">
        <f t="shared" si="42"/>
        <v>55000</v>
      </c>
      <c r="J377" s="511">
        <f t="shared" si="43"/>
        <v>0</v>
      </c>
      <c r="K377" s="468">
        <f t="shared" si="44"/>
        <v>1</v>
      </c>
      <c r="L377" s="468">
        <f>IF(J377=1,SUM($J$6:J377),0)</f>
        <v>0</v>
      </c>
      <c r="M377" s="468">
        <f>IF(K377=1,SUM($K$6:K377),0)</f>
        <v>201227242.798931</v>
      </c>
      <c r="N377" s="513">
        <f t="shared" si="45"/>
        <v>201227242.798931</v>
      </c>
      <c r="O377" s="468">
        <f t="shared" si="46"/>
        <v>0</v>
      </c>
      <c r="P377" s="468">
        <f>IF(O377=1,SUM($O$6:O377),0)</f>
        <v>0</v>
      </c>
    </row>
    <row r="378" customHeight="1" spans="1:16">
      <c r="A378" s="487"/>
      <c r="B378" s="514">
        <v>14</v>
      </c>
      <c r="C378" s="209" t="s">
        <v>421</v>
      </c>
      <c r="D378" s="498" t="s">
        <v>45</v>
      </c>
      <c r="E378" s="499" t="s">
        <v>43</v>
      </c>
      <c r="F378" s="501">
        <v>45500</v>
      </c>
      <c r="G378" s="501">
        <v>45500</v>
      </c>
      <c r="H378" s="502"/>
      <c r="I378" s="495">
        <f t="shared" si="42"/>
        <v>45500</v>
      </c>
      <c r="J378" s="511">
        <f t="shared" si="43"/>
        <v>0</v>
      </c>
      <c r="K378" s="468">
        <f t="shared" si="44"/>
        <v>1</v>
      </c>
      <c r="L378" s="468">
        <f>IF(J378=1,SUM($J$6:J378),0)</f>
        <v>0</v>
      </c>
      <c r="M378" s="468">
        <f>IF(K378=1,SUM($K$6:K378),0)</f>
        <v>201227243.798931</v>
      </c>
      <c r="N378" s="513">
        <f t="shared" si="45"/>
        <v>201227243.798931</v>
      </c>
      <c r="O378" s="468">
        <f t="shared" si="46"/>
        <v>0</v>
      </c>
      <c r="P378" s="468">
        <f>IF(O378=1,SUM($O$6:O378),0)</f>
        <v>0</v>
      </c>
    </row>
    <row r="379" customHeight="1" spans="1:16">
      <c r="A379" s="487"/>
      <c r="B379" s="514">
        <v>15</v>
      </c>
      <c r="C379" s="209" t="s">
        <v>422</v>
      </c>
      <c r="D379" s="498" t="s">
        <v>45</v>
      </c>
      <c r="E379" s="499" t="s">
        <v>43</v>
      </c>
      <c r="F379" s="501">
        <v>45500</v>
      </c>
      <c r="G379" s="501">
        <v>45500</v>
      </c>
      <c r="H379" s="502"/>
      <c r="I379" s="495">
        <f t="shared" si="42"/>
        <v>45500</v>
      </c>
      <c r="J379" s="511">
        <f t="shared" si="43"/>
        <v>0</v>
      </c>
      <c r="K379" s="468">
        <f t="shared" si="44"/>
        <v>1</v>
      </c>
      <c r="L379" s="468">
        <f>IF(J379=1,SUM($J$6:J379),0)</f>
        <v>0</v>
      </c>
      <c r="M379" s="468">
        <f>IF(K379=1,SUM($K$6:K379),0)</f>
        <v>201227244.798931</v>
      </c>
      <c r="N379" s="513">
        <f t="shared" si="45"/>
        <v>201227244.798931</v>
      </c>
      <c r="O379" s="468">
        <f t="shared" si="46"/>
        <v>0</v>
      </c>
      <c r="P379" s="468">
        <f>IF(O379=1,SUM($O$6:O379),0)</f>
        <v>0</v>
      </c>
    </row>
    <row r="380" customHeight="1" spans="1:16">
      <c r="A380" s="487"/>
      <c r="B380" s="514">
        <v>16</v>
      </c>
      <c r="C380" s="209" t="s">
        <v>423</v>
      </c>
      <c r="D380" s="498" t="s">
        <v>45</v>
      </c>
      <c r="E380" s="499" t="s">
        <v>43</v>
      </c>
      <c r="F380" s="501">
        <v>45500</v>
      </c>
      <c r="G380" s="501">
        <v>45500</v>
      </c>
      <c r="H380" s="502"/>
      <c r="I380" s="495">
        <f t="shared" si="42"/>
        <v>45500</v>
      </c>
      <c r="J380" s="511">
        <f t="shared" si="43"/>
        <v>0</v>
      </c>
      <c r="K380" s="468">
        <f t="shared" si="44"/>
        <v>1</v>
      </c>
      <c r="L380" s="468">
        <f>IF(J380=1,SUM($J$6:J380),0)</f>
        <v>0</v>
      </c>
      <c r="M380" s="468">
        <f>IF(K380=1,SUM($K$6:K380),0)</f>
        <v>201227245.798931</v>
      </c>
      <c r="N380" s="513">
        <f t="shared" si="45"/>
        <v>201227245.798931</v>
      </c>
      <c r="O380" s="468">
        <f t="shared" si="46"/>
        <v>0</v>
      </c>
      <c r="P380" s="468">
        <f>IF(O380=1,SUM($O$6:O380),0)</f>
        <v>0</v>
      </c>
    </row>
    <row r="381" customHeight="1" spans="1:16">
      <c r="A381" s="487"/>
      <c r="B381" s="514">
        <v>17</v>
      </c>
      <c r="C381" s="209" t="s">
        <v>424</v>
      </c>
      <c r="D381" s="498" t="s">
        <v>45</v>
      </c>
      <c r="E381" s="499" t="s">
        <v>43</v>
      </c>
      <c r="F381" s="501">
        <v>45500</v>
      </c>
      <c r="G381" s="501">
        <v>45500</v>
      </c>
      <c r="H381" s="502"/>
      <c r="I381" s="495">
        <f t="shared" si="42"/>
        <v>45500</v>
      </c>
      <c r="J381" s="511">
        <f t="shared" si="43"/>
        <v>0</v>
      </c>
      <c r="K381" s="468">
        <f t="shared" si="44"/>
        <v>1</v>
      </c>
      <c r="L381" s="468">
        <f>IF(J381=1,SUM($J$6:J381),0)</f>
        <v>0</v>
      </c>
      <c r="M381" s="468">
        <f>IF(K381=1,SUM($K$6:K381),0)</f>
        <v>201227246.798931</v>
      </c>
      <c r="N381" s="513">
        <f t="shared" si="45"/>
        <v>201227246.798931</v>
      </c>
      <c r="O381" s="468">
        <f t="shared" si="46"/>
        <v>0</v>
      </c>
      <c r="P381" s="468">
        <f>IF(O381=1,SUM($O$6:O381),0)</f>
        <v>0</v>
      </c>
    </row>
    <row r="382" customHeight="1" spans="1:16">
      <c r="A382" s="487"/>
      <c r="B382" s="514">
        <v>18</v>
      </c>
      <c r="C382" s="209" t="s">
        <v>425</v>
      </c>
      <c r="D382" s="498" t="s">
        <v>45</v>
      </c>
      <c r="E382" s="499" t="s">
        <v>43</v>
      </c>
      <c r="F382" s="501">
        <v>7938</v>
      </c>
      <c r="G382" s="501">
        <v>7938</v>
      </c>
      <c r="H382" s="502"/>
      <c r="I382" s="495">
        <f t="shared" si="42"/>
        <v>7938</v>
      </c>
      <c r="J382" s="511">
        <f t="shared" si="43"/>
        <v>0</v>
      </c>
      <c r="K382" s="468">
        <f t="shared" si="44"/>
        <v>1</v>
      </c>
      <c r="L382" s="468">
        <f>IF(J382=1,SUM($J$6:J382),0)</f>
        <v>0</v>
      </c>
      <c r="M382" s="468">
        <f>IF(K382=1,SUM($K$6:K382),0)</f>
        <v>201227247.798931</v>
      </c>
      <c r="N382" s="513">
        <f t="shared" si="45"/>
        <v>201227247.798931</v>
      </c>
      <c r="O382" s="468">
        <f t="shared" si="46"/>
        <v>0</v>
      </c>
      <c r="P382" s="468">
        <f>IF(O382=1,SUM($O$6:O382),0)</f>
        <v>0</v>
      </c>
    </row>
    <row r="383" customHeight="1" spans="1:16">
      <c r="A383" s="487"/>
      <c r="B383" s="514">
        <v>19</v>
      </c>
      <c r="C383" s="209" t="s">
        <v>426</v>
      </c>
      <c r="D383" s="498" t="s">
        <v>45</v>
      </c>
      <c r="E383" s="499" t="s">
        <v>43</v>
      </c>
      <c r="F383" s="501">
        <v>30000</v>
      </c>
      <c r="G383" s="501">
        <v>30000</v>
      </c>
      <c r="H383" s="502"/>
      <c r="I383" s="495">
        <f t="shared" si="42"/>
        <v>30000</v>
      </c>
      <c r="J383" s="511">
        <f t="shared" si="43"/>
        <v>0</v>
      </c>
      <c r="K383" s="468">
        <f t="shared" si="44"/>
        <v>1</v>
      </c>
      <c r="L383" s="468">
        <f>IF(J383=1,SUM($J$6:J383),0)</f>
        <v>0</v>
      </c>
      <c r="M383" s="468">
        <f>IF(K383=1,SUM($K$6:K383),0)</f>
        <v>201227248.798931</v>
      </c>
      <c r="N383" s="513">
        <f t="shared" si="45"/>
        <v>201227248.798931</v>
      </c>
      <c r="O383" s="468">
        <f t="shared" si="46"/>
        <v>0</v>
      </c>
      <c r="P383" s="468">
        <f>IF(O383=1,SUM($O$6:O383),0)</f>
        <v>0</v>
      </c>
    </row>
    <row r="384" customHeight="1" spans="1:16">
      <c r="A384" s="487"/>
      <c r="B384" s="514">
        <v>20</v>
      </c>
      <c r="C384" s="209" t="s">
        <v>427</v>
      </c>
      <c r="D384" s="498" t="s">
        <v>45</v>
      </c>
      <c r="E384" s="499" t="s">
        <v>43</v>
      </c>
      <c r="F384" s="501">
        <v>26500</v>
      </c>
      <c r="G384" s="501">
        <v>26500</v>
      </c>
      <c r="H384" s="502"/>
      <c r="I384" s="495">
        <f t="shared" si="42"/>
        <v>26500</v>
      </c>
      <c r="J384" s="511">
        <f t="shared" si="43"/>
        <v>0</v>
      </c>
      <c r="K384" s="468">
        <f t="shared" si="44"/>
        <v>1</v>
      </c>
      <c r="L384" s="468">
        <f>IF(J384=1,SUM($J$6:J384),0)</f>
        <v>0</v>
      </c>
      <c r="M384" s="468">
        <f>IF(K384=1,SUM($K$6:K384),0)</f>
        <v>201227249.798931</v>
      </c>
      <c r="N384" s="513">
        <f t="shared" si="45"/>
        <v>201227249.798931</v>
      </c>
      <c r="O384" s="468">
        <f t="shared" si="46"/>
        <v>0</v>
      </c>
      <c r="P384" s="468">
        <f>IF(O384=1,SUM($O$6:O384),0)</f>
        <v>0</v>
      </c>
    </row>
    <row r="385" customHeight="1" spans="1:16">
      <c r="A385" s="487"/>
      <c r="B385" s="514">
        <v>21</v>
      </c>
      <c r="C385" s="209" t="s">
        <v>428</v>
      </c>
      <c r="D385" s="498" t="s">
        <v>45</v>
      </c>
      <c r="E385" s="499" t="s">
        <v>43</v>
      </c>
      <c r="F385" s="501">
        <v>26500</v>
      </c>
      <c r="G385" s="501">
        <v>26500</v>
      </c>
      <c r="H385" s="502"/>
      <c r="I385" s="495">
        <f t="shared" si="42"/>
        <v>26500</v>
      </c>
      <c r="J385" s="511">
        <f t="shared" si="43"/>
        <v>0</v>
      </c>
      <c r="K385" s="468">
        <f t="shared" si="44"/>
        <v>1</v>
      </c>
      <c r="L385" s="468">
        <f>IF(J385=1,SUM($J$6:J385),0)</f>
        <v>0</v>
      </c>
      <c r="M385" s="468">
        <f>IF(K385=1,SUM($K$6:K385),0)</f>
        <v>201227250.798931</v>
      </c>
      <c r="N385" s="513">
        <f t="shared" si="45"/>
        <v>201227250.798931</v>
      </c>
      <c r="O385" s="468">
        <f t="shared" si="46"/>
        <v>0</v>
      </c>
      <c r="P385" s="468">
        <f>IF(O385=1,SUM($O$6:O385),0)</f>
        <v>0</v>
      </c>
    </row>
    <row r="386" customHeight="1" spans="1:16">
      <c r="A386" s="487"/>
      <c r="B386" s="514">
        <v>22</v>
      </c>
      <c r="C386" s="209" t="s">
        <v>429</v>
      </c>
      <c r="D386" s="498" t="s">
        <v>45</v>
      </c>
      <c r="E386" s="499" t="s">
        <v>43</v>
      </c>
      <c r="F386" s="501">
        <v>26500</v>
      </c>
      <c r="G386" s="501">
        <v>26500</v>
      </c>
      <c r="H386" s="502"/>
      <c r="I386" s="495">
        <f t="shared" si="42"/>
        <v>26500</v>
      </c>
      <c r="J386" s="511">
        <f t="shared" si="43"/>
        <v>0</v>
      </c>
      <c r="K386" s="468">
        <f t="shared" si="44"/>
        <v>1</v>
      </c>
      <c r="L386" s="468">
        <f>IF(J386=1,SUM($J$6:J386),0)</f>
        <v>0</v>
      </c>
      <c r="M386" s="468">
        <f>IF(K386=1,SUM($K$6:K386),0)</f>
        <v>201227251.798931</v>
      </c>
      <c r="N386" s="513">
        <f t="shared" si="45"/>
        <v>201227251.798931</v>
      </c>
      <c r="O386" s="468">
        <f t="shared" si="46"/>
        <v>0</v>
      </c>
      <c r="P386" s="468">
        <f>IF(O386=1,SUM($O$6:O386),0)</f>
        <v>0</v>
      </c>
    </row>
    <row r="387" customHeight="1" spans="1:16">
      <c r="A387" s="487"/>
      <c r="B387" s="514">
        <v>23</v>
      </c>
      <c r="C387" s="209" t="s">
        <v>430</v>
      </c>
      <c r="D387" s="498" t="s">
        <v>45</v>
      </c>
      <c r="E387" s="499" t="s">
        <v>43</v>
      </c>
      <c r="F387" s="501">
        <v>26500</v>
      </c>
      <c r="G387" s="501">
        <v>26500</v>
      </c>
      <c r="H387" s="502"/>
      <c r="I387" s="495">
        <f t="shared" si="42"/>
        <v>26500</v>
      </c>
      <c r="J387" s="511">
        <f t="shared" si="43"/>
        <v>0</v>
      </c>
      <c r="K387" s="468">
        <f t="shared" si="44"/>
        <v>1</v>
      </c>
      <c r="L387" s="468">
        <f>IF(J387=1,SUM($J$6:J387),0)</f>
        <v>0</v>
      </c>
      <c r="M387" s="468">
        <f>IF(K387=1,SUM($K$6:K387),0)</f>
        <v>201227252.798931</v>
      </c>
      <c r="N387" s="513">
        <f t="shared" si="45"/>
        <v>201227252.798931</v>
      </c>
      <c r="O387" s="468">
        <f t="shared" si="46"/>
        <v>0</v>
      </c>
      <c r="P387" s="468">
        <f>IF(O387=1,SUM($O$6:O387),0)</f>
        <v>0</v>
      </c>
    </row>
    <row r="388" customHeight="1" spans="1:16">
      <c r="A388" s="487"/>
      <c r="B388" s="514">
        <v>24</v>
      </c>
      <c r="C388" s="209" t="s">
        <v>431</v>
      </c>
      <c r="D388" s="498" t="s">
        <v>45</v>
      </c>
      <c r="E388" s="499" t="s">
        <v>43</v>
      </c>
      <c r="F388" s="501">
        <v>33600</v>
      </c>
      <c r="G388" s="501">
        <v>33600</v>
      </c>
      <c r="H388" s="502"/>
      <c r="I388" s="495">
        <f t="shared" si="42"/>
        <v>33600</v>
      </c>
      <c r="J388" s="511">
        <f t="shared" si="43"/>
        <v>0</v>
      </c>
      <c r="K388" s="468">
        <f t="shared" si="44"/>
        <v>1</v>
      </c>
      <c r="L388" s="468">
        <f>IF(J388=1,SUM($J$6:J388),0)</f>
        <v>0</v>
      </c>
      <c r="M388" s="468">
        <f>IF(K388=1,SUM($K$6:K388),0)</f>
        <v>201227253.798931</v>
      </c>
      <c r="N388" s="513">
        <f t="shared" si="45"/>
        <v>201227253.798931</v>
      </c>
      <c r="O388" s="468">
        <f t="shared" si="46"/>
        <v>0</v>
      </c>
      <c r="P388" s="468">
        <f>IF(O388=1,SUM($O$6:O388),0)</f>
        <v>0</v>
      </c>
    </row>
    <row r="389" customHeight="1" spans="1:16">
      <c r="A389" s="487"/>
      <c r="B389" s="514">
        <v>25</v>
      </c>
      <c r="C389" s="209" t="s">
        <v>432</v>
      </c>
      <c r="D389" s="498" t="s">
        <v>45</v>
      </c>
      <c r="E389" s="499" t="s">
        <v>43</v>
      </c>
      <c r="F389" s="501">
        <v>33600</v>
      </c>
      <c r="G389" s="501">
        <v>33600</v>
      </c>
      <c r="H389" s="502"/>
      <c r="I389" s="495">
        <f t="shared" si="42"/>
        <v>33600</v>
      </c>
      <c r="J389" s="511">
        <f t="shared" si="43"/>
        <v>0</v>
      </c>
      <c r="K389" s="468">
        <f t="shared" si="44"/>
        <v>1</v>
      </c>
      <c r="L389" s="468">
        <f>IF(J389=1,SUM($J$6:J389),0)</f>
        <v>0</v>
      </c>
      <c r="M389" s="468">
        <f>IF(K389=1,SUM($K$6:K389),0)</f>
        <v>201227254.798931</v>
      </c>
      <c r="N389" s="513">
        <f t="shared" si="45"/>
        <v>201227254.798931</v>
      </c>
      <c r="O389" s="468">
        <f t="shared" si="46"/>
        <v>0</v>
      </c>
      <c r="P389" s="468">
        <f>IF(O389=1,SUM($O$6:O389),0)</f>
        <v>0</v>
      </c>
    </row>
    <row r="390" customHeight="1" spans="1:16">
      <c r="A390" s="487"/>
      <c r="B390" s="514">
        <v>26</v>
      </c>
      <c r="C390" s="209" t="s">
        <v>433</v>
      </c>
      <c r="D390" s="498" t="s">
        <v>45</v>
      </c>
      <c r="E390" s="499" t="s">
        <v>43</v>
      </c>
      <c r="F390" s="501">
        <v>33600</v>
      </c>
      <c r="G390" s="501">
        <v>33600</v>
      </c>
      <c r="H390" s="502"/>
      <c r="I390" s="495">
        <f t="shared" ref="I390:I453" si="47">IF($I$5=$G$4,G390,(IF($I$5=$F$4,F390,0)))</f>
        <v>33600</v>
      </c>
      <c r="J390" s="511">
        <f t="shared" si="43"/>
        <v>0</v>
      </c>
      <c r="K390" s="468">
        <f t="shared" si="44"/>
        <v>1</v>
      </c>
      <c r="L390" s="468">
        <f>IF(J390=1,SUM($J$6:J390),0)</f>
        <v>0</v>
      </c>
      <c r="M390" s="468">
        <f>IF(K390=1,SUM($K$6:K390),0)</f>
        <v>201227255.798931</v>
      </c>
      <c r="N390" s="513">
        <f t="shared" si="45"/>
        <v>201227255.798931</v>
      </c>
      <c r="O390" s="468">
        <f t="shared" si="46"/>
        <v>0</v>
      </c>
      <c r="P390" s="468">
        <f>IF(O390=1,SUM($O$6:O390),0)</f>
        <v>0</v>
      </c>
    </row>
    <row r="391" customHeight="1" spans="1:16">
      <c r="A391" s="487"/>
      <c r="B391" s="514">
        <v>27</v>
      </c>
      <c r="C391" s="209" t="s">
        <v>434</v>
      </c>
      <c r="D391" s="498" t="s">
        <v>45</v>
      </c>
      <c r="E391" s="499" t="s">
        <v>43</v>
      </c>
      <c r="F391" s="501">
        <v>33600</v>
      </c>
      <c r="G391" s="501">
        <v>33600</v>
      </c>
      <c r="H391" s="502"/>
      <c r="I391" s="495">
        <f t="shared" si="47"/>
        <v>33600</v>
      </c>
      <c r="J391" s="511">
        <f t="shared" si="43"/>
        <v>0</v>
      </c>
      <c r="K391" s="468">
        <f t="shared" si="44"/>
        <v>1</v>
      </c>
      <c r="L391" s="468">
        <f>IF(J391=1,SUM($J$6:J391),0)</f>
        <v>0</v>
      </c>
      <c r="M391" s="468">
        <f>IF(K391=1,SUM($K$6:K391),0)</f>
        <v>201227256.798931</v>
      </c>
      <c r="N391" s="513">
        <f t="shared" si="45"/>
        <v>201227256.798931</v>
      </c>
      <c r="O391" s="468">
        <f t="shared" si="46"/>
        <v>0</v>
      </c>
      <c r="P391" s="468">
        <f>IF(O391=1,SUM($O$6:O391),0)</f>
        <v>0</v>
      </c>
    </row>
    <row r="392" customHeight="1" spans="1:16">
      <c r="A392" s="487"/>
      <c r="B392" s="514">
        <v>28</v>
      </c>
      <c r="C392" s="209" t="s">
        <v>435</v>
      </c>
      <c r="D392" s="498" t="s">
        <v>45</v>
      </c>
      <c r="E392" s="499" t="s">
        <v>43</v>
      </c>
      <c r="F392" s="501">
        <v>32600</v>
      </c>
      <c r="G392" s="501">
        <v>32600</v>
      </c>
      <c r="H392" s="502"/>
      <c r="I392" s="495">
        <f t="shared" si="47"/>
        <v>32600</v>
      </c>
      <c r="J392" s="511">
        <f t="shared" si="43"/>
        <v>0</v>
      </c>
      <c r="K392" s="468">
        <f t="shared" si="44"/>
        <v>1</v>
      </c>
      <c r="L392" s="468">
        <f>IF(J392=1,SUM($J$6:J392),0)</f>
        <v>0</v>
      </c>
      <c r="M392" s="468">
        <f>IF(K392=1,SUM($K$6:K392),0)</f>
        <v>201227257.798931</v>
      </c>
      <c r="N392" s="513">
        <f t="shared" si="45"/>
        <v>201227257.798931</v>
      </c>
      <c r="O392" s="468">
        <f t="shared" si="46"/>
        <v>0</v>
      </c>
      <c r="P392" s="468">
        <f>IF(O392=1,SUM($O$6:O392),0)</f>
        <v>0</v>
      </c>
    </row>
    <row r="393" customHeight="1" spans="1:16">
      <c r="A393" s="487"/>
      <c r="B393" s="514">
        <v>29</v>
      </c>
      <c r="C393" s="209" t="s">
        <v>436</v>
      </c>
      <c r="D393" s="498" t="s">
        <v>45</v>
      </c>
      <c r="E393" s="499" t="s">
        <v>43</v>
      </c>
      <c r="F393" s="501">
        <v>45000</v>
      </c>
      <c r="G393" s="501">
        <v>45000</v>
      </c>
      <c r="H393" s="502"/>
      <c r="I393" s="495">
        <f t="shared" si="47"/>
        <v>45000</v>
      </c>
      <c r="J393" s="511">
        <f t="shared" si="43"/>
        <v>0</v>
      </c>
      <c r="K393" s="468">
        <f t="shared" si="44"/>
        <v>1</v>
      </c>
      <c r="L393" s="468">
        <f>IF(J393=1,SUM($J$6:J393),0)</f>
        <v>0</v>
      </c>
      <c r="M393" s="468">
        <f>IF(K393=1,SUM($K$6:K393),0)</f>
        <v>201227258.798931</v>
      </c>
      <c r="N393" s="513">
        <f t="shared" si="45"/>
        <v>201227258.798931</v>
      </c>
      <c r="O393" s="468">
        <f t="shared" si="46"/>
        <v>0</v>
      </c>
      <c r="P393" s="468">
        <f>IF(O393=1,SUM($O$6:O393),0)</f>
        <v>0</v>
      </c>
    </row>
    <row r="394" customHeight="1" spans="1:16">
      <c r="A394" s="487"/>
      <c r="B394" s="514">
        <v>30</v>
      </c>
      <c r="C394" s="209" t="s">
        <v>437</v>
      </c>
      <c r="D394" s="498" t="s">
        <v>45</v>
      </c>
      <c r="E394" s="499" t="s">
        <v>43</v>
      </c>
      <c r="F394" s="501">
        <v>92500</v>
      </c>
      <c r="G394" s="501">
        <v>92500</v>
      </c>
      <c r="H394" s="502"/>
      <c r="I394" s="495">
        <f t="shared" si="47"/>
        <v>92500</v>
      </c>
      <c r="J394" s="511">
        <f t="shared" si="43"/>
        <v>0</v>
      </c>
      <c r="K394" s="468">
        <f t="shared" si="44"/>
        <v>1</v>
      </c>
      <c r="L394" s="468">
        <f>IF(J394=1,SUM($J$6:J394),0)</f>
        <v>0</v>
      </c>
      <c r="M394" s="468">
        <f>IF(K394=1,SUM($K$6:K394),0)</f>
        <v>201227259.798931</v>
      </c>
      <c r="N394" s="513">
        <f t="shared" si="45"/>
        <v>201227259.798931</v>
      </c>
      <c r="O394" s="468">
        <f t="shared" si="46"/>
        <v>0</v>
      </c>
      <c r="P394" s="468">
        <f>IF(O394=1,SUM($O$6:O394),0)</f>
        <v>0</v>
      </c>
    </row>
    <row r="395" customHeight="1" spans="1:16">
      <c r="A395" s="487"/>
      <c r="B395" s="514">
        <v>31</v>
      </c>
      <c r="C395" s="209" t="s">
        <v>438</v>
      </c>
      <c r="D395" s="498" t="s">
        <v>45</v>
      </c>
      <c r="E395" s="499" t="s">
        <v>43</v>
      </c>
      <c r="F395" s="501">
        <v>67700</v>
      </c>
      <c r="G395" s="501">
        <v>67700</v>
      </c>
      <c r="H395" s="502"/>
      <c r="I395" s="495">
        <f t="shared" si="47"/>
        <v>67700</v>
      </c>
      <c r="J395" s="511">
        <f t="shared" si="43"/>
        <v>0</v>
      </c>
      <c r="K395" s="468">
        <f t="shared" si="44"/>
        <v>1</v>
      </c>
      <c r="L395" s="468">
        <f>IF(J395=1,SUM($J$6:J395),0)</f>
        <v>0</v>
      </c>
      <c r="M395" s="468">
        <f>IF(K395=1,SUM($K$6:K395),0)</f>
        <v>201227260.798931</v>
      </c>
      <c r="N395" s="513">
        <f t="shared" si="45"/>
        <v>201227260.798931</v>
      </c>
      <c r="O395" s="468">
        <f t="shared" si="46"/>
        <v>0</v>
      </c>
      <c r="P395" s="468">
        <f>IF(O395=1,SUM($O$6:O395),0)</f>
        <v>0</v>
      </c>
    </row>
    <row r="396" customHeight="1" spans="1:16">
      <c r="A396" s="487"/>
      <c r="B396" s="514">
        <v>32</v>
      </c>
      <c r="C396" s="209" t="s">
        <v>439</v>
      </c>
      <c r="D396" s="498" t="s">
        <v>45</v>
      </c>
      <c r="E396" s="499" t="s">
        <v>43</v>
      </c>
      <c r="F396" s="501">
        <v>13100</v>
      </c>
      <c r="G396" s="501">
        <v>13100</v>
      </c>
      <c r="H396" s="502"/>
      <c r="I396" s="495">
        <f t="shared" si="47"/>
        <v>13100</v>
      </c>
      <c r="J396" s="511">
        <f t="shared" ref="J396:J459" si="48">IF(D396="MDU-KD",1,0)</f>
        <v>0</v>
      </c>
      <c r="K396" s="468">
        <f t="shared" ref="K396:K459" si="49">IF(D396="HDW",1,0)</f>
        <v>1</v>
      </c>
      <c r="L396" s="468">
        <f>IF(J396=1,SUM($J$6:J396),0)</f>
        <v>0</v>
      </c>
      <c r="M396" s="468">
        <f>IF(K396=1,SUM($K$6:K396),0)</f>
        <v>201227261.798931</v>
      </c>
      <c r="N396" s="513">
        <f t="shared" ref="N396:N459" si="50">IF(L396=0,M396,L396)</f>
        <v>201227261.798931</v>
      </c>
      <c r="O396" s="468">
        <f t="shared" ref="O396:O459" si="51">IF(E396=0,0,IF(LEFT(C396,11)="Tiang Beton",1,0))</f>
        <v>0</v>
      </c>
      <c r="P396" s="468">
        <f>IF(O396=1,SUM($O$6:O396),0)</f>
        <v>0</v>
      </c>
    </row>
    <row r="397" customHeight="1" spans="1:16">
      <c r="A397" s="487"/>
      <c r="B397" s="514">
        <v>33</v>
      </c>
      <c r="C397" s="209" t="s">
        <v>440</v>
      </c>
      <c r="D397" s="498" t="s">
        <v>45</v>
      </c>
      <c r="E397" s="499" t="s">
        <v>43</v>
      </c>
      <c r="F397" s="501">
        <v>404600</v>
      </c>
      <c r="G397" s="501">
        <v>404600</v>
      </c>
      <c r="H397" s="502"/>
      <c r="I397" s="495">
        <f t="shared" si="47"/>
        <v>404600</v>
      </c>
      <c r="J397" s="511">
        <f t="shared" si="48"/>
        <v>0</v>
      </c>
      <c r="K397" s="468">
        <f t="shared" si="49"/>
        <v>1</v>
      </c>
      <c r="L397" s="468">
        <f>IF(J397=1,SUM($J$6:J397),0)</f>
        <v>0</v>
      </c>
      <c r="M397" s="468">
        <f>IF(K397=1,SUM($K$6:K397),0)</f>
        <v>201227262.798931</v>
      </c>
      <c r="N397" s="513">
        <f t="shared" si="50"/>
        <v>201227262.798931</v>
      </c>
      <c r="O397" s="468">
        <f t="shared" si="51"/>
        <v>0</v>
      </c>
      <c r="P397" s="468">
        <f>IF(O397=1,SUM($O$6:O397),0)</f>
        <v>0</v>
      </c>
    </row>
    <row r="398" customHeight="1" spans="1:16">
      <c r="A398" s="487"/>
      <c r="B398" s="514">
        <v>34</v>
      </c>
      <c r="C398" s="209" t="s">
        <v>441</v>
      </c>
      <c r="D398" s="498" t="s">
        <v>45</v>
      </c>
      <c r="E398" s="499" t="s">
        <v>43</v>
      </c>
      <c r="F398" s="501">
        <v>445573.56</v>
      </c>
      <c r="G398" s="501">
        <v>445573.56</v>
      </c>
      <c r="H398" s="502"/>
      <c r="I398" s="495">
        <f t="shared" si="47"/>
        <v>445573.56</v>
      </c>
      <c r="J398" s="511">
        <f t="shared" si="48"/>
        <v>0</v>
      </c>
      <c r="K398" s="468">
        <f t="shared" si="49"/>
        <v>1</v>
      </c>
      <c r="L398" s="468">
        <f>IF(J398=1,SUM($J$6:J398),0)</f>
        <v>0</v>
      </c>
      <c r="M398" s="468">
        <f>IF(K398=1,SUM($K$6:K398),0)</f>
        <v>201227263.798931</v>
      </c>
      <c r="N398" s="513">
        <f t="shared" si="50"/>
        <v>201227263.798931</v>
      </c>
      <c r="O398" s="468">
        <f t="shared" si="51"/>
        <v>0</v>
      </c>
      <c r="P398" s="468">
        <f>IF(O398=1,SUM($O$6:O398),0)</f>
        <v>0</v>
      </c>
    </row>
    <row r="399" customHeight="1" spans="1:16">
      <c r="A399" s="487"/>
      <c r="B399" s="514">
        <v>35</v>
      </c>
      <c r="C399" s="209" t="s">
        <v>442</v>
      </c>
      <c r="D399" s="498" t="s">
        <v>45</v>
      </c>
      <c r="E399" s="499" t="s">
        <v>43</v>
      </c>
      <c r="F399" s="501">
        <v>89200</v>
      </c>
      <c r="G399" s="501">
        <v>89200</v>
      </c>
      <c r="H399" s="502"/>
      <c r="I399" s="495">
        <f t="shared" si="47"/>
        <v>89200</v>
      </c>
      <c r="J399" s="511">
        <f t="shared" si="48"/>
        <v>0</v>
      </c>
      <c r="K399" s="468">
        <f t="shared" si="49"/>
        <v>1</v>
      </c>
      <c r="L399" s="468">
        <f>IF(J399=1,SUM($J$6:J399),0)</f>
        <v>0</v>
      </c>
      <c r="M399" s="468">
        <f>IF(K399=1,SUM($K$6:K399),0)</f>
        <v>201227264.798931</v>
      </c>
      <c r="N399" s="513">
        <f t="shared" si="50"/>
        <v>201227264.798931</v>
      </c>
      <c r="O399" s="468">
        <f t="shared" si="51"/>
        <v>0</v>
      </c>
      <c r="P399" s="468">
        <f>IF(O399=1,SUM($O$6:O399),0)</f>
        <v>0</v>
      </c>
    </row>
    <row r="400" customHeight="1" spans="1:16">
      <c r="A400" s="487"/>
      <c r="B400" s="514">
        <v>36</v>
      </c>
      <c r="C400" s="209" t="s">
        <v>443</v>
      </c>
      <c r="D400" s="498" t="s">
        <v>45</v>
      </c>
      <c r="E400" s="499" t="s">
        <v>43</v>
      </c>
      <c r="F400" s="501">
        <v>95000</v>
      </c>
      <c r="G400" s="501">
        <v>95000</v>
      </c>
      <c r="H400" s="502"/>
      <c r="I400" s="495">
        <f t="shared" si="47"/>
        <v>95000</v>
      </c>
      <c r="J400" s="511">
        <f t="shared" si="48"/>
        <v>0</v>
      </c>
      <c r="K400" s="468">
        <f t="shared" si="49"/>
        <v>1</v>
      </c>
      <c r="L400" s="468">
        <f>IF(J400=1,SUM($J$6:J400),0)</f>
        <v>0</v>
      </c>
      <c r="M400" s="468">
        <f>IF(K400=1,SUM($K$6:K400),0)</f>
        <v>201227265.798931</v>
      </c>
      <c r="N400" s="513">
        <f t="shared" si="50"/>
        <v>201227265.798931</v>
      </c>
      <c r="O400" s="468">
        <f t="shared" si="51"/>
        <v>0</v>
      </c>
      <c r="P400" s="468">
        <f>IF(O400=1,SUM($O$6:O400),0)</f>
        <v>0</v>
      </c>
    </row>
    <row r="401" customHeight="1" spans="1:16">
      <c r="A401" s="487"/>
      <c r="B401" s="514">
        <v>37</v>
      </c>
      <c r="C401" s="209" t="s">
        <v>444</v>
      </c>
      <c r="D401" s="498" t="s">
        <v>45</v>
      </c>
      <c r="E401" s="499" t="s">
        <v>43</v>
      </c>
      <c r="F401" s="501">
        <v>15500</v>
      </c>
      <c r="G401" s="501">
        <v>15500</v>
      </c>
      <c r="H401" s="502"/>
      <c r="I401" s="495">
        <f t="shared" si="47"/>
        <v>15500</v>
      </c>
      <c r="J401" s="511">
        <f t="shared" si="48"/>
        <v>0</v>
      </c>
      <c r="K401" s="468">
        <f t="shared" si="49"/>
        <v>1</v>
      </c>
      <c r="L401" s="468">
        <f>IF(J401=1,SUM($J$6:J401),0)</f>
        <v>0</v>
      </c>
      <c r="M401" s="468">
        <f>IF(K401=1,SUM($K$6:K401),0)</f>
        <v>201227266.798931</v>
      </c>
      <c r="N401" s="513">
        <f t="shared" si="50"/>
        <v>201227266.798931</v>
      </c>
      <c r="O401" s="468">
        <f t="shared" si="51"/>
        <v>0</v>
      </c>
      <c r="P401" s="468">
        <f>IF(O401=1,SUM($O$6:O401),0)</f>
        <v>0</v>
      </c>
    </row>
    <row r="402" customHeight="1" spans="1:16">
      <c r="A402" s="487"/>
      <c r="B402" s="514">
        <v>38</v>
      </c>
      <c r="C402" s="209" t="s">
        <v>445</v>
      </c>
      <c r="D402" s="498" t="s">
        <v>45</v>
      </c>
      <c r="E402" s="499" t="s">
        <v>43</v>
      </c>
      <c r="F402" s="501">
        <v>37700</v>
      </c>
      <c r="G402" s="501">
        <v>37700</v>
      </c>
      <c r="H402" s="502"/>
      <c r="I402" s="495">
        <f t="shared" si="47"/>
        <v>37700</v>
      </c>
      <c r="J402" s="511">
        <f t="shared" si="48"/>
        <v>0</v>
      </c>
      <c r="K402" s="468">
        <f t="shared" si="49"/>
        <v>1</v>
      </c>
      <c r="L402" s="468">
        <f>IF(J402=1,SUM($J$6:J402),0)</f>
        <v>0</v>
      </c>
      <c r="M402" s="468">
        <f>IF(K402=1,SUM($K$6:K402),0)</f>
        <v>201227267.798931</v>
      </c>
      <c r="N402" s="513">
        <f t="shared" si="50"/>
        <v>201227267.798931</v>
      </c>
      <c r="O402" s="468">
        <f t="shared" si="51"/>
        <v>0</v>
      </c>
      <c r="P402" s="468">
        <f>IF(O402=1,SUM($O$6:O402),0)</f>
        <v>0</v>
      </c>
    </row>
    <row r="403" customHeight="1" spans="1:16">
      <c r="A403" s="487"/>
      <c r="B403" s="514">
        <v>39</v>
      </c>
      <c r="C403" s="209" t="s">
        <v>446</v>
      </c>
      <c r="D403" s="498" t="s">
        <v>45</v>
      </c>
      <c r="E403" s="499" t="s">
        <v>43</v>
      </c>
      <c r="F403" s="501">
        <v>28000</v>
      </c>
      <c r="G403" s="501">
        <v>28100</v>
      </c>
      <c r="H403" s="502"/>
      <c r="I403" s="495">
        <f t="shared" si="47"/>
        <v>28100</v>
      </c>
      <c r="J403" s="511">
        <f t="shared" si="48"/>
        <v>0</v>
      </c>
      <c r="K403" s="468">
        <f t="shared" si="49"/>
        <v>1</v>
      </c>
      <c r="L403" s="468">
        <f>IF(J403=1,SUM($J$6:J403),0)</f>
        <v>0</v>
      </c>
      <c r="M403" s="468">
        <f>IF(K403=1,SUM($K$6:K403),0)</f>
        <v>201227268.798931</v>
      </c>
      <c r="N403" s="513">
        <f t="shared" si="50"/>
        <v>201227268.798931</v>
      </c>
      <c r="O403" s="468">
        <f t="shared" si="51"/>
        <v>0</v>
      </c>
      <c r="P403" s="468">
        <f>IF(O403=1,SUM($O$6:O403),0)</f>
        <v>0</v>
      </c>
    </row>
    <row r="404" customHeight="1" spans="1:16">
      <c r="A404" s="487"/>
      <c r="B404" s="514">
        <v>40</v>
      </c>
      <c r="C404" s="209" t="s">
        <v>447</v>
      </c>
      <c r="D404" s="498" t="s">
        <v>45</v>
      </c>
      <c r="E404" s="499" t="s">
        <v>43</v>
      </c>
      <c r="F404" s="501">
        <v>22400</v>
      </c>
      <c r="G404" s="501">
        <v>22400</v>
      </c>
      <c r="H404" s="502"/>
      <c r="I404" s="495">
        <f t="shared" si="47"/>
        <v>22400</v>
      </c>
      <c r="J404" s="511">
        <f t="shared" si="48"/>
        <v>0</v>
      </c>
      <c r="K404" s="468">
        <f t="shared" si="49"/>
        <v>1</v>
      </c>
      <c r="L404" s="468">
        <f>IF(J404=1,SUM($J$6:J404),0)</f>
        <v>0</v>
      </c>
      <c r="M404" s="468">
        <f>IF(K404=1,SUM($K$6:K404),0)</f>
        <v>201227269.798931</v>
      </c>
      <c r="N404" s="513">
        <f t="shared" si="50"/>
        <v>201227269.798931</v>
      </c>
      <c r="O404" s="468">
        <f t="shared" si="51"/>
        <v>0</v>
      </c>
      <c r="P404" s="468">
        <f>IF(O404=1,SUM($O$6:O404),0)</f>
        <v>0</v>
      </c>
    </row>
    <row r="405" customHeight="1" spans="1:16">
      <c r="A405" s="487"/>
      <c r="B405" s="514">
        <v>42</v>
      </c>
      <c r="C405" s="209" t="s">
        <v>448</v>
      </c>
      <c r="D405" s="498" t="s">
        <v>45</v>
      </c>
      <c r="E405" s="499" t="s">
        <v>43</v>
      </c>
      <c r="F405" s="501">
        <v>15800</v>
      </c>
      <c r="G405" s="501">
        <v>15900</v>
      </c>
      <c r="H405" s="502"/>
      <c r="I405" s="495">
        <f t="shared" si="47"/>
        <v>15900</v>
      </c>
      <c r="J405" s="511">
        <f t="shared" si="48"/>
        <v>0</v>
      </c>
      <c r="K405" s="468">
        <f t="shared" si="49"/>
        <v>1</v>
      </c>
      <c r="L405" s="468">
        <f>IF(J405=1,SUM($J$6:J405),0)</f>
        <v>0</v>
      </c>
      <c r="M405" s="468">
        <f>IF(K405=1,SUM($K$6:K405),0)</f>
        <v>201227270.798931</v>
      </c>
      <c r="N405" s="513">
        <f t="shared" si="50"/>
        <v>201227270.798931</v>
      </c>
      <c r="O405" s="468">
        <f t="shared" si="51"/>
        <v>0</v>
      </c>
      <c r="P405" s="468">
        <f>IF(O405=1,SUM($O$6:O405),0)</f>
        <v>0</v>
      </c>
    </row>
    <row r="406" customHeight="1" spans="1:16">
      <c r="A406" s="487"/>
      <c r="B406" s="514">
        <v>41</v>
      </c>
      <c r="C406" s="209" t="s">
        <v>449</v>
      </c>
      <c r="D406" s="498" t="s">
        <v>45</v>
      </c>
      <c r="E406" s="499" t="s">
        <v>43</v>
      </c>
      <c r="F406" s="501">
        <v>22400</v>
      </c>
      <c r="G406" s="501">
        <v>22500</v>
      </c>
      <c r="H406" s="502"/>
      <c r="I406" s="495">
        <f t="shared" si="47"/>
        <v>22500</v>
      </c>
      <c r="J406" s="511">
        <f t="shared" si="48"/>
        <v>0</v>
      </c>
      <c r="K406" s="468">
        <f t="shared" si="49"/>
        <v>1</v>
      </c>
      <c r="L406" s="468">
        <f>IF(J406=1,SUM($J$6:J406),0)</f>
        <v>0</v>
      </c>
      <c r="M406" s="468">
        <f>IF(K406=1,SUM($K$6:K406),0)</f>
        <v>201227271.798931</v>
      </c>
      <c r="N406" s="513">
        <f t="shared" si="50"/>
        <v>201227271.798931</v>
      </c>
      <c r="O406" s="468">
        <f t="shared" si="51"/>
        <v>0</v>
      </c>
      <c r="P406" s="468">
        <f>IF(O406=1,SUM($O$6:O406),0)</f>
        <v>0</v>
      </c>
    </row>
    <row r="407" customHeight="1" spans="1:16">
      <c r="A407" s="487"/>
      <c r="B407" s="514">
        <v>42</v>
      </c>
      <c r="C407" s="209" t="s">
        <v>450</v>
      </c>
      <c r="D407" s="498" t="s">
        <v>45</v>
      </c>
      <c r="E407" s="499" t="s">
        <v>43</v>
      </c>
      <c r="F407" s="501">
        <v>36500</v>
      </c>
      <c r="G407" s="501">
        <v>36500</v>
      </c>
      <c r="H407" s="502"/>
      <c r="I407" s="495">
        <f t="shared" si="47"/>
        <v>36500</v>
      </c>
      <c r="J407" s="511">
        <f t="shared" si="48"/>
        <v>0</v>
      </c>
      <c r="K407" s="468">
        <f t="shared" si="49"/>
        <v>1</v>
      </c>
      <c r="L407" s="468">
        <f>IF(J407=1,SUM($J$6:J407),0)</f>
        <v>0</v>
      </c>
      <c r="M407" s="468">
        <f>IF(K407=1,SUM($K$6:K407),0)</f>
        <v>201227272.798931</v>
      </c>
      <c r="N407" s="513">
        <f t="shared" si="50"/>
        <v>201227272.798931</v>
      </c>
      <c r="O407" s="468">
        <f t="shared" si="51"/>
        <v>0</v>
      </c>
      <c r="P407" s="468">
        <f>IF(O407=1,SUM($O$6:O407),0)</f>
        <v>0</v>
      </c>
    </row>
    <row r="408" customHeight="1" spans="1:16">
      <c r="A408" s="487"/>
      <c r="B408" s="514">
        <v>43</v>
      </c>
      <c r="C408" s="209" t="s">
        <v>451</v>
      </c>
      <c r="D408" s="498" t="s">
        <v>45</v>
      </c>
      <c r="E408" s="499" t="s">
        <v>43</v>
      </c>
      <c r="F408" s="501">
        <v>10800</v>
      </c>
      <c r="G408" s="501">
        <v>10800</v>
      </c>
      <c r="H408" s="502"/>
      <c r="I408" s="495">
        <f t="shared" si="47"/>
        <v>10800</v>
      </c>
      <c r="J408" s="511">
        <f t="shared" si="48"/>
        <v>0</v>
      </c>
      <c r="K408" s="468">
        <f t="shared" si="49"/>
        <v>1</v>
      </c>
      <c r="L408" s="468">
        <f>IF(J408=1,SUM($J$6:J408),0)</f>
        <v>0</v>
      </c>
      <c r="M408" s="468">
        <f>IF(K408=1,SUM($K$6:K408),0)</f>
        <v>201227273.798931</v>
      </c>
      <c r="N408" s="513">
        <f t="shared" si="50"/>
        <v>201227273.798931</v>
      </c>
      <c r="O408" s="468">
        <f t="shared" si="51"/>
        <v>0</v>
      </c>
      <c r="P408" s="468">
        <f>IF(O408=1,SUM($O$6:O408),0)</f>
        <v>0</v>
      </c>
    </row>
    <row r="409" customHeight="1" spans="1:16">
      <c r="A409" s="487"/>
      <c r="B409" s="514">
        <v>44</v>
      </c>
      <c r="C409" s="209" t="s">
        <v>452</v>
      </c>
      <c r="D409" s="498" t="s">
        <v>45</v>
      </c>
      <c r="E409" s="499" t="s">
        <v>43</v>
      </c>
      <c r="F409" s="501">
        <v>13600</v>
      </c>
      <c r="G409" s="501">
        <v>13600</v>
      </c>
      <c r="H409" s="502"/>
      <c r="I409" s="495">
        <f t="shared" si="47"/>
        <v>13600</v>
      </c>
      <c r="J409" s="511">
        <f t="shared" si="48"/>
        <v>0</v>
      </c>
      <c r="K409" s="468">
        <f t="shared" si="49"/>
        <v>1</v>
      </c>
      <c r="L409" s="468">
        <f>IF(J409=1,SUM($J$6:J409),0)</f>
        <v>0</v>
      </c>
      <c r="M409" s="468">
        <f>IF(K409=1,SUM($K$6:K409),0)</f>
        <v>201227274.798931</v>
      </c>
      <c r="N409" s="513">
        <f t="shared" si="50"/>
        <v>201227274.798931</v>
      </c>
      <c r="O409" s="468">
        <f t="shared" si="51"/>
        <v>0</v>
      </c>
      <c r="P409" s="468">
        <f>IF(O409=1,SUM($O$6:O409),0)</f>
        <v>0</v>
      </c>
    </row>
    <row r="410" customHeight="1" spans="1:16">
      <c r="A410" s="487"/>
      <c r="B410" s="514">
        <v>45</v>
      </c>
      <c r="C410" s="209" t="s">
        <v>453</v>
      </c>
      <c r="D410" s="498" t="s">
        <v>45</v>
      </c>
      <c r="E410" s="499" t="s">
        <v>43</v>
      </c>
      <c r="F410" s="501">
        <v>17100</v>
      </c>
      <c r="G410" s="501">
        <v>17100</v>
      </c>
      <c r="H410" s="502"/>
      <c r="I410" s="495">
        <f t="shared" si="47"/>
        <v>17100</v>
      </c>
      <c r="J410" s="511">
        <f t="shared" si="48"/>
        <v>0</v>
      </c>
      <c r="K410" s="468">
        <f t="shared" si="49"/>
        <v>1</v>
      </c>
      <c r="L410" s="468">
        <f>IF(J410=1,SUM($J$6:J410),0)</f>
        <v>0</v>
      </c>
      <c r="M410" s="468">
        <f>IF(K410=1,SUM($K$6:K410),0)</f>
        <v>201227275.798931</v>
      </c>
      <c r="N410" s="513">
        <f t="shared" si="50"/>
        <v>201227275.798931</v>
      </c>
      <c r="O410" s="468">
        <f t="shared" si="51"/>
        <v>0</v>
      </c>
      <c r="P410" s="468">
        <f>IF(O410=1,SUM($O$6:O410),0)</f>
        <v>0</v>
      </c>
    </row>
    <row r="411" customHeight="1" spans="1:16">
      <c r="A411" s="487"/>
      <c r="B411" s="514">
        <v>46</v>
      </c>
      <c r="C411" s="209" t="s">
        <v>454</v>
      </c>
      <c r="D411" s="498" t="s">
        <v>45</v>
      </c>
      <c r="E411" s="499" t="s">
        <v>43</v>
      </c>
      <c r="F411" s="501">
        <v>32400</v>
      </c>
      <c r="G411" s="501">
        <v>32400</v>
      </c>
      <c r="H411" s="502"/>
      <c r="I411" s="495">
        <f t="shared" si="47"/>
        <v>32400</v>
      </c>
      <c r="J411" s="511">
        <f t="shared" si="48"/>
        <v>0</v>
      </c>
      <c r="K411" s="468">
        <f t="shared" si="49"/>
        <v>1</v>
      </c>
      <c r="L411" s="468">
        <f>IF(J411=1,SUM($J$6:J411),0)</f>
        <v>0</v>
      </c>
      <c r="M411" s="468">
        <f>IF(K411=1,SUM($K$6:K411),0)</f>
        <v>201227276.798931</v>
      </c>
      <c r="N411" s="513">
        <f t="shared" si="50"/>
        <v>201227276.798931</v>
      </c>
      <c r="O411" s="468">
        <f t="shared" si="51"/>
        <v>0</v>
      </c>
      <c r="P411" s="468">
        <f>IF(O411=1,SUM($O$6:O411),0)</f>
        <v>0</v>
      </c>
    </row>
    <row r="412" customHeight="1" spans="1:16">
      <c r="A412" s="487"/>
      <c r="B412" s="514">
        <v>47</v>
      </c>
      <c r="C412" s="209" t="s">
        <v>455</v>
      </c>
      <c r="D412" s="498" t="s">
        <v>45</v>
      </c>
      <c r="E412" s="499" t="s">
        <v>43</v>
      </c>
      <c r="F412" s="501">
        <v>40400</v>
      </c>
      <c r="G412" s="501">
        <v>40400</v>
      </c>
      <c r="H412" s="502"/>
      <c r="I412" s="495">
        <f t="shared" si="47"/>
        <v>40400</v>
      </c>
      <c r="J412" s="511">
        <f t="shared" si="48"/>
        <v>0</v>
      </c>
      <c r="K412" s="468">
        <f t="shared" si="49"/>
        <v>1</v>
      </c>
      <c r="L412" s="468">
        <f>IF(J412=1,SUM($J$6:J412),0)</f>
        <v>0</v>
      </c>
      <c r="M412" s="468">
        <f>IF(K412=1,SUM($K$6:K412),0)</f>
        <v>201227277.798931</v>
      </c>
      <c r="N412" s="513">
        <f t="shared" si="50"/>
        <v>201227277.798931</v>
      </c>
      <c r="O412" s="468">
        <f t="shared" si="51"/>
        <v>0</v>
      </c>
      <c r="P412" s="468">
        <f>IF(O412=1,SUM($O$6:O412),0)</f>
        <v>0</v>
      </c>
    </row>
    <row r="413" customHeight="1" spans="1:16">
      <c r="A413" s="487"/>
      <c r="B413" s="514">
        <v>48</v>
      </c>
      <c r="C413" s="209" t="s">
        <v>456</v>
      </c>
      <c r="D413" s="498" t="s">
        <v>45</v>
      </c>
      <c r="E413" s="499" t="s">
        <v>43</v>
      </c>
      <c r="F413" s="501">
        <v>282000</v>
      </c>
      <c r="G413" s="501">
        <v>283100</v>
      </c>
      <c r="H413" s="502"/>
      <c r="I413" s="495">
        <f t="shared" si="47"/>
        <v>283100</v>
      </c>
      <c r="J413" s="511">
        <f t="shared" si="48"/>
        <v>0</v>
      </c>
      <c r="K413" s="468">
        <f t="shared" si="49"/>
        <v>1</v>
      </c>
      <c r="L413" s="468">
        <f>IF(J413=1,SUM($J$6:J413),0)</f>
        <v>0</v>
      </c>
      <c r="M413" s="468">
        <f>IF(K413=1,SUM($K$6:K413),0)</f>
        <v>201227278.798931</v>
      </c>
      <c r="N413" s="513">
        <f t="shared" si="50"/>
        <v>201227278.798931</v>
      </c>
      <c r="O413" s="468">
        <f t="shared" si="51"/>
        <v>0</v>
      </c>
      <c r="P413" s="468">
        <f>IF(O413=1,SUM($O$6:O413),0)</f>
        <v>0</v>
      </c>
    </row>
    <row r="414" customHeight="1" spans="1:16">
      <c r="A414" s="487"/>
      <c r="B414" s="514">
        <v>49</v>
      </c>
      <c r="C414" s="209" t="s">
        <v>457</v>
      </c>
      <c r="D414" s="498" t="s">
        <v>45</v>
      </c>
      <c r="E414" s="499" t="s">
        <v>43</v>
      </c>
      <c r="F414" s="501">
        <v>379000</v>
      </c>
      <c r="G414" s="501">
        <v>380500</v>
      </c>
      <c r="H414" s="502"/>
      <c r="I414" s="495">
        <f t="shared" si="47"/>
        <v>380500</v>
      </c>
      <c r="J414" s="511">
        <f t="shared" si="48"/>
        <v>0</v>
      </c>
      <c r="K414" s="468">
        <f t="shared" si="49"/>
        <v>1</v>
      </c>
      <c r="L414" s="468">
        <f>IF(J414=1,SUM($J$6:J414),0)</f>
        <v>0</v>
      </c>
      <c r="M414" s="468">
        <f>IF(K414=1,SUM($K$6:K414),0)</f>
        <v>201227279.798931</v>
      </c>
      <c r="N414" s="513">
        <f t="shared" si="50"/>
        <v>201227279.798931</v>
      </c>
      <c r="O414" s="468">
        <f t="shared" si="51"/>
        <v>0</v>
      </c>
      <c r="P414" s="468">
        <f>IF(O414=1,SUM($O$6:O414),0)</f>
        <v>0</v>
      </c>
    </row>
    <row r="415" customHeight="1" spans="1:16">
      <c r="A415" s="487"/>
      <c r="B415" s="514">
        <v>50</v>
      </c>
      <c r="C415" s="209" t="s">
        <v>458</v>
      </c>
      <c r="D415" s="498" t="s">
        <v>45</v>
      </c>
      <c r="E415" s="499" t="s">
        <v>43</v>
      </c>
      <c r="F415" s="501">
        <v>557000</v>
      </c>
      <c r="G415" s="501">
        <v>559200</v>
      </c>
      <c r="H415" s="502"/>
      <c r="I415" s="495">
        <f t="shared" si="47"/>
        <v>559200</v>
      </c>
      <c r="J415" s="511">
        <f t="shared" si="48"/>
        <v>0</v>
      </c>
      <c r="K415" s="468">
        <f t="shared" si="49"/>
        <v>1</v>
      </c>
      <c r="L415" s="468">
        <f>IF(J415=1,SUM($J$6:J415),0)</f>
        <v>0</v>
      </c>
      <c r="M415" s="468">
        <f>IF(K415=1,SUM($K$6:K415),0)</f>
        <v>201227280.798931</v>
      </c>
      <c r="N415" s="513">
        <f t="shared" si="50"/>
        <v>201227280.798931</v>
      </c>
      <c r="O415" s="468">
        <f t="shared" si="51"/>
        <v>0</v>
      </c>
      <c r="P415" s="468">
        <f>IF(O415=1,SUM($O$6:O415),0)</f>
        <v>0</v>
      </c>
    </row>
    <row r="416" customHeight="1" spans="1:16">
      <c r="A416" s="487"/>
      <c r="B416" s="514">
        <v>51</v>
      </c>
      <c r="C416" s="209" t="s">
        <v>459</v>
      </c>
      <c r="D416" s="498" t="s">
        <v>45</v>
      </c>
      <c r="E416" s="499" t="s">
        <v>43</v>
      </c>
      <c r="F416" s="501">
        <v>41800</v>
      </c>
      <c r="G416" s="501">
        <v>41800</v>
      </c>
      <c r="H416" s="502"/>
      <c r="I416" s="495">
        <f t="shared" si="47"/>
        <v>41800</v>
      </c>
      <c r="J416" s="511">
        <f t="shared" si="48"/>
        <v>0</v>
      </c>
      <c r="K416" s="468">
        <f t="shared" si="49"/>
        <v>1</v>
      </c>
      <c r="L416" s="468">
        <f>IF(J416=1,SUM($J$6:J416),0)</f>
        <v>0</v>
      </c>
      <c r="M416" s="468">
        <f>IF(K416=1,SUM($K$6:K416),0)</f>
        <v>201227281.798931</v>
      </c>
      <c r="N416" s="513">
        <f t="shared" si="50"/>
        <v>201227281.798931</v>
      </c>
      <c r="O416" s="468">
        <f t="shared" si="51"/>
        <v>0</v>
      </c>
      <c r="P416" s="468">
        <f>IF(O416=1,SUM($O$6:O416),0)</f>
        <v>0</v>
      </c>
    </row>
    <row r="417" customHeight="1" spans="1:16">
      <c r="A417" s="487"/>
      <c r="B417" s="514">
        <v>52</v>
      </c>
      <c r="C417" s="209" t="s">
        <v>460</v>
      </c>
      <c r="D417" s="498" t="s">
        <v>45</v>
      </c>
      <c r="E417" s="499" t="s">
        <v>43</v>
      </c>
      <c r="F417" s="501">
        <v>78500</v>
      </c>
      <c r="G417" s="501">
        <v>78500</v>
      </c>
      <c r="H417" s="502"/>
      <c r="I417" s="495">
        <f t="shared" si="47"/>
        <v>78500</v>
      </c>
      <c r="J417" s="511">
        <f t="shared" si="48"/>
        <v>0</v>
      </c>
      <c r="K417" s="468">
        <f t="shared" si="49"/>
        <v>1</v>
      </c>
      <c r="L417" s="468">
        <f>IF(J417=1,SUM($J$6:J417),0)</f>
        <v>0</v>
      </c>
      <c r="M417" s="468">
        <f>IF(K417=1,SUM($K$6:K417),0)</f>
        <v>201227282.798931</v>
      </c>
      <c r="N417" s="513">
        <f t="shared" si="50"/>
        <v>201227282.798931</v>
      </c>
      <c r="O417" s="468">
        <f t="shared" si="51"/>
        <v>0</v>
      </c>
      <c r="P417" s="468">
        <f>IF(O417=1,SUM($O$6:O417),0)</f>
        <v>0</v>
      </c>
    </row>
    <row r="418" customHeight="1" spans="1:16">
      <c r="A418" s="487"/>
      <c r="B418" s="514">
        <v>53</v>
      </c>
      <c r="C418" s="209" t="s">
        <v>461</v>
      </c>
      <c r="D418" s="498" t="s">
        <v>45</v>
      </c>
      <c r="E418" s="499" t="s">
        <v>43</v>
      </c>
      <c r="F418" s="501">
        <v>120000</v>
      </c>
      <c r="G418" s="501">
        <v>120000</v>
      </c>
      <c r="H418" s="502"/>
      <c r="I418" s="495">
        <f t="shared" si="47"/>
        <v>120000</v>
      </c>
      <c r="J418" s="511">
        <f t="shared" si="48"/>
        <v>0</v>
      </c>
      <c r="K418" s="468">
        <f t="shared" si="49"/>
        <v>1</v>
      </c>
      <c r="L418" s="468">
        <f>IF(J418=1,SUM($J$6:J418),0)</f>
        <v>0</v>
      </c>
      <c r="M418" s="468">
        <f>IF(K418=1,SUM($K$6:K418),0)</f>
        <v>201227283.798931</v>
      </c>
      <c r="N418" s="513">
        <f t="shared" si="50"/>
        <v>201227283.798931</v>
      </c>
      <c r="O418" s="468">
        <f t="shared" si="51"/>
        <v>0</v>
      </c>
      <c r="P418" s="468">
        <f>IF(O418=1,SUM($O$6:O418),0)</f>
        <v>0</v>
      </c>
    </row>
    <row r="419" customHeight="1" spans="1:16">
      <c r="A419" s="487"/>
      <c r="B419" s="514">
        <v>54</v>
      </c>
      <c r="C419" s="209" t="s">
        <v>462</v>
      </c>
      <c r="D419" s="498" t="s">
        <v>45</v>
      </c>
      <c r="E419" s="499" t="s">
        <v>43</v>
      </c>
      <c r="F419" s="501">
        <v>120900</v>
      </c>
      <c r="G419" s="501">
        <v>120900</v>
      </c>
      <c r="H419" s="502"/>
      <c r="I419" s="495">
        <f t="shared" si="47"/>
        <v>120900</v>
      </c>
      <c r="J419" s="511">
        <f t="shared" si="48"/>
        <v>0</v>
      </c>
      <c r="K419" s="468">
        <f t="shared" si="49"/>
        <v>1</v>
      </c>
      <c r="L419" s="468">
        <f>IF(J419=1,SUM($J$6:J419),0)</f>
        <v>0</v>
      </c>
      <c r="M419" s="468">
        <f>IF(K419=1,SUM($K$6:K419),0)</f>
        <v>201227284.798931</v>
      </c>
      <c r="N419" s="513">
        <f t="shared" si="50"/>
        <v>201227284.798931</v>
      </c>
      <c r="O419" s="468">
        <f t="shared" si="51"/>
        <v>0</v>
      </c>
      <c r="P419" s="468">
        <f>IF(O419=1,SUM($O$6:O419),0)</f>
        <v>0</v>
      </c>
    </row>
    <row r="420" customHeight="1" spans="1:17">
      <c r="A420" s="487"/>
      <c r="B420" s="514">
        <v>55</v>
      </c>
      <c r="C420" s="209" t="s">
        <v>463</v>
      </c>
      <c r="D420" s="498" t="s">
        <v>45</v>
      </c>
      <c r="E420" s="499" t="s">
        <v>43</v>
      </c>
      <c r="F420" s="501">
        <v>78500</v>
      </c>
      <c r="G420" s="501">
        <v>78500</v>
      </c>
      <c r="H420" s="502"/>
      <c r="I420" s="495">
        <f t="shared" si="47"/>
        <v>78500</v>
      </c>
      <c r="J420" s="511">
        <f t="shared" si="48"/>
        <v>0</v>
      </c>
      <c r="K420" s="468">
        <f t="shared" si="49"/>
        <v>1</v>
      </c>
      <c r="L420" s="468">
        <f>IF(J420=1,SUM($J$6:J420),0)</f>
        <v>0</v>
      </c>
      <c r="M420" s="468">
        <f>IF(K420=1,SUM($K$6:K420),0)</f>
        <v>201227285.798931</v>
      </c>
      <c r="N420" s="513">
        <f t="shared" si="50"/>
        <v>201227285.798931</v>
      </c>
      <c r="O420" s="468">
        <f t="shared" si="51"/>
        <v>0</v>
      </c>
      <c r="P420" s="468">
        <f>IF(O420=1,SUM($O$6:O420),0)</f>
        <v>0</v>
      </c>
      <c r="Q420" s="522"/>
    </row>
    <row r="421" customHeight="1" spans="1:16">
      <c r="A421" s="487"/>
      <c r="B421" s="514">
        <v>56</v>
      </c>
      <c r="C421" s="209" t="s">
        <v>464</v>
      </c>
      <c r="D421" s="498" t="s">
        <v>45</v>
      </c>
      <c r="E421" s="499" t="s">
        <v>43</v>
      </c>
      <c r="F421" s="501">
        <v>85300</v>
      </c>
      <c r="G421" s="501">
        <v>85300</v>
      </c>
      <c r="H421" s="502"/>
      <c r="I421" s="495">
        <f t="shared" si="47"/>
        <v>85300</v>
      </c>
      <c r="J421" s="511">
        <f t="shared" si="48"/>
        <v>0</v>
      </c>
      <c r="K421" s="468">
        <f t="shared" si="49"/>
        <v>1</v>
      </c>
      <c r="L421" s="468">
        <f>IF(J421=1,SUM($J$6:J421),0)</f>
        <v>0</v>
      </c>
      <c r="M421" s="468">
        <f>IF(K421=1,SUM($K$6:K421),0)</f>
        <v>201227286.798931</v>
      </c>
      <c r="N421" s="513">
        <f t="shared" si="50"/>
        <v>201227286.798931</v>
      </c>
      <c r="O421" s="468">
        <f t="shared" si="51"/>
        <v>0</v>
      </c>
      <c r="P421" s="468">
        <f>IF(O421=1,SUM($O$6:O421),0)</f>
        <v>0</v>
      </c>
    </row>
    <row r="422" customHeight="1" spans="1:16">
      <c r="A422" s="487"/>
      <c r="B422" s="514">
        <v>57</v>
      </c>
      <c r="C422" s="209" t="s">
        <v>465</v>
      </c>
      <c r="D422" s="498" t="s">
        <v>45</v>
      </c>
      <c r="E422" s="499" t="s">
        <v>43</v>
      </c>
      <c r="F422" s="501">
        <v>107300</v>
      </c>
      <c r="G422" s="501">
        <v>107300</v>
      </c>
      <c r="H422" s="502"/>
      <c r="I422" s="495">
        <f t="shared" si="47"/>
        <v>107300</v>
      </c>
      <c r="J422" s="511">
        <f t="shared" si="48"/>
        <v>0</v>
      </c>
      <c r="K422" s="468">
        <f t="shared" si="49"/>
        <v>1</v>
      </c>
      <c r="L422" s="468">
        <f>IF(J422=1,SUM($J$6:J422),0)</f>
        <v>0</v>
      </c>
      <c r="M422" s="468">
        <f>IF(K422=1,SUM($K$6:K422),0)</f>
        <v>201227287.798931</v>
      </c>
      <c r="N422" s="513">
        <f t="shared" si="50"/>
        <v>201227287.798931</v>
      </c>
      <c r="O422" s="468">
        <f t="shared" si="51"/>
        <v>0</v>
      </c>
      <c r="P422" s="468">
        <f>IF(O422=1,SUM($O$6:O422),0)</f>
        <v>0</v>
      </c>
    </row>
    <row r="423" customHeight="1" spans="1:16">
      <c r="A423" s="487"/>
      <c r="B423" s="514">
        <v>58</v>
      </c>
      <c r="C423" s="209" t="s">
        <v>466</v>
      </c>
      <c r="D423" s="498" t="s">
        <v>45</v>
      </c>
      <c r="E423" s="499" t="s">
        <v>43</v>
      </c>
      <c r="F423" s="501">
        <v>112100</v>
      </c>
      <c r="G423" s="501">
        <v>112100</v>
      </c>
      <c r="H423" s="502"/>
      <c r="I423" s="495">
        <f t="shared" si="47"/>
        <v>112100</v>
      </c>
      <c r="J423" s="511">
        <f t="shared" si="48"/>
        <v>0</v>
      </c>
      <c r="K423" s="468">
        <f t="shared" si="49"/>
        <v>1</v>
      </c>
      <c r="L423" s="468">
        <f>IF(J423=1,SUM($J$6:J423),0)</f>
        <v>0</v>
      </c>
      <c r="M423" s="468">
        <f>IF(K423=1,SUM($K$6:K423),0)</f>
        <v>201227288.798931</v>
      </c>
      <c r="N423" s="513">
        <f t="shared" si="50"/>
        <v>201227288.798931</v>
      </c>
      <c r="O423" s="468">
        <f t="shared" si="51"/>
        <v>0</v>
      </c>
      <c r="P423" s="468">
        <f>IF(O423=1,SUM($O$6:O423),0)</f>
        <v>0</v>
      </c>
    </row>
    <row r="424" customHeight="1" spans="1:16">
      <c r="A424" s="487"/>
      <c r="B424" s="514">
        <v>59</v>
      </c>
      <c r="C424" s="209" t="s">
        <v>467</v>
      </c>
      <c r="D424" s="498" t="s">
        <v>45</v>
      </c>
      <c r="E424" s="499" t="s">
        <v>43</v>
      </c>
      <c r="F424" s="501">
        <v>75400</v>
      </c>
      <c r="G424" s="501">
        <v>75400</v>
      </c>
      <c r="H424" s="502"/>
      <c r="I424" s="495">
        <f t="shared" si="47"/>
        <v>75400</v>
      </c>
      <c r="J424" s="511">
        <f t="shared" si="48"/>
        <v>0</v>
      </c>
      <c r="K424" s="468">
        <f t="shared" si="49"/>
        <v>1</v>
      </c>
      <c r="L424" s="468">
        <f>IF(J424=1,SUM($J$6:J424),0)</f>
        <v>0</v>
      </c>
      <c r="M424" s="468">
        <f>IF(K424=1,SUM($K$6:K424),0)</f>
        <v>201227289.798931</v>
      </c>
      <c r="N424" s="513">
        <f t="shared" si="50"/>
        <v>201227289.798931</v>
      </c>
      <c r="O424" s="468">
        <f t="shared" si="51"/>
        <v>0</v>
      </c>
      <c r="P424" s="468">
        <f>IF(O424=1,SUM($O$6:O424),0)</f>
        <v>0</v>
      </c>
    </row>
    <row r="425" customHeight="1" spans="1:16">
      <c r="A425" s="487"/>
      <c r="B425" s="514">
        <v>60</v>
      </c>
      <c r="C425" s="209" t="s">
        <v>468</v>
      </c>
      <c r="D425" s="498" t="s">
        <v>45</v>
      </c>
      <c r="E425" s="499" t="s">
        <v>43</v>
      </c>
      <c r="F425" s="501">
        <v>23500</v>
      </c>
      <c r="G425" s="501">
        <v>23500</v>
      </c>
      <c r="H425" s="502"/>
      <c r="I425" s="495">
        <f t="shared" si="47"/>
        <v>23500</v>
      </c>
      <c r="J425" s="511">
        <f t="shared" si="48"/>
        <v>0</v>
      </c>
      <c r="K425" s="468">
        <f t="shared" si="49"/>
        <v>1</v>
      </c>
      <c r="L425" s="468">
        <f>IF(J425=1,SUM($J$6:J425),0)</f>
        <v>0</v>
      </c>
      <c r="M425" s="468">
        <f>IF(K425=1,SUM($K$6:K425),0)</f>
        <v>201227290.798931</v>
      </c>
      <c r="N425" s="513">
        <f t="shared" si="50"/>
        <v>201227290.798931</v>
      </c>
      <c r="O425" s="468">
        <f t="shared" si="51"/>
        <v>0</v>
      </c>
      <c r="P425" s="468">
        <f>IF(O425=1,SUM($O$6:O425),0)</f>
        <v>0</v>
      </c>
    </row>
    <row r="426" customHeight="1" spans="1:16">
      <c r="A426" s="487"/>
      <c r="B426" s="514">
        <v>61</v>
      </c>
      <c r="C426" s="209" t="s">
        <v>469</v>
      </c>
      <c r="D426" s="498" t="s">
        <v>45</v>
      </c>
      <c r="E426" s="499" t="s">
        <v>43</v>
      </c>
      <c r="F426" s="501">
        <v>26500</v>
      </c>
      <c r="G426" s="501">
        <v>26500</v>
      </c>
      <c r="H426" s="502"/>
      <c r="I426" s="495">
        <f t="shared" si="47"/>
        <v>26500</v>
      </c>
      <c r="J426" s="511">
        <f t="shared" si="48"/>
        <v>0</v>
      </c>
      <c r="K426" s="468">
        <f t="shared" si="49"/>
        <v>1</v>
      </c>
      <c r="L426" s="468">
        <f>IF(J426=1,SUM($J$6:J426),0)</f>
        <v>0</v>
      </c>
      <c r="M426" s="468">
        <f>IF(K426=1,SUM($K$6:K426),0)</f>
        <v>201227291.798931</v>
      </c>
      <c r="N426" s="513">
        <f t="shared" si="50"/>
        <v>201227291.798931</v>
      </c>
      <c r="O426" s="468">
        <f t="shared" si="51"/>
        <v>0</v>
      </c>
      <c r="P426" s="468">
        <f>IF(O426=1,SUM($O$6:O426),0)</f>
        <v>0</v>
      </c>
    </row>
    <row r="427" customHeight="1" spans="1:16">
      <c r="A427" s="487"/>
      <c r="B427" s="514">
        <v>62</v>
      </c>
      <c r="C427" s="209" t="s">
        <v>470</v>
      </c>
      <c r="D427" s="498" t="s">
        <v>45</v>
      </c>
      <c r="E427" s="499" t="s">
        <v>43</v>
      </c>
      <c r="F427" s="501">
        <v>34000</v>
      </c>
      <c r="G427" s="501">
        <v>34000</v>
      </c>
      <c r="H427" s="529"/>
      <c r="I427" s="495">
        <f t="shared" si="47"/>
        <v>34000</v>
      </c>
      <c r="J427" s="511">
        <f t="shared" si="48"/>
        <v>0</v>
      </c>
      <c r="K427" s="468">
        <f t="shared" si="49"/>
        <v>1</v>
      </c>
      <c r="L427" s="468">
        <f>IF(J427=1,SUM($J$6:J427),0)</f>
        <v>0</v>
      </c>
      <c r="M427" s="468">
        <f>IF(K427=1,SUM($K$6:K427),0)</f>
        <v>201227292.798931</v>
      </c>
      <c r="N427" s="513">
        <f t="shared" si="50"/>
        <v>201227292.798931</v>
      </c>
      <c r="O427" s="468">
        <f t="shared" si="51"/>
        <v>0</v>
      </c>
      <c r="P427" s="468">
        <f>IF(O427=1,SUM($O$6:O427),0)</f>
        <v>0</v>
      </c>
    </row>
    <row r="428" customHeight="1" spans="1:16">
      <c r="A428" s="487"/>
      <c r="B428" s="514">
        <v>63</v>
      </c>
      <c r="C428" s="209" t="s">
        <v>471</v>
      </c>
      <c r="D428" s="498" t="s">
        <v>45</v>
      </c>
      <c r="E428" s="499" t="s">
        <v>43</v>
      </c>
      <c r="F428" s="501">
        <v>49600</v>
      </c>
      <c r="G428" s="501">
        <v>49600</v>
      </c>
      <c r="H428" s="502"/>
      <c r="I428" s="495">
        <f t="shared" si="47"/>
        <v>49600</v>
      </c>
      <c r="J428" s="511">
        <f t="shared" si="48"/>
        <v>0</v>
      </c>
      <c r="K428" s="468">
        <f t="shared" si="49"/>
        <v>1</v>
      </c>
      <c r="L428" s="468">
        <f>IF(J428=1,SUM($J$6:J428),0)</f>
        <v>0</v>
      </c>
      <c r="M428" s="468">
        <f>IF(K428=1,SUM($K$6:K428),0)</f>
        <v>201227293.798931</v>
      </c>
      <c r="N428" s="513">
        <f t="shared" si="50"/>
        <v>201227293.798931</v>
      </c>
      <c r="O428" s="468">
        <f t="shared" si="51"/>
        <v>0</v>
      </c>
      <c r="P428" s="468">
        <f>IF(O428=1,SUM($O$6:O428),0)</f>
        <v>0</v>
      </c>
    </row>
    <row r="429" customHeight="1" spans="1:16">
      <c r="A429" s="487"/>
      <c r="B429" s="514">
        <v>64</v>
      </c>
      <c r="C429" s="209" t="s">
        <v>472</v>
      </c>
      <c r="D429" s="498" t="s">
        <v>45</v>
      </c>
      <c r="E429" s="499" t="s">
        <v>43</v>
      </c>
      <c r="F429" s="501">
        <v>56300</v>
      </c>
      <c r="G429" s="501">
        <v>56300</v>
      </c>
      <c r="H429" s="502"/>
      <c r="I429" s="495">
        <f t="shared" si="47"/>
        <v>56300</v>
      </c>
      <c r="J429" s="511">
        <f t="shared" si="48"/>
        <v>0</v>
      </c>
      <c r="K429" s="468">
        <f t="shared" si="49"/>
        <v>1</v>
      </c>
      <c r="L429" s="468">
        <f>IF(J429=1,SUM($J$6:J429),0)</f>
        <v>0</v>
      </c>
      <c r="M429" s="468">
        <f>IF(K429=1,SUM($K$6:K429),0)</f>
        <v>201227294.798931</v>
      </c>
      <c r="N429" s="513">
        <f t="shared" si="50"/>
        <v>201227294.798931</v>
      </c>
      <c r="O429" s="468">
        <f t="shared" si="51"/>
        <v>0</v>
      </c>
      <c r="P429" s="468">
        <f>IF(O429=1,SUM($O$6:O429),0)</f>
        <v>0</v>
      </c>
    </row>
    <row r="430" customHeight="1" spans="1:16">
      <c r="A430" s="487"/>
      <c r="B430" s="514">
        <v>65</v>
      </c>
      <c r="C430" s="209" t="s">
        <v>473</v>
      </c>
      <c r="D430" s="498" t="s">
        <v>45</v>
      </c>
      <c r="E430" s="499" t="s">
        <v>262</v>
      </c>
      <c r="F430" s="501">
        <v>33800</v>
      </c>
      <c r="G430" s="501">
        <v>33800</v>
      </c>
      <c r="H430" s="502"/>
      <c r="I430" s="495">
        <f t="shared" si="47"/>
        <v>33800</v>
      </c>
      <c r="J430" s="511">
        <f t="shared" si="48"/>
        <v>0</v>
      </c>
      <c r="K430" s="468">
        <f t="shared" si="49"/>
        <v>1</v>
      </c>
      <c r="L430" s="468">
        <f>IF(J430=1,SUM($J$6:J430),0)</f>
        <v>0</v>
      </c>
      <c r="M430" s="468">
        <f>IF(K430=1,SUM($K$6:K430),0)</f>
        <v>201227295.798931</v>
      </c>
      <c r="N430" s="513">
        <f t="shared" si="50"/>
        <v>201227295.798931</v>
      </c>
      <c r="O430" s="468">
        <f t="shared" si="51"/>
        <v>0</v>
      </c>
      <c r="P430" s="468">
        <f>IF(O430=1,SUM($O$6:O430),0)</f>
        <v>0</v>
      </c>
    </row>
    <row r="431" customHeight="1" spans="1:16">
      <c r="A431" s="487"/>
      <c r="B431" s="514">
        <v>66</v>
      </c>
      <c r="C431" s="209" t="s">
        <v>474</v>
      </c>
      <c r="D431" s="498" t="s">
        <v>45</v>
      </c>
      <c r="E431" s="499" t="s">
        <v>262</v>
      </c>
      <c r="F431" s="501">
        <v>40200</v>
      </c>
      <c r="G431" s="501">
        <v>40200</v>
      </c>
      <c r="H431" s="502"/>
      <c r="I431" s="495">
        <f t="shared" si="47"/>
        <v>40200</v>
      </c>
      <c r="J431" s="511">
        <f t="shared" si="48"/>
        <v>0</v>
      </c>
      <c r="K431" s="468">
        <f t="shared" si="49"/>
        <v>1</v>
      </c>
      <c r="L431" s="468">
        <f>IF(J431=1,SUM($J$6:J431),0)</f>
        <v>0</v>
      </c>
      <c r="M431" s="468">
        <f>IF(K431=1,SUM($K$6:K431),0)</f>
        <v>201227296.798931</v>
      </c>
      <c r="N431" s="513">
        <f t="shared" si="50"/>
        <v>201227296.798931</v>
      </c>
      <c r="O431" s="468">
        <f t="shared" si="51"/>
        <v>0</v>
      </c>
      <c r="P431" s="468">
        <f>IF(O431=1,SUM($O$6:O431),0)</f>
        <v>0</v>
      </c>
    </row>
    <row r="432" customHeight="1" spans="1:16">
      <c r="A432" s="487"/>
      <c r="B432" s="514">
        <v>67</v>
      </c>
      <c r="C432" s="209" t="s">
        <v>475</v>
      </c>
      <c r="D432" s="498" t="s">
        <v>45</v>
      </c>
      <c r="E432" s="499" t="s">
        <v>262</v>
      </c>
      <c r="F432" s="501">
        <v>46800</v>
      </c>
      <c r="G432" s="501">
        <v>46800</v>
      </c>
      <c r="H432" s="502"/>
      <c r="I432" s="495">
        <f t="shared" si="47"/>
        <v>46800</v>
      </c>
      <c r="J432" s="511">
        <f t="shared" si="48"/>
        <v>0</v>
      </c>
      <c r="K432" s="468">
        <f t="shared" si="49"/>
        <v>1</v>
      </c>
      <c r="L432" s="468">
        <f>IF(J432=1,SUM($J$6:J432),0)</f>
        <v>0</v>
      </c>
      <c r="M432" s="468">
        <f>IF(K432=1,SUM($K$6:K432),0)</f>
        <v>201227297.798931</v>
      </c>
      <c r="N432" s="513">
        <f t="shared" si="50"/>
        <v>201227297.798931</v>
      </c>
      <c r="O432" s="468">
        <f t="shared" si="51"/>
        <v>0</v>
      </c>
      <c r="P432" s="468">
        <f>IF(O432=1,SUM($O$6:O432),0)</f>
        <v>0</v>
      </c>
    </row>
    <row r="433" customHeight="1" spans="1:16">
      <c r="A433" s="487"/>
      <c r="B433" s="514">
        <v>68</v>
      </c>
      <c r="C433" s="209" t="s">
        <v>476</v>
      </c>
      <c r="D433" s="498" t="s">
        <v>45</v>
      </c>
      <c r="E433" s="499" t="s">
        <v>43</v>
      </c>
      <c r="F433" s="501">
        <v>9500</v>
      </c>
      <c r="G433" s="501">
        <v>9500</v>
      </c>
      <c r="H433" s="502"/>
      <c r="I433" s="495">
        <f t="shared" si="47"/>
        <v>9500</v>
      </c>
      <c r="J433" s="511">
        <f t="shared" si="48"/>
        <v>0</v>
      </c>
      <c r="K433" s="468">
        <f t="shared" si="49"/>
        <v>1</v>
      </c>
      <c r="L433" s="468">
        <f>IF(J433=1,SUM($J$6:J433),0)</f>
        <v>0</v>
      </c>
      <c r="M433" s="468">
        <f>IF(K433=1,SUM($K$6:K433),0)</f>
        <v>201227298.798931</v>
      </c>
      <c r="N433" s="513">
        <f t="shared" si="50"/>
        <v>201227298.798931</v>
      </c>
      <c r="O433" s="468">
        <f t="shared" si="51"/>
        <v>0</v>
      </c>
      <c r="P433" s="468">
        <f>IF(O433=1,SUM($O$6:O433),0)</f>
        <v>0</v>
      </c>
    </row>
    <row r="434" customHeight="1" spans="1:16">
      <c r="A434" s="487"/>
      <c r="B434" s="514">
        <v>69</v>
      </c>
      <c r="C434" s="209" t="s">
        <v>477</v>
      </c>
      <c r="D434" s="498" t="s">
        <v>45</v>
      </c>
      <c r="E434" s="499" t="s">
        <v>43</v>
      </c>
      <c r="F434" s="501">
        <v>184500</v>
      </c>
      <c r="G434" s="501">
        <v>185200</v>
      </c>
      <c r="H434" s="502"/>
      <c r="I434" s="495">
        <f t="shared" si="47"/>
        <v>185200</v>
      </c>
      <c r="J434" s="511">
        <f t="shared" si="48"/>
        <v>0</v>
      </c>
      <c r="K434" s="468">
        <f t="shared" si="49"/>
        <v>1</v>
      </c>
      <c r="L434" s="468">
        <f>IF(J434=1,SUM($J$6:J434),0)</f>
        <v>0</v>
      </c>
      <c r="M434" s="468">
        <f>IF(K434=1,SUM($K$6:K434),0)</f>
        <v>201227299.798931</v>
      </c>
      <c r="N434" s="513">
        <f t="shared" si="50"/>
        <v>201227299.798931</v>
      </c>
      <c r="O434" s="468">
        <f t="shared" si="51"/>
        <v>0</v>
      </c>
      <c r="P434" s="468">
        <f>IF(O434=1,SUM($O$6:O434),0)</f>
        <v>0</v>
      </c>
    </row>
    <row r="435" customHeight="1" spans="1:16">
      <c r="A435" s="487"/>
      <c r="B435" s="514">
        <v>70</v>
      </c>
      <c r="C435" s="209" t="s">
        <v>478</v>
      </c>
      <c r="D435" s="498" t="s">
        <v>45</v>
      </c>
      <c r="E435" s="499" t="s">
        <v>43</v>
      </c>
      <c r="F435" s="501">
        <v>175000</v>
      </c>
      <c r="G435" s="501">
        <v>175000</v>
      </c>
      <c r="H435" s="502"/>
      <c r="I435" s="495">
        <f t="shared" si="47"/>
        <v>175000</v>
      </c>
      <c r="J435" s="511">
        <f t="shared" si="48"/>
        <v>0</v>
      </c>
      <c r="K435" s="468">
        <f t="shared" si="49"/>
        <v>1</v>
      </c>
      <c r="L435" s="468">
        <f>IF(J435=1,SUM($J$6:J435),0)</f>
        <v>0</v>
      </c>
      <c r="M435" s="468">
        <f>IF(K435=1,SUM($K$6:K435),0)</f>
        <v>201227300.798931</v>
      </c>
      <c r="N435" s="513">
        <f t="shared" si="50"/>
        <v>201227300.798931</v>
      </c>
      <c r="O435" s="468">
        <f t="shared" si="51"/>
        <v>0</v>
      </c>
      <c r="P435" s="468">
        <f>IF(O435=1,SUM($O$6:O435),0)</f>
        <v>0</v>
      </c>
    </row>
    <row r="436" customHeight="1" spans="1:16">
      <c r="A436" s="487"/>
      <c r="B436" s="514">
        <v>71</v>
      </c>
      <c r="C436" s="209" t="s">
        <v>479</v>
      </c>
      <c r="D436" s="498" t="s">
        <v>45</v>
      </c>
      <c r="E436" s="499" t="s">
        <v>262</v>
      </c>
      <c r="F436" s="501">
        <v>30000</v>
      </c>
      <c r="G436" s="501">
        <v>30000</v>
      </c>
      <c r="H436" s="502"/>
      <c r="I436" s="495">
        <f t="shared" si="47"/>
        <v>30000</v>
      </c>
      <c r="J436" s="511">
        <f t="shared" si="48"/>
        <v>0</v>
      </c>
      <c r="K436" s="468">
        <f t="shared" si="49"/>
        <v>1</v>
      </c>
      <c r="L436" s="468">
        <f>IF(J436=1,SUM($J$6:J436),0)</f>
        <v>0</v>
      </c>
      <c r="M436" s="468">
        <f>IF(K436=1,SUM($K$6:K436),0)</f>
        <v>201227301.798931</v>
      </c>
      <c r="N436" s="513">
        <f t="shared" si="50"/>
        <v>201227301.798931</v>
      </c>
      <c r="O436" s="468">
        <f t="shared" si="51"/>
        <v>0</v>
      </c>
      <c r="P436" s="468">
        <f>IF(O436=1,SUM($O$6:O436),0)</f>
        <v>0</v>
      </c>
    </row>
    <row r="437" customHeight="1" spans="1:16">
      <c r="A437" s="487"/>
      <c r="B437" s="514">
        <v>72</v>
      </c>
      <c r="C437" s="209" t="s">
        <v>480</v>
      </c>
      <c r="D437" s="498" t="s">
        <v>45</v>
      </c>
      <c r="E437" s="499" t="s">
        <v>262</v>
      </c>
      <c r="F437" s="501">
        <v>49500</v>
      </c>
      <c r="G437" s="501">
        <v>49500</v>
      </c>
      <c r="H437" s="502"/>
      <c r="I437" s="495">
        <f t="shared" si="47"/>
        <v>49500</v>
      </c>
      <c r="J437" s="511">
        <f t="shared" si="48"/>
        <v>0</v>
      </c>
      <c r="K437" s="468">
        <f t="shared" si="49"/>
        <v>1</v>
      </c>
      <c r="L437" s="468">
        <f>IF(J437=1,SUM($J$6:J437),0)</f>
        <v>0</v>
      </c>
      <c r="M437" s="468">
        <f>IF(K437=1,SUM($K$6:K437),0)</f>
        <v>201227302.798931</v>
      </c>
      <c r="N437" s="513">
        <f t="shared" si="50"/>
        <v>201227302.798931</v>
      </c>
      <c r="O437" s="468">
        <f t="shared" si="51"/>
        <v>0</v>
      </c>
      <c r="P437" s="468">
        <f>IF(O437=1,SUM($O$6:O437),0)</f>
        <v>0</v>
      </c>
    </row>
    <row r="438" customHeight="1" spans="1:16">
      <c r="A438" s="487"/>
      <c r="B438" s="514">
        <v>73</v>
      </c>
      <c r="C438" s="209" t="s">
        <v>481</v>
      </c>
      <c r="D438" s="498" t="s">
        <v>45</v>
      </c>
      <c r="E438" s="499" t="s">
        <v>262</v>
      </c>
      <c r="F438" s="501">
        <v>120000</v>
      </c>
      <c r="G438" s="501">
        <v>120000</v>
      </c>
      <c r="H438" s="502"/>
      <c r="I438" s="495">
        <f t="shared" si="47"/>
        <v>120000</v>
      </c>
      <c r="J438" s="511">
        <f t="shared" si="48"/>
        <v>0</v>
      </c>
      <c r="K438" s="468">
        <f t="shared" si="49"/>
        <v>1</v>
      </c>
      <c r="L438" s="468">
        <f>IF(J438=1,SUM($J$6:J438),0)</f>
        <v>0</v>
      </c>
      <c r="M438" s="468">
        <f>IF(K438=1,SUM($K$6:K438),0)</f>
        <v>201227303.798931</v>
      </c>
      <c r="N438" s="513">
        <f t="shared" si="50"/>
        <v>201227303.798931</v>
      </c>
      <c r="O438" s="468">
        <f t="shared" si="51"/>
        <v>0</v>
      </c>
      <c r="P438" s="468">
        <f>IF(O438=1,SUM($O$6:O438),0)</f>
        <v>0</v>
      </c>
    </row>
    <row r="439" customHeight="1" spans="1:16">
      <c r="A439" s="487"/>
      <c r="B439" s="514">
        <v>74</v>
      </c>
      <c r="C439" s="209" t="s">
        <v>482</v>
      </c>
      <c r="D439" s="498" t="s">
        <v>45</v>
      </c>
      <c r="E439" s="499" t="s">
        <v>43</v>
      </c>
      <c r="F439" s="501">
        <v>4880</v>
      </c>
      <c r="G439" s="501">
        <v>4880</v>
      </c>
      <c r="H439" s="502"/>
      <c r="I439" s="495">
        <f t="shared" si="47"/>
        <v>4880</v>
      </c>
      <c r="J439" s="511">
        <f t="shared" si="48"/>
        <v>0</v>
      </c>
      <c r="K439" s="468">
        <f t="shared" si="49"/>
        <v>1</v>
      </c>
      <c r="L439" s="468">
        <f>IF(J439=1,SUM($J$6:J439),0)</f>
        <v>0</v>
      </c>
      <c r="M439" s="468">
        <f>IF(K439=1,SUM($K$6:K439),0)</f>
        <v>201227304.798931</v>
      </c>
      <c r="N439" s="513">
        <f t="shared" si="50"/>
        <v>201227304.798931</v>
      </c>
      <c r="O439" s="468">
        <f t="shared" si="51"/>
        <v>0</v>
      </c>
      <c r="P439" s="468">
        <f>IF(O439=1,SUM($O$6:O439),0)</f>
        <v>0</v>
      </c>
    </row>
    <row r="440" customHeight="1" spans="1:16">
      <c r="A440" s="487"/>
      <c r="B440" s="514">
        <v>75</v>
      </c>
      <c r="C440" s="209" t="s">
        <v>483</v>
      </c>
      <c r="D440" s="498" t="s">
        <v>45</v>
      </c>
      <c r="E440" s="499" t="s">
        <v>43</v>
      </c>
      <c r="F440" s="501">
        <v>1308700</v>
      </c>
      <c r="G440" s="501">
        <v>1308700</v>
      </c>
      <c r="H440" s="502"/>
      <c r="I440" s="495">
        <f t="shared" si="47"/>
        <v>1308700</v>
      </c>
      <c r="J440" s="511">
        <f t="shared" si="48"/>
        <v>0</v>
      </c>
      <c r="K440" s="468">
        <f t="shared" si="49"/>
        <v>1</v>
      </c>
      <c r="L440" s="468">
        <f>IF(J440=1,SUM($J$6:J440),0)</f>
        <v>0</v>
      </c>
      <c r="M440" s="468">
        <f>IF(K440=1,SUM($K$6:K440),0)</f>
        <v>201227305.798931</v>
      </c>
      <c r="N440" s="513">
        <f t="shared" si="50"/>
        <v>201227305.798931</v>
      </c>
      <c r="O440" s="468">
        <f t="shared" si="51"/>
        <v>0</v>
      </c>
      <c r="P440" s="468">
        <f>IF(O440=1,SUM($O$6:O440),0)</f>
        <v>0</v>
      </c>
    </row>
    <row r="441" customHeight="1" spans="1:16">
      <c r="A441" s="487"/>
      <c r="B441" s="514">
        <v>76</v>
      </c>
      <c r="C441" s="209" t="s">
        <v>484</v>
      </c>
      <c r="D441" s="498" t="s">
        <v>45</v>
      </c>
      <c r="E441" s="499" t="s">
        <v>43</v>
      </c>
      <c r="F441" s="501">
        <v>12500</v>
      </c>
      <c r="G441" s="501">
        <v>12500</v>
      </c>
      <c r="H441" s="502"/>
      <c r="I441" s="495">
        <f t="shared" si="47"/>
        <v>12500</v>
      </c>
      <c r="J441" s="511">
        <f t="shared" si="48"/>
        <v>0</v>
      </c>
      <c r="K441" s="468">
        <f t="shared" si="49"/>
        <v>1</v>
      </c>
      <c r="L441" s="468">
        <f>IF(J441=1,SUM($J$6:J441),0)</f>
        <v>0</v>
      </c>
      <c r="M441" s="468">
        <f>IF(K441=1,SUM($K$6:K441),0)</f>
        <v>201227306.798931</v>
      </c>
      <c r="N441" s="513">
        <f t="shared" si="50"/>
        <v>201227306.798931</v>
      </c>
      <c r="O441" s="468">
        <f t="shared" si="51"/>
        <v>0</v>
      </c>
      <c r="P441" s="468">
        <f>IF(O441=1,SUM($O$6:O441),0)</f>
        <v>0</v>
      </c>
    </row>
    <row r="442" customHeight="1" spans="1:16">
      <c r="A442" s="487"/>
      <c r="B442" s="514">
        <v>77</v>
      </c>
      <c r="C442" s="209" t="s">
        <v>485</v>
      </c>
      <c r="D442" s="498" t="s">
        <v>45</v>
      </c>
      <c r="E442" s="499" t="s">
        <v>262</v>
      </c>
      <c r="F442" s="501">
        <v>9700</v>
      </c>
      <c r="G442" s="501">
        <v>9700</v>
      </c>
      <c r="H442" s="502"/>
      <c r="I442" s="495">
        <f t="shared" si="47"/>
        <v>9700</v>
      </c>
      <c r="J442" s="511">
        <f t="shared" si="48"/>
        <v>0</v>
      </c>
      <c r="K442" s="468">
        <f t="shared" si="49"/>
        <v>1</v>
      </c>
      <c r="L442" s="468">
        <f>IF(J442=1,SUM($J$6:J442),0)</f>
        <v>0</v>
      </c>
      <c r="M442" s="468">
        <f>IF(K442=1,SUM($K$6:K442),0)</f>
        <v>201227307.798931</v>
      </c>
      <c r="N442" s="513">
        <f t="shared" si="50"/>
        <v>201227307.798931</v>
      </c>
      <c r="O442" s="468">
        <f t="shared" si="51"/>
        <v>0</v>
      </c>
      <c r="P442" s="468">
        <f>IF(O442=1,SUM($O$6:O442),0)</f>
        <v>0</v>
      </c>
    </row>
    <row r="443" customHeight="1" spans="1:16">
      <c r="A443" s="487"/>
      <c r="B443" s="514">
        <v>78</v>
      </c>
      <c r="C443" s="209" t="s">
        <v>486</v>
      </c>
      <c r="D443" s="498" t="s">
        <v>45</v>
      </c>
      <c r="E443" s="499" t="s">
        <v>262</v>
      </c>
      <c r="F443" s="501">
        <v>24300</v>
      </c>
      <c r="G443" s="501">
        <v>24300</v>
      </c>
      <c r="H443" s="502"/>
      <c r="I443" s="495">
        <f t="shared" si="47"/>
        <v>24300</v>
      </c>
      <c r="J443" s="511">
        <f t="shared" si="48"/>
        <v>0</v>
      </c>
      <c r="K443" s="468">
        <f t="shared" si="49"/>
        <v>1</v>
      </c>
      <c r="L443" s="468">
        <f>IF(J443=1,SUM($J$6:J443),0)</f>
        <v>0</v>
      </c>
      <c r="M443" s="468">
        <f>IF(K443=1,SUM($K$6:K443),0)</f>
        <v>201227308.798931</v>
      </c>
      <c r="N443" s="513">
        <f t="shared" si="50"/>
        <v>201227308.798931</v>
      </c>
      <c r="O443" s="468">
        <f t="shared" si="51"/>
        <v>0</v>
      </c>
      <c r="P443" s="468">
        <f>IF(O443=1,SUM($O$6:O443),0)</f>
        <v>0</v>
      </c>
    </row>
    <row r="444" customHeight="1" spans="1:16">
      <c r="A444" s="487"/>
      <c r="B444" s="514">
        <v>79</v>
      </c>
      <c r="C444" s="209" t="s">
        <v>487</v>
      </c>
      <c r="D444" s="498" t="s">
        <v>45</v>
      </c>
      <c r="E444" s="499" t="s">
        <v>262</v>
      </c>
      <c r="F444" s="501">
        <v>39204</v>
      </c>
      <c r="G444" s="501">
        <v>39204</v>
      </c>
      <c r="H444" s="502"/>
      <c r="I444" s="495">
        <f t="shared" si="47"/>
        <v>39204</v>
      </c>
      <c r="J444" s="511">
        <f t="shared" si="48"/>
        <v>0</v>
      </c>
      <c r="K444" s="468">
        <f t="shared" si="49"/>
        <v>1</v>
      </c>
      <c r="L444" s="468">
        <f>IF(J444=1,SUM($J$6:J444),0)</f>
        <v>0</v>
      </c>
      <c r="M444" s="468">
        <f>IF(K444=1,SUM($K$6:K444),0)</f>
        <v>201227309.798931</v>
      </c>
      <c r="N444" s="513">
        <f t="shared" si="50"/>
        <v>201227309.798931</v>
      </c>
      <c r="O444" s="468">
        <f t="shared" si="51"/>
        <v>0</v>
      </c>
      <c r="P444" s="468">
        <f>IF(O444=1,SUM($O$6:O444),0)</f>
        <v>0</v>
      </c>
    </row>
    <row r="445" customHeight="1" spans="1:16">
      <c r="A445" s="487"/>
      <c r="B445" s="514"/>
      <c r="C445" s="209" t="s">
        <v>488</v>
      </c>
      <c r="D445" s="498" t="s">
        <v>45</v>
      </c>
      <c r="E445" s="499" t="s">
        <v>262</v>
      </c>
      <c r="F445" s="501">
        <v>491900</v>
      </c>
      <c r="G445" s="501">
        <v>547900</v>
      </c>
      <c r="H445" s="502"/>
      <c r="I445" s="495">
        <f t="shared" si="47"/>
        <v>547900</v>
      </c>
      <c r="J445" s="511">
        <f t="shared" si="48"/>
        <v>0</v>
      </c>
      <c r="K445" s="468">
        <f t="shared" si="49"/>
        <v>1</v>
      </c>
      <c r="L445" s="468">
        <f>IF(J445=1,SUM($J$6:J445),0)</f>
        <v>0</v>
      </c>
      <c r="M445" s="468">
        <f>IF(K445=1,SUM($K$6:K445),0)</f>
        <v>201227310.798931</v>
      </c>
      <c r="N445" s="513">
        <f t="shared" si="50"/>
        <v>201227310.798931</v>
      </c>
      <c r="O445" s="468">
        <f t="shared" si="51"/>
        <v>0</v>
      </c>
      <c r="P445" s="468">
        <f>IF(O445=1,SUM($O$6:O445),0)</f>
        <v>0</v>
      </c>
    </row>
    <row r="446" customHeight="1" spans="1:16">
      <c r="A446" s="487"/>
      <c r="B446" s="514">
        <v>80</v>
      </c>
      <c r="C446" s="209" t="s">
        <v>489</v>
      </c>
      <c r="D446" s="498" t="s">
        <v>45</v>
      </c>
      <c r="E446" s="499" t="s">
        <v>43</v>
      </c>
      <c r="F446" s="501">
        <v>78069</v>
      </c>
      <c r="G446" s="501">
        <v>87000</v>
      </c>
      <c r="H446" s="502"/>
      <c r="I446" s="495">
        <f t="shared" si="47"/>
        <v>87000</v>
      </c>
      <c r="J446" s="511">
        <f t="shared" si="48"/>
        <v>0</v>
      </c>
      <c r="K446" s="468">
        <f t="shared" si="49"/>
        <v>1</v>
      </c>
      <c r="L446" s="468">
        <f>IF(J446=1,SUM($J$6:J446),0)</f>
        <v>0</v>
      </c>
      <c r="M446" s="468">
        <f>IF(K446=1,SUM($K$6:K446),0)</f>
        <v>201227311.798931</v>
      </c>
      <c r="N446" s="513">
        <f t="shared" si="50"/>
        <v>201227311.798931</v>
      </c>
      <c r="O446" s="468">
        <f t="shared" si="51"/>
        <v>0</v>
      </c>
      <c r="P446" s="468">
        <f>IF(O446=1,SUM($O$6:O446),0)</f>
        <v>0</v>
      </c>
    </row>
    <row r="447" customHeight="1" spans="1:16">
      <c r="A447" s="487"/>
      <c r="B447" s="514">
        <v>81</v>
      </c>
      <c r="C447" s="209" t="s">
        <v>490</v>
      </c>
      <c r="D447" s="498" t="s">
        <v>45</v>
      </c>
      <c r="E447" s="499" t="s">
        <v>43</v>
      </c>
      <c r="F447" s="501">
        <v>155631</v>
      </c>
      <c r="G447" s="501">
        <v>173400</v>
      </c>
      <c r="H447" s="502"/>
      <c r="I447" s="495">
        <f t="shared" si="47"/>
        <v>173400</v>
      </c>
      <c r="J447" s="511">
        <f t="shared" si="48"/>
        <v>0</v>
      </c>
      <c r="K447" s="468">
        <f t="shared" si="49"/>
        <v>1</v>
      </c>
      <c r="L447" s="468">
        <f>IF(J447=1,SUM($J$6:J447),0)</f>
        <v>0</v>
      </c>
      <c r="M447" s="468">
        <f>IF(K447=1,SUM($K$6:K447),0)</f>
        <v>201227312.798931</v>
      </c>
      <c r="N447" s="513">
        <f t="shared" si="50"/>
        <v>201227312.798931</v>
      </c>
      <c r="O447" s="468">
        <f t="shared" si="51"/>
        <v>0</v>
      </c>
      <c r="P447" s="468">
        <f>IF(O447=1,SUM($O$6:O447),0)</f>
        <v>0</v>
      </c>
    </row>
    <row r="448" customHeight="1" spans="1:16">
      <c r="A448" s="487"/>
      <c r="B448" s="514">
        <v>82</v>
      </c>
      <c r="C448" s="530" t="s">
        <v>491</v>
      </c>
      <c r="D448" s="498" t="s">
        <v>45</v>
      </c>
      <c r="E448" s="499" t="s">
        <v>43</v>
      </c>
      <c r="F448" s="501">
        <v>3965</v>
      </c>
      <c r="G448" s="501">
        <v>3965</v>
      </c>
      <c r="H448" s="502"/>
      <c r="I448" s="495">
        <f t="shared" si="47"/>
        <v>3965</v>
      </c>
      <c r="J448" s="511">
        <f t="shared" si="48"/>
        <v>0</v>
      </c>
      <c r="K448" s="468">
        <f t="shared" si="49"/>
        <v>1</v>
      </c>
      <c r="L448" s="468">
        <f>IF(J448=1,SUM($J$6:J448),0)</f>
        <v>0</v>
      </c>
      <c r="M448" s="468">
        <f>IF(K448=1,SUM($K$6:K448),0)</f>
        <v>201227313.798931</v>
      </c>
      <c r="N448" s="513">
        <f t="shared" si="50"/>
        <v>201227313.798931</v>
      </c>
      <c r="O448" s="468">
        <f t="shared" si="51"/>
        <v>0</v>
      </c>
      <c r="P448" s="468">
        <f>IF(O448=1,SUM($O$6:O448),0)</f>
        <v>0</v>
      </c>
    </row>
    <row r="449" customHeight="1" spans="1:16">
      <c r="A449" s="487"/>
      <c r="B449" s="514">
        <v>83</v>
      </c>
      <c r="C449" s="209" t="s">
        <v>492</v>
      </c>
      <c r="D449" s="498" t="s">
        <v>45</v>
      </c>
      <c r="E449" s="499" t="s">
        <v>43</v>
      </c>
      <c r="F449" s="501">
        <v>31800</v>
      </c>
      <c r="G449" s="501">
        <v>31800</v>
      </c>
      <c r="H449" s="502"/>
      <c r="I449" s="495">
        <f t="shared" si="47"/>
        <v>31800</v>
      </c>
      <c r="J449" s="511">
        <f t="shared" si="48"/>
        <v>0</v>
      </c>
      <c r="K449" s="468">
        <f t="shared" si="49"/>
        <v>1</v>
      </c>
      <c r="L449" s="468">
        <f>IF(J449=1,SUM($J$6:J449),0)</f>
        <v>0</v>
      </c>
      <c r="M449" s="468">
        <f>IF(K449=1,SUM($K$6:K449),0)</f>
        <v>201227314.798931</v>
      </c>
      <c r="N449" s="513">
        <f t="shared" si="50"/>
        <v>201227314.798931</v>
      </c>
      <c r="O449" s="468">
        <f t="shared" si="51"/>
        <v>0</v>
      </c>
      <c r="P449" s="468">
        <f>IF(O449=1,SUM($O$6:O449),0)</f>
        <v>0</v>
      </c>
    </row>
    <row r="450" customHeight="1" spans="1:16">
      <c r="A450" s="487"/>
      <c r="B450" s="514">
        <v>84</v>
      </c>
      <c r="C450" s="209" t="s">
        <v>493</v>
      </c>
      <c r="D450" s="498" t="s">
        <v>45</v>
      </c>
      <c r="E450" s="499" t="s">
        <v>43</v>
      </c>
      <c r="F450" s="501">
        <v>33800</v>
      </c>
      <c r="G450" s="501">
        <v>33800</v>
      </c>
      <c r="H450" s="502"/>
      <c r="I450" s="495">
        <f t="shared" si="47"/>
        <v>33800</v>
      </c>
      <c r="J450" s="511">
        <f t="shared" si="48"/>
        <v>0</v>
      </c>
      <c r="K450" s="468">
        <f t="shared" si="49"/>
        <v>1</v>
      </c>
      <c r="L450" s="468">
        <f>IF(J450=1,SUM($J$6:J450),0)</f>
        <v>0</v>
      </c>
      <c r="M450" s="468">
        <f>IF(K450=1,SUM($K$6:K450),0)</f>
        <v>201227315.798931</v>
      </c>
      <c r="N450" s="513">
        <f t="shared" si="50"/>
        <v>201227315.798931</v>
      </c>
      <c r="O450" s="468">
        <f t="shared" si="51"/>
        <v>0</v>
      </c>
      <c r="P450" s="468">
        <f>IF(O450=1,SUM($O$6:O450),0)</f>
        <v>0</v>
      </c>
    </row>
    <row r="451" customHeight="1" spans="1:16">
      <c r="A451" s="487"/>
      <c r="B451" s="514">
        <v>85</v>
      </c>
      <c r="C451" s="209" t="s">
        <v>494</v>
      </c>
      <c r="D451" s="498" t="s">
        <v>45</v>
      </c>
      <c r="E451" s="499" t="s">
        <v>43</v>
      </c>
      <c r="F451" s="501">
        <v>38500</v>
      </c>
      <c r="G451" s="501">
        <v>38600</v>
      </c>
      <c r="H451" s="502"/>
      <c r="I451" s="495">
        <f t="shared" si="47"/>
        <v>38600</v>
      </c>
      <c r="J451" s="511">
        <f t="shared" si="48"/>
        <v>0</v>
      </c>
      <c r="K451" s="468">
        <f t="shared" si="49"/>
        <v>1</v>
      </c>
      <c r="L451" s="468">
        <f>IF(J451=1,SUM($J$6:J451),0)</f>
        <v>0</v>
      </c>
      <c r="M451" s="468">
        <f>IF(K451=1,SUM($K$6:K451),0)</f>
        <v>201227316.798931</v>
      </c>
      <c r="N451" s="513">
        <f t="shared" si="50"/>
        <v>201227316.798931</v>
      </c>
      <c r="O451" s="468">
        <f t="shared" si="51"/>
        <v>0</v>
      </c>
      <c r="P451" s="468">
        <f>IF(O451=1,SUM($O$6:O451),0)</f>
        <v>0</v>
      </c>
    </row>
    <row r="452" customHeight="1" spans="1:16">
      <c r="A452" s="487"/>
      <c r="B452" s="514">
        <v>86</v>
      </c>
      <c r="C452" s="209" t="s">
        <v>495</v>
      </c>
      <c r="D452" s="498" t="s">
        <v>45</v>
      </c>
      <c r="E452" s="499" t="s">
        <v>43</v>
      </c>
      <c r="F452" s="501">
        <v>76000</v>
      </c>
      <c r="G452" s="501">
        <v>76300</v>
      </c>
      <c r="H452" s="502"/>
      <c r="I452" s="495">
        <f t="shared" si="47"/>
        <v>76300</v>
      </c>
      <c r="J452" s="511">
        <f t="shared" si="48"/>
        <v>0</v>
      </c>
      <c r="K452" s="468">
        <f t="shared" si="49"/>
        <v>1</v>
      </c>
      <c r="L452" s="468">
        <f>IF(J452=1,SUM($J$6:J452),0)</f>
        <v>0</v>
      </c>
      <c r="M452" s="468">
        <f>IF(K452=1,SUM($K$6:K452),0)</f>
        <v>201227317.798931</v>
      </c>
      <c r="N452" s="513">
        <f t="shared" si="50"/>
        <v>201227317.798931</v>
      </c>
      <c r="O452" s="468">
        <f t="shared" si="51"/>
        <v>0</v>
      </c>
      <c r="P452" s="468">
        <f>IF(O452=1,SUM($O$6:O452),0)</f>
        <v>0</v>
      </c>
    </row>
    <row r="453" customHeight="1" spans="1:16">
      <c r="A453" s="487"/>
      <c r="B453" s="514">
        <v>87</v>
      </c>
      <c r="C453" s="209" t="s">
        <v>496</v>
      </c>
      <c r="D453" s="498" t="s">
        <v>45</v>
      </c>
      <c r="E453" s="499" t="s">
        <v>43</v>
      </c>
      <c r="F453" s="501">
        <v>97000</v>
      </c>
      <c r="G453" s="501">
        <v>97400</v>
      </c>
      <c r="H453" s="502"/>
      <c r="I453" s="495">
        <f t="shared" si="47"/>
        <v>97400</v>
      </c>
      <c r="J453" s="511">
        <f t="shared" si="48"/>
        <v>0</v>
      </c>
      <c r="K453" s="468">
        <f t="shared" si="49"/>
        <v>1</v>
      </c>
      <c r="L453" s="468">
        <f>IF(J453=1,SUM($J$6:J453),0)</f>
        <v>0</v>
      </c>
      <c r="M453" s="468">
        <f>IF(K453=1,SUM($K$6:K453),0)</f>
        <v>201227318.798931</v>
      </c>
      <c r="N453" s="513">
        <f t="shared" si="50"/>
        <v>201227318.798931</v>
      </c>
      <c r="O453" s="468">
        <f t="shared" si="51"/>
        <v>0</v>
      </c>
      <c r="P453" s="468">
        <f>IF(O453=1,SUM($O$6:O453),0)</f>
        <v>0</v>
      </c>
    </row>
    <row r="454" customHeight="1" spans="1:16">
      <c r="A454" s="487"/>
      <c r="B454" s="514">
        <v>88</v>
      </c>
      <c r="C454" s="209" t="s">
        <v>497</v>
      </c>
      <c r="D454" s="498" t="s">
        <v>45</v>
      </c>
      <c r="E454" s="499" t="s">
        <v>262</v>
      </c>
      <c r="F454" s="501">
        <v>4520</v>
      </c>
      <c r="G454" s="501">
        <v>4520</v>
      </c>
      <c r="H454" s="502"/>
      <c r="I454" s="495">
        <f t="shared" ref="I454:I517" si="52">IF($I$5=$G$4,G454,(IF($I$5=$F$4,F454,0)))</f>
        <v>4520</v>
      </c>
      <c r="J454" s="511">
        <f t="shared" si="48"/>
        <v>0</v>
      </c>
      <c r="K454" s="468">
        <f t="shared" si="49"/>
        <v>1</v>
      </c>
      <c r="L454" s="468">
        <f>IF(J454=1,SUM($J$6:J454),0)</f>
        <v>0</v>
      </c>
      <c r="M454" s="468">
        <f>IF(K454=1,SUM($K$6:K454),0)</f>
        <v>201227319.798931</v>
      </c>
      <c r="N454" s="513">
        <f t="shared" si="50"/>
        <v>201227319.798931</v>
      </c>
      <c r="O454" s="468">
        <f t="shared" si="51"/>
        <v>0</v>
      </c>
      <c r="P454" s="468">
        <f>IF(O454=1,SUM($O$6:O454),0)</f>
        <v>0</v>
      </c>
    </row>
    <row r="455" customHeight="1" spans="1:16">
      <c r="A455" s="487"/>
      <c r="B455" s="514">
        <v>89</v>
      </c>
      <c r="C455" s="209" t="s">
        <v>498</v>
      </c>
      <c r="D455" s="498" t="s">
        <v>45</v>
      </c>
      <c r="E455" s="499" t="s">
        <v>43</v>
      </c>
      <c r="F455" s="501">
        <v>7290</v>
      </c>
      <c r="G455" s="501">
        <v>7290</v>
      </c>
      <c r="H455" s="502"/>
      <c r="I455" s="495">
        <f t="shared" si="52"/>
        <v>7290</v>
      </c>
      <c r="J455" s="511">
        <f t="shared" si="48"/>
        <v>0</v>
      </c>
      <c r="K455" s="468">
        <f t="shared" si="49"/>
        <v>1</v>
      </c>
      <c r="L455" s="468">
        <f>IF(J455=1,SUM($J$6:J455),0)</f>
        <v>0</v>
      </c>
      <c r="M455" s="468">
        <f>IF(K455=1,SUM($K$6:K455),0)</f>
        <v>201227320.798931</v>
      </c>
      <c r="N455" s="513">
        <f t="shared" si="50"/>
        <v>201227320.798931</v>
      </c>
      <c r="O455" s="468">
        <f t="shared" si="51"/>
        <v>0</v>
      </c>
      <c r="P455" s="468">
        <f>IF(O455=1,SUM($O$6:O455),0)</f>
        <v>0</v>
      </c>
    </row>
    <row r="456" customHeight="1" spans="1:16">
      <c r="A456" s="487"/>
      <c r="B456" s="514">
        <v>90</v>
      </c>
      <c r="C456" s="209" t="s">
        <v>499</v>
      </c>
      <c r="D456" s="498" t="s">
        <v>45</v>
      </c>
      <c r="E456" s="499" t="s">
        <v>43</v>
      </c>
      <c r="F456" s="501">
        <v>4500</v>
      </c>
      <c r="G456" s="501">
        <v>4500</v>
      </c>
      <c r="H456" s="502"/>
      <c r="I456" s="495">
        <f t="shared" si="52"/>
        <v>4500</v>
      </c>
      <c r="J456" s="511">
        <f t="shared" si="48"/>
        <v>0</v>
      </c>
      <c r="K456" s="468">
        <f t="shared" si="49"/>
        <v>1</v>
      </c>
      <c r="L456" s="468">
        <f>IF(J456=1,SUM($J$6:J456),0)</f>
        <v>0</v>
      </c>
      <c r="M456" s="468">
        <f>IF(K456=1,SUM($K$6:K456),0)</f>
        <v>201227321.798931</v>
      </c>
      <c r="N456" s="513">
        <f t="shared" si="50"/>
        <v>201227321.798931</v>
      </c>
      <c r="O456" s="468">
        <f t="shared" si="51"/>
        <v>0</v>
      </c>
      <c r="P456" s="468">
        <f>IF(O456=1,SUM($O$6:O456),0)</f>
        <v>0</v>
      </c>
    </row>
    <row r="457" customHeight="1" spans="1:16">
      <c r="A457" s="487"/>
      <c r="B457" s="514">
        <v>91</v>
      </c>
      <c r="C457" s="209" t="s">
        <v>500</v>
      </c>
      <c r="D457" s="498" t="s">
        <v>45</v>
      </c>
      <c r="E457" s="499" t="s">
        <v>43</v>
      </c>
      <c r="F457" s="501">
        <v>106300</v>
      </c>
      <c r="G457" s="501">
        <v>106300</v>
      </c>
      <c r="H457" s="502"/>
      <c r="I457" s="495">
        <f t="shared" si="52"/>
        <v>106300</v>
      </c>
      <c r="J457" s="511">
        <f t="shared" si="48"/>
        <v>0</v>
      </c>
      <c r="K457" s="468">
        <f t="shared" si="49"/>
        <v>1</v>
      </c>
      <c r="L457" s="468">
        <f>IF(J457=1,SUM($J$6:J457),0)</f>
        <v>0</v>
      </c>
      <c r="M457" s="468">
        <f>IF(K457=1,SUM($K$6:K457),0)</f>
        <v>201227322.798931</v>
      </c>
      <c r="N457" s="513">
        <f t="shared" si="50"/>
        <v>201227322.798931</v>
      </c>
      <c r="O457" s="468">
        <f t="shared" si="51"/>
        <v>0</v>
      </c>
      <c r="P457" s="468">
        <f>IF(O457=1,SUM($O$6:O457),0)</f>
        <v>0</v>
      </c>
    </row>
    <row r="458" customHeight="1" spans="1:16">
      <c r="A458" s="487"/>
      <c r="B458" s="514">
        <v>92</v>
      </c>
      <c r="C458" s="209" t="s">
        <v>501</v>
      </c>
      <c r="D458" s="498" t="s">
        <v>45</v>
      </c>
      <c r="E458" s="499" t="s">
        <v>43</v>
      </c>
      <c r="F458" s="501">
        <v>116800</v>
      </c>
      <c r="G458" s="501">
        <v>116800</v>
      </c>
      <c r="H458" s="502"/>
      <c r="I458" s="495">
        <f t="shared" si="52"/>
        <v>116800</v>
      </c>
      <c r="J458" s="511">
        <f t="shared" si="48"/>
        <v>0</v>
      </c>
      <c r="K458" s="468">
        <f t="shared" si="49"/>
        <v>1</v>
      </c>
      <c r="L458" s="468">
        <f>IF(J458=1,SUM($J$6:J458),0)</f>
        <v>0</v>
      </c>
      <c r="M458" s="468">
        <f>IF(K458=1,SUM($K$6:K458),0)</f>
        <v>201227323.798931</v>
      </c>
      <c r="N458" s="513">
        <f t="shared" si="50"/>
        <v>201227323.798931</v>
      </c>
      <c r="O458" s="468">
        <f t="shared" si="51"/>
        <v>0</v>
      </c>
      <c r="P458" s="468">
        <f>IF(O458=1,SUM($O$6:O458),0)</f>
        <v>0</v>
      </c>
    </row>
    <row r="459" customHeight="1" spans="1:16">
      <c r="A459" s="487"/>
      <c r="B459" s="514">
        <v>93</v>
      </c>
      <c r="C459" s="209" t="s">
        <v>502</v>
      </c>
      <c r="D459" s="498" t="s">
        <v>45</v>
      </c>
      <c r="E459" s="499" t="s">
        <v>43</v>
      </c>
      <c r="F459" s="501">
        <v>11400</v>
      </c>
      <c r="G459" s="501">
        <v>11400</v>
      </c>
      <c r="H459" s="502"/>
      <c r="I459" s="495">
        <f t="shared" si="52"/>
        <v>11400</v>
      </c>
      <c r="J459" s="511">
        <f t="shared" si="48"/>
        <v>0</v>
      </c>
      <c r="K459" s="468">
        <f t="shared" si="49"/>
        <v>1</v>
      </c>
      <c r="L459" s="468">
        <f>IF(J459=1,SUM($J$6:J459),0)</f>
        <v>0</v>
      </c>
      <c r="M459" s="468">
        <f>IF(K459=1,SUM($K$6:K459),0)</f>
        <v>201227324.798931</v>
      </c>
      <c r="N459" s="513">
        <f t="shared" si="50"/>
        <v>201227324.798931</v>
      </c>
      <c r="O459" s="468">
        <f t="shared" si="51"/>
        <v>0</v>
      </c>
      <c r="P459" s="468">
        <f>IF(O459=1,SUM($O$6:O459),0)</f>
        <v>0</v>
      </c>
    </row>
    <row r="460" customHeight="1" spans="1:16">
      <c r="A460" s="487"/>
      <c r="B460" s="514">
        <v>94</v>
      </c>
      <c r="C460" s="209" t="s">
        <v>503</v>
      </c>
      <c r="D460" s="498" t="s">
        <v>45</v>
      </c>
      <c r="E460" s="499" t="s">
        <v>43</v>
      </c>
      <c r="F460" s="501">
        <v>29600</v>
      </c>
      <c r="G460" s="501">
        <v>29600</v>
      </c>
      <c r="H460" s="502"/>
      <c r="I460" s="495">
        <f t="shared" si="52"/>
        <v>29600</v>
      </c>
      <c r="J460" s="511">
        <f t="shared" ref="J460:J523" si="53">IF(D460="MDU-KD",1,0)</f>
        <v>0</v>
      </c>
      <c r="K460" s="468">
        <f t="shared" ref="K460:K523" si="54">IF(D460="HDW",1,0)</f>
        <v>1</v>
      </c>
      <c r="L460" s="468">
        <f>IF(J460=1,SUM($J$6:J460),0)</f>
        <v>0</v>
      </c>
      <c r="M460" s="468">
        <f>IF(K460=1,SUM($K$6:K460),0)</f>
        <v>201227325.798931</v>
      </c>
      <c r="N460" s="513">
        <f t="shared" ref="N460:N523" si="55">IF(L460=0,M460,L460)</f>
        <v>201227325.798931</v>
      </c>
      <c r="O460" s="468">
        <f t="shared" ref="O460:O523" si="56">IF(E460=0,0,IF(LEFT(C460,11)="Tiang Beton",1,0))</f>
        <v>0</v>
      </c>
      <c r="P460" s="468">
        <f>IF(O460=1,SUM($O$6:O460),0)</f>
        <v>0</v>
      </c>
    </row>
    <row r="461" customHeight="1" spans="1:16">
      <c r="A461" s="487"/>
      <c r="B461" s="514">
        <v>95</v>
      </c>
      <c r="C461" s="209" t="s">
        <v>504</v>
      </c>
      <c r="D461" s="498" t="s">
        <v>45</v>
      </c>
      <c r="E461" s="499" t="s">
        <v>43</v>
      </c>
      <c r="F461" s="501">
        <v>290142</v>
      </c>
      <c r="G461" s="501">
        <v>290142</v>
      </c>
      <c r="H461" s="502"/>
      <c r="I461" s="495">
        <f t="shared" si="52"/>
        <v>290142</v>
      </c>
      <c r="J461" s="511">
        <f t="shared" si="53"/>
        <v>0</v>
      </c>
      <c r="K461" s="468">
        <f t="shared" si="54"/>
        <v>1</v>
      </c>
      <c r="L461" s="468">
        <f>IF(J461=1,SUM($J$6:J461),0)</f>
        <v>0</v>
      </c>
      <c r="M461" s="468">
        <f>IF(K461=1,SUM($K$6:K461),0)</f>
        <v>201227326.798931</v>
      </c>
      <c r="N461" s="513">
        <f t="shared" si="55"/>
        <v>201227326.798931</v>
      </c>
      <c r="O461" s="468">
        <f t="shared" si="56"/>
        <v>0</v>
      </c>
      <c r="P461" s="468">
        <f>IF(O461=1,SUM($O$6:O461),0)</f>
        <v>0</v>
      </c>
    </row>
    <row r="462" customHeight="1" spans="1:16">
      <c r="A462" s="487"/>
      <c r="B462" s="514">
        <v>96</v>
      </c>
      <c r="C462" s="209" t="s">
        <v>505</v>
      </c>
      <c r="D462" s="498" t="s">
        <v>45</v>
      </c>
      <c r="E462" s="499" t="s">
        <v>43</v>
      </c>
      <c r="F462" s="501">
        <v>265680</v>
      </c>
      <c r="G462" s="501">
        <v>265680</v>
      </c>
      <c r="H462" s="502"/>
      <c r="I462" s="495">
        <f t="shared" si="52"/>
        <v>265680</v>
      </c>
      <c r="J462" s="511">
        <f t="shared" si="53"/>
        <v>0</v>
      </c>
      <c r="K462" s="468">
        <f t="shared" si="54"/>
        <v>1</v>
      </c>
      <c r="L462" s="468">
        <f>IF(J462=1,SUM($J$6:J462),0)</f>
        <v>0</v>
      </c>
      <c r="M462" s="468">
        <f>IF(K462=1,SUM($K$6:K462),0)</f>
        <v>201227327.798931</v>
      </c>
      <c r="N462" s="513">
        <f t="shared" si="55"/>
        <v>201227327.798931</v>
      </c>
      <c r="O462" s="468">
        <f t="shared" si="56"/>
        <v>0</v>
      </c>
      <c r="P462" s="468">
        <f>IF(O462=1,SUM($O$6:O462),0)</f>
        <v>0</v>
      </c>
    </row>
    <row r="463" customHeight="1" spans="1:16">
      <c r="A463" s="487"/>
      <c r="B463" s="514">
        <v>97</v>
      </c>
      <c r="C463" s="209" t="s">
        <v>506</v>
      </c>
      <c r="D463" s="498" t="s">
        <v>45</v>
      </c>
      <c r="E463" s="499" t="s">
        <v>43</v>
      </c>
      <c r="F463" s="501">
        <v>265680</v>
      </c>
      <c r="G463" s="501">
        <v>265680</v>
      </c>
      <c r="H463" s="502"/>
      <c r="I463" s="495">
        <f t="shared" si="52"/>
        <v>265680</v>
      </c>
      <c r="J463" s="511">
        <f t="shared" si="53"/>
        <v>0</v>
      </c>
      <c r="K463" s="468">
        <f t="shared" si="54"/>
        <v>1</v>
      </c>
      <c r="L463" s="468">
        <f>IF(J463=1,SUM($J$6:J463),0)</f>
        <v>0</v>
      </c>
      <c r="M463" s="468">
        <f>IF(K463=1,SUM($K$6:K463),0)</f>
        <v>201227328.798931</v>
      </c>
      <c r="N463" s="513">
        <f t="shared" si="55"/>
        <v>201227328.798931</v>
      </c>
      <c r="O463" s="468">
        <f t="shared" si="56"/>
        <v>0</v>
      </c>
      <c r="P463" s="468">
        <f>IF(O463=1,SUM($O$6:O463),0)</f>
        <v>0</v>
      </c>
    </row>
    <row r="464" customHeight="1" spans="1:16">
      <c r="A464" s="487"/>
      <c r="B464" s="514">
        <v>98</v>
      </c>
      <c r="C464" s="209" t="s">
        <v>507</v>
      </c>
      <c r="D464" s="498" t="s">
        <v>45</v>
      </c>
      <c r="E464" s="499" t="s">
        <v>43</v>
      </c>
      <c r="F464" s="501">
        <v>20898</v>
      </c>
      <c r="G464" s="501">
        <v>20898</v>
      </c>
      <c r="H464" s="502"/>
      <c r="I464" s="495">
        <f t="shared" si="52"/>
        <v>20898</v>
      </c>
      <c r="J464" s="511">
        <f t="shared" si="53"/>
        <v>0</v>
      </c>
      <c r="K464" s="468">
        <f t="shared" si="54"/>
        <v>1</v>
      </c>
      <c r="L464" s="468">
        <f>IF(J464=1,SUM($J$6:J464),0)</f>
        <v>0</v>
      </c>
      <c r="M464" s="468">
        <f>IF(K464=1,SUM($K$6:K464),0)</f>
        <v>201227329.798931</v>
      </c>
      <c r="N464" s="513">
        <f t="shared" si="55"/>
        <v>201227329.798931</v>
      </c>
      <c r="O464" s="468">
        <f t="shared" si="56"/>
        <v>0</v>
      </c>
      <c r="P464" s="468">
        <f>IF(O464=1,SUM($O$6:O464),0)</f>
        <v>0</v>
      </c>
    </row>
    <row r="465" customHeight="1" spans="1:16">
      <c r="A465" s="487"/>
      <c r="B465" s="514">
        <v>99</v>
      </c>
      <c r="C465" s="209" t="s">
        <v>508</v>
      </c>
      <c r="D465" s="498" t="s">
        <v>45</v>
      </c>
      <c r="E465" s="499" t="s">
        <v>43</v>
      </c>
      <c r="F465" s="501">
        <v>20700</v>
      </c>
      <c r="G465" s="501">
        <v>20700</v>
      </c>
      <c r="H465" s="502"/>
      <c r="I465" s="495">
        <f t="shared" si="52"/>
        <v>20700</v>
      </c>
      <c r="J465" s="511">
        <f t="shared" si="53"/>
        <v>0</v>
      </c>
      <c r="K465" s="468">
        <f t="shared" si="54"/>
        <v>1</v>
      </c>
      <c r="L465" s="468">
        <f>IF(J465=1,SUM($J$6:J465),0)</f>
        <v>0</v>
      </c>
      <c r="M465" s="468">
        <f>IF(K465=1,SUM($K$6:K465),0)</f>
        <v>201227330.798931</v>
      </c>
      <c r="N465" s="513">
        <f t="shared" si="55"/>
        <v>201227330.798931</v>
      </c>
      <c r="O465" s="468">
        <f t="shared" si="56"/>
        <v>0</v>
      </c>
      <c r="P465" s="468">
        <f>IF(O465=1,SUM($O$6:O465),0)</f>
        <v>0</v>
      </c>
    </row>
    <row r="466" customHeight="1" spans="1:16">
      <c r="A466" s="487"/>
      <c r="B466" s="514">
        <v>100</v>
      </c>
      <c r="C466" s="209" t="s">
        <v>509</v>
      </c>
      <c r="D466" s="498" t="s">
        <v>45</v>
      </c>
      <c r="E466" s="499" t="s">
        <v>43</v>
      </c>
      <c r="F466" s="501">
        <v>13600</v>
      </c>
      <c r="G466" s="501">
        <v>13600</v>
      </c>
      <c r="H466" s="502"/>
      <c r="I466" s="495">
        <f t="shared" si="52"/>
        <v>13600</v>
      </c>
      <c r="J466" s="511">
        <f t="shared" si="53"/>
        <v>0</v>
      </c>
      <c r="K466" s="468">
        <f t="shared" si="54"/>
        <v>1</v>
      </c>
      <c r="L466" s="468">
        <f>IF(J466=1,SUM($J$6:J466),0)</f>
        <v>0</v>
      </c>
      <c r="M466" s="468">
        <f>IF(K466=1,SUM($K$6:K466),0)</f>
        <v>201227331.798931</v>
      </c>
      <c r="N466" s="513">
        <f t="shared" si="55"/>
        <v>201227331.798931</v>
      </c>
      <c r="O466" s="468">
        <f t="shared" si="56"/>
        <v>0</v>
      </c>
      <c r="P466" s="468">
        <f>IF(O466=1,SUM($O$6:O466),0)</f>
        <v>0</v>
      </c>
    </row>
    <row r="467" customHeight="1" spans="1:16">
      <c r="A467" s="487"/>
      <c r="B467" s="514">
        <v>101</v>
      </c>
      <c r="C467" s="209" t="s">
        <v>510</v>
      </c>
      <c r="D467" s="498" t="s">
        <v>45</v>
      </c>
      <c r="E467" s="499" t="s">
        <v>43</v>
      </c>
      <c r="F467" s="501">
        <v>27900</v>
      </c>
      <c r="G467" s="501">
        <v>27900</v>
      </c>
      <c r="H467" s="502"/>
      <c r="I467" s="495">
        <f t="shared" si="52"/>
        <v>27900</v>
      </c>
      <c r="J467" s="511">
        <f t="shared" si="53"/>
        <v>0</v>
      </c>
      <c r="K467" s="468">
        <f t="shared" si="54"/>
        <v>1</v>
      </c>
      <c r="L467" s="468">
        <f>IF(J467=1,SUM($J$6:J467),0)</f>
        <v>0</v>
      </c>
      <c r="M467" s="468">
        <f>IF(K467=1,SUM($K$6:K467),0)</f>
        <v>201227332.798931</v>
      </c>
      <c r="N467" s="513">
        <f t="shared" si="55"/>
        <v>201227332.798931</v>
      </c>
      <c r="O467" s="468">
        <f t="shared" si="56"/>
        <v>0</v>
      </c>
      <c r="P467" s="468">
        <f>IF(O467=1,SUM($O$6:O467),0)</f>
        <v>0</v>
      </c>
    </row>
    <row r="468" customHeight="1" spans="1:16">
      <c r="A468" s="487"/>
      <c r="B468" s="514">
        <v>102</v>
      </c>
      <c r="C468" s="209" t="s">
        <v>511</v>
      </c>
      <c r="D468" s="498" t="s">
        <v>45</v>
      </c>
      <c r="E468" s="499" t="s">
        <v>43</v>
      </c>
      <c r="F468" s="501">
        <v>27815</v>
      </c>
      <c r="G468" s="501">
        <v>27815</v>
      </c>
      <c r="H468" s="502"/>
      <c r="I468" s="495">
        <f t="shared" si="52"/>
        <v>27815</v>
      </c>
      <c r="J468" s="511">
        <f t="shared" si="53"/>
        <v>0</v>
      </c>
      <c r="K468" s="468">
        <f t="shared" si="54"/>
        <v>1</v>
      </c>
      <c r="L468" s="468">
        <f>IF(J468=1,SUM($J$6:J468),0)</f>
        <v>0</v>
      </c>
      <c r="M468" s="468">
        <f>IF(K468=1,SUM($K$6:K468),0)</f>
        <v>201227333.798931</v>
      </c>
      <c r="N468" s="513">
        <f t="shared" si="55"/>
        <v>201227333.798931</v>
      </c>
      <c r="O468" s="468">
        <f t="shared" si="56"/>
        <v>0</v>
      </c>
      <c r="P468" s="468">
        <f>IF(O468=1,SUM($O$6:O468),0)</f>
        <v>0</v>
      </c>
    </row>
    <row r="469" customHeight="1" spans="1:16">
      <c r="A469" s="487"/>
      <c r="B469" s="514">
        <v>103</v>
      </c>
      <c r="C469" s="209" t="s">
        <v>512</v>
      </c>
      <c r="D469" s="498" t="s">
        <v>45</v>
      </c>
      <c r="E469" s="499" t="s">
        <v>43</v>
      </c>
      <c r="F469" s="501">
        <v>20800</v>
      </c>
      <c r="G469" s="501">
        <v>20800</v>
      </c>
      <c r="H469" s="502"/>
      <c r="I469" s="495">
        <f t="shared" si="52"/>
        <v>20800</v>
      </c>
      <c r="J469" s="511">
        <f t="shared" si="53"/>
        <v>0</v>
      </c>
      <c r="K469" s="468">
        <f t="shared" si="54"/>
        <v>1</v>
      </c>
      <c r="L469" s="468">
        <f>IF(J469=1,SUM($J$6:J469),0)</f>
        <v>0</v>
      </c>
      <c r="M469" s="468">
        <f>IF(K469=1,SUM($K$6:K469),0)</f>
        <v>201227334.798931</v>
      </c>
      <c r="N469" s="513">
        <f t="shared" si="55"/>
        <v>201227334.798931</v>
      </c>
      <c r="O469" s="468">
        <f t="shared" si="56"/>
        <v>0</v>
      </c>
      <c r="P469" s="468">
        <f>IF(O469=1,SUM($O$6:O469),0)</f>
        <v>0</v>
      </c>
    </row>
    <row r="470" customHeight="1" spans="1:16">
      <c r="A470" s="487"/>
      <c r="B470" s="514">
        <v>104</v>
      </c>
      <c r="C470" s="209" t="s">
        <v>513</v>
      </c>
      <c r="D470" s="498" t="s">
        <v>45</v>
      </c>
      <c r="E470" s="499" t="s">
        <v>43</v>
      </c>
      <c r="F470" s="501">
        <v>23936</v>
      </c>
      <c r="G470" s="501">
        <v>23936</v>
      </c>
      <c r="H470" s="502"/>
      <c r="I470" s="495">
        <f t="shared" si="52"/>
        <v>23936</v>
      </c>
      <c r="J470" s="511">
        <f t="shared" si="53"/>
        <v>0</v>
      </c>
      <c r="K470" s="468">
        <f t="shared" si="54"/>
        <v>1</v>
      </c>
      <c r="L470" s="468">
        <f>IF(J470=1,SUM($J$6:J470),0)</f>
        <v>0</v>
      </c>
      <c r="M470" s="468">
        <f>IF(K470=1,SUM($K$6:K470),0)</f>
        <v>201227335.798931</v>
      </c>
      <c r="N470" s="513">
        <f t="shared" si="55"/>
        <v>201227335.798931</v>
      </c>
      <c r="O470" s="468">
        <f t="shared" si="56"/>
        <v>0</v>
      </c>
      <c r="P470" s="468">
        <f>IF(O470=1,SUM($O$6:O470),0)</f>
        <v>0</v>
      </c>
    </row>
    <row r="471" customHeight="1" spans="1:16">
      <c r="A471" s="487"/>
      <c r="B471" s="514">
        <v>105</v>
      </c>
      <c r="C471" s="209" t="s">
        <v>514</v>
      </c>
      <c r="D471" s="498" t="s">
        <v>45</v>
      </c>
      <c r="E471" s="499" t="s">
        <v>43</v>
      </c>
      <c r="F471" s="501">
        <v>31590</v>
      </c>
      <c r="G471" s="501">
        <v>31590</v>
      </c>
      <c r="H471" s="502"/>
      <c r="I471" s="495">
        <f t="shared" si="52"/>
        <v>31590</v>
      </c>
      <c r="J471" s="511">
        <f t="shared" si="53"/>
        <v>0</v>
      </c>
      <c r="K471" s="468">
        <f t="shared" si="54"/>
        <v>1</v>
      </c>
      <c r="L471" s="468">
        <f>IF(J471=1,SUM($J$6:J471),0)</f>
        <v>0</v>
      </c>
      <c r="M471" s="468">
        <f>IF(K471=1,SUM($K$6:K471),0)</f>
        <v>201227336.798931</v>
      </c>
      <c r="N471" s="513">
        <f t="shared" si="55"/>
        <v>201227336.798931</v>
      </c>
      <c r="O471" s="468">
        <f t="shared" si="56"/>
        <v>0</v>
      </c>
      <c r="P471" s="468">
        <f>IF(O471=1,SUM($O$6:O471),0)</f>
        <v>0</v>
      </c>
    </row>
    <row r="472" customHeight="1" spans="1:16">
      <c r="A472" s="487"/>
      <c r="B472" s="514">
        <v>106</v>
      </c>
      <c r="C472" s="209" t="s">
        <v>515</v>
      </c>
      <c r="D472" s="498" t="s">
        <v>45</v>
      </c>
      <c r="E472" s="499" t="s">
        <v>43</v>
      </c>
      <c r="F472" s="501">
        <v>32500</v>
      </c>
      <c r="G472" s="501">
        <v>32500</v>
      </c>
      <c r="H472" s="502"/>
      <c r="I472" s="495">
        <f t="shared" si="52"/>
        <v>32500</v>
      </c>
      <c r="J472" s="511">
        <f t="shared" si="53"/>
        <v>0</v>
      </c>
      <c r="K472" s="468">
        <f t="shared" si="54"/>
        <v>1</v>
      </c>
      <c r="L472" s="468">
        <f>IF(J472=1,SUM($J$6:J472),0)</f>
        <v>0</v>
      </c>
      <c r="M472" s="468">
        <f>IF(K472=1,SUM($K$6:K472),0)</f>
        <v>201227337.798931</v>
      </c>
      <c r="N472" s="513">
        <f t="shared" si="55"/>
        <v>201227337.798931</v>
      </c>
      <c r="O472" s="468">
        <f t="shared" si="56"/>
        <v>0</v>
      </c>
      <c r="P472" s="468">
        <f>IF(O472=1,SUM($O$6:O472),0)</f>
        <v>0</v>
      </c>
    </row>
    <row r="473" customHeight="1" spans="1:16">
      <c r="A473" s="487"/>
      <c r="B473" s="514">
        <v>107</v>
      </c>
      <c r="C473" s="209" t="s">
        <v>516</v>
      </c>
      <c r="D473" s="498" t="s">
        <v>45</v>
      </c>
      <c r="E473" s="499" t="s">
        <v>43</v>
      </c>
      <c r="F473" s="501">
        <v>47300</v>
      </c>
      <c r="G473" s="501">
        <v>47300</v>
      </c>
      <c r="H473" s="502"/>
      <c r="I473" s="495">
        <f t="shared" si="52"/>
        <v>47300</v>
      </c>
      <c r="J473" s="511">
        <f t="shared" si="53"/>
        <v>0</v>
      </c>
      <c r="K473" s="468">
        <f t="shared" si="54"/>
        <v>1</v>
      </c>
      <c r="L473" s="468">
        <f>IF(J473=1,SUM($J$6:J473),0)</f>
        <v>0</v>
      </c>
      <c r="M473" s="468">
        <f>IF(K473=1,SUM($K$6:K473),0)</f>
        <v>201227338.798931</v>
      </c>
      <c r="N473" s="513">
        <f t="shared" si="55"/>
        <v>201227338.798931</v>
      </c>
      <c r="O473" s="468">
        <f t="shared" si="56"/>
        <v>0</v>
      </c>
      <c r="P473" s="468">
        <f>IF(O473=1,SUM($O$6:O473),0)</f>
        <v>0</v>
      </c>
    </row>
    <row r="474" customHeight="1" spans="1:16">
      <c r="A474" s="487"/>
      <c r="B474" s="514">
        <v>108</v>
      </c>
      <c r="C474" s="209" t="s">
        <v>517</v>
      </c>
      <c r="D474" s="498" t="s">
        <v>45</v>
      </c>
      <c r="E474" s="499" t="s">
        <v>43</v>
      </c>
      <c r="F474" s="501">
        <v>61560</v>
      </c>
      <c r="G474" s="501">
        <v>61560</v>
      </c>
      <c r="H474" s="502"/>
      <c r="I474" s="495">
        <f t="shared" si="52"/>
        <v>61560</v>
      </c>
      <c r="J474" s="511">
        <f t="shared" si="53"/>
        <v>0</v>
      </c>
      <c r="K474" s="468">
        <f t="shared" si="54"/>
        <v>1</v>
      </c>
      <c r="L474" s="468">
        <f>IF(J474=1,SUM($J$6:J474),0)</f>
        <v>0</v>
      </c>
      <c r="M474" s="468">
        <f>IF(K474=1,SUM($K$6:K474),0)</f>
        <v>201227339.798931</v>
      </c>
      <c r="N474" s="513">
        <f t="shared" si="55"/>
        <v>201227339.798931</v>
      </c>
      <c r="O474" s="468">
        <f t="shared" si="56"/>
        <v>0</v>
      </c>
      <c r="P474" s="468">
        <f>IF(O474=1,SUM($O$6:O474),0)</f>
        <v>0</v>
      </c>
    </row>
    <row r="475" customHeight="1" spans="1:16">
      <c r="A475" s="487"/>
      <c r="B475" s="514">
        <v>109</v>
      </c>
      <c r="C475" s="209" t="s">
        <v>518</v>
      </c>
      <c r="D475" s="498" t="s">
        <v>45</v>
      </c>
      <c r="E475" s="499" t="s">
        <v>43</v>
      </c>
      <c r="F475" s="501">
        <v>79056</v>
      </c>
      <c r="G475" s="501">
        <v>79056</v>
      </c>
      <c r="H475" s="502"/>
      <c r="I475" s="495">
        <f t="shared" si="52"/>
        <v>79056</v>
      </c>
      <c r="J475" s="511">
        <f t="shared" si="53"/>
        <v>0</v>
      </c>
      <c r="K475" s="468">
        <f t="shared" si="54"/>
        <v>1</v>
      </c>
      <c r="L475" s="468">
        <f>IF(J475=1,SUM($J$6:J475),0)</f>
        <v>0</v>
      </c>
      <c r="M475" s="468">
        <f>IF(K475=1,SUM($K$6:K475),0)</f>
        <v>201227340.798931</v>
      </c>
      <c r="N475" s="513">
        <f t="shared" si="55"/>
        <v>201227340.798931</v>
      </c>
      <c r="O475" s="468">
        <f t="shared" si="56"/>
        <v>0</v>
      </c>
      <c r="P475" s="468">
        <f>IF(O475=1,SUM($O$6:O475),0)</f>
        <v>0</v>
      </c>
    </row>
    <row r="476" customHeight="1" spans="1:16">
      <c r="A476" s="487"/>
      <c r="B476" s="514">
        <v>110</v>
      </c>
      <c r="C476" s="209" t="s">
        <v>519</v>
      </c>
      <c r="D476" s="498" t="s">
        <v>45</v>
      </c>
      <c r="E476" s="499" t="s">
        <v>43</v>
      </c>
      <c r="F476" s="501">
        <v>81984</v>
      </c>
      <c r="G476" s="501">
        <v>81984</v>
      </c>
      <c r="H476" s="502"/>
      <c r="I476" s="495">
        <f t="shared" si="52"/>
        <v>81984</v>
      </c>
      <c r="J476" s="511">
        <f t="shared" si="53"/>
        <v>0</v>
      </c>
      <c r="K476" s="468">
        <f t="shared" si="54"/>
        <v>1</v>
      </c>
      <c r="L476" s="468">
        <f>IF(J476=1,SUM($J$6:J476),0)</f>
        <v>0</v>
      </c>
      <c r="M476" s="468">
        <f>IF(K476=1,SUM($K$6:K476),0)</f>
        <v>201227341.798931</v>
      </c>
      <c r="N476" s="513">
        <f t="shared" si="55"/>
        <v>201227341.798931</v>
      </c>
      <c r="O476" s="468">
        <f t="shared" si="56"/>
        <v>0</v>
      </c>
      <c r="P476" s="468">
        <f>IF(O476=1,SUM($O$6:O476),0)</f>
        <v>0</v>
      </c>
    </row>
    <row r="477" customHeight="1" spans="1:16">
      <c r="A477" s="487"/>
      <c r="B477" s="514">
        <v>111</v>
      </c>
      <c r="C477" s="209" t="s">
        <v>520</v>
      </c>
      <c r="D477" s="498" t="s">
        <v>45</v>
      </c>
      <c r="E477" s="499" t="s">
        <v>43</v>
      </c>
      <c r="F477" s="501">
        <v>7320</v>
      </c>
      <c r="G477" s="501">
        <v>7320</v>
      </c>
      <c r="H477" s="502"/>
      <c r="I477" s="495">
        <f t="shared" si="52"/>
        <v>7320</v>
      </c>
      <c r="J477" s="511">
        <f t="shared" si="53"/>
        <v>0</v>
      </c>
      <c r="K477" s="468">
        <f t="shared" si="54"/>
        <v>1</v>
      </c>
      <c r="L477" s="468">
        <f>IF(J477=1,SUM($J$6:J477),0)</f>
        <v>0</v>
      </c>
      <c r="M477" s="468">
        <f>IF(K477=1,SUM($K$6:K477),0)</f>
        <v>201227342.798931</v>
      </c>
      <c r="N477" s="513">
        <f t="shared" si="55"/>
        <v>201227342.798931</v>
      </c>
      <c r="O477" s="468">
        <f t="shared" si="56"/>
        <v>0</v>
      </c>
      <c r="P477" s="468">
        <f>IF(O477=1,SUM($O$6:O477),0)</f>
        <v>0</v>
      </c>
    </row>
    <row r="478" customHeight="1" spans="1:16">
      <c r="A478" s="487"/>
      <c r="B478" s="514">
        <v>112</v>
      </c>
      <c r="C478" s="209" t="s">
        <v>521</v>
      </c>
      <c r="D478" s="498" t="s">
        <v>45</v>
      </c>
      <c r="E478" s="499" t="s">
        <v>43</v>
      </c>
      <c r="F478" s="501">
        <v>8784</v>
      </c>
      <c r="G478" s="501">
        <v>8784</v>
      </c>
      <c r="H478" s="502"/>
      <c r="I478" s="495">
        <f t="shared" si="52"/>
        <v>8784</v>
      </c>
      <c r="J478" s="511">
        <f t="shared" si="53"/>
        <v>0</v>
      </c>
      <c r="K478" s="468">
        <f t="shared" si="54"/>
        <v>1</v>
      </c>
      <c r="L478" s="468">
        <f>IF(J478=1,SUM($J$6:J478),0)</f>
        <v>0</v>
      </c>
      <c r="M478" s="468">
        <f>IF(K478=1,SUM($K$6:K478),0)</f>
        <v>201227343.798931</v>
      </c>
      <c r="N478" s="513">
        <f t="shared" si="55"/>
        <v>201227343.798931</v>
      </c>
      <c r="O478" s="468">
        <f t="shared" si="56"/>
        <v>0</v>
      </c>
      <c r="P478" s="468">
        <f>IF(O478=1,SUM($O$6:O478),0)</f>
        <v>0</v>
      </c>
    </row>
    <row r="479" customHeight="1" spans="1:16">
      <c r="A479" s="487"/>
      <c r="B479" s="514">
        <v>113</v>
      </c>
      <c r="C479" s="209" t="s">
        <v>522</v>
      </c>
      <c r="D479" s="498" t="s">
        <v>45</v>
      </c>
      <c r="E479" s="499" t="s">
        <v>43</v>
      </c>
      <c r="F479" s="501">
        <v>52704</v>
      </c>
      <c r="G479" s="501">
        <v>52704</v>
      </c>
      <c r="H479" s="502"/>
      <c r="I479" s="495">
        <f t="shared" si="52"/>
        <v>52704</v>
      </c>
      <c r="J479" s="511">
        <f t="shared" si="53"/>
        <v>0</v>
      </c>
      <c r="K479" s="468">
        <f t="shared" si="54"/>
        <v>1</v>
      </c>
      <c r="L479" s="468">
        <f>IF(J479=1,SUM($J$6:J479),0)</f>
        <v>0</v>
      </c>
      <c r="M479" s="468">
        <f>IF(K479=1,SUM($K$6:K479),0)</f>
        <v>201227344.798931</v>
      </c>
      <c r="N479" s="513">
        <f t="shared" si="55"/>
        <v>201227344.798931</v>
      </c>
      <c r="O479" s="468">
        <f t="shared" si="56"/>
        <v>0</v>
      </c>
      <c r="P479" s="468">
        <f>IF(O479=1,SUM($O$6:O479),0)</f>
        <v>0</v>
      </c>
    </row>
    <row r="480" customHeight="1" spans="1:16">
      <c r="A480" s="487"/>
      <c r="B480" s="514">
        <v>114</v>
      </c>
      <c r="C480" s="209" t="s">
        <v>523</v>
      </c>
      <c r="D480" s="498" t="s">
        <v>45</v>
      </c>
      <c r="E480" s="499" t="s">
        <v>43</v>
      </c>
      <c r="F480" s="501">
        <v>67344</v>
      </c>
      <c r="G480" s="501">
        <v>67344</v>
      </c>
      <c r="H480" s="502"/>
      <c r="I480" s="495">
        <f t="shared" si="52"/>
        <v>67344</v>
      </c>
      <c r="J480" s="511">
        <f t="shared" si="53"/>
        <v>0</v>
      </c>
      <c r="K480" s="468">
        <f t="shared" si="54"/>
        <v>1</v>
      </c>
      <c r="L480" s="468">
        <f>IF(J480=1,SUM($J$6:J480),0)</f>
        <v>0</v>
      </c>
      <c r="M480" s="468">
        <f>IF(K480=1,SUM($K$6:K480),0)</f>
        <v>201227345.798931</v>
      </c>
      <c r="N480" s="513">
        <f t="shared" si="55"/>
        <v>201227345.798931</v>
      </c>
      <c r="O480" s="468">
        <f t="shared" si="56"/>
        <v>0</v>
      </c>
      <c r="P480" s="468">
        <f>IF(O480=1,SUM($O$6:O480),0)</f>
        <v>0</v>
      </c>
    </row>
    <row r="481" customHeight="1" spans="1:16">
      <c r="A481" s="487"/>
      <c r="B481" s="514">
        <v>115</v>
      </c>
      <c r="C481" s="209" t="s">
        <v>524</v>
      </c>
      <c r="D481" s="498" t="s">
        <v>45</v>
      </c>
      <c r="E481" s="499" t="s">
        <v>43</v>
      </c>
      <c r="F481" s="501">
        <v>40000</v>
      </c>
      <c r="G481" s="501">
        <v>40000</v>
      </c>
      <c r="H481" s="502"/>
      <c r="I481" s="495">
        <f t="shared" si="52"/>
        <v>40000</v>
      </c>
      <c r="J481" s="511">
        <f t="shared" si="53"/>
        <v>0</v>
      </c>
      <c r="K481" s="468">
        <f t="shared" si="54"/>
        <v>1</v>
      </c>
      <c r="L481" s="468">
        <f>IF(J481=1,SUM($J$6:J481),0)</f>
        <v>0</v>
      </c>
      <c r="M481" s="468">
        <f>IF(K481=1,SUM($K$6:K481),0)</f>
        <v>201227346.798931</v>
      </c>
      <c r="N481" s="513">
        <f t="shared" si="55"/>
        <v>201227346.798931</v>
      </c>
      <c r="O481" s="468">
        <f t="shared" si="56"/>
        <v>0</v>
      </c>
      <c r="P481" s="468">
        <f>IF(O481=1,SUM($O$6:O481),0)</f>
        <v>0</v>
      </c>
    </row>
    <row r="482" customHeight="1" spans="1:16">
      <c r="A482" s="487"/>
      <c r="B482" s="514">
        <v>116</v>
      </c>
      <c r="C482" s="209" t="s">
        <v>525</v>
      </c>
      <c r="D482" s="498" t="s">
        <v>45</v>
      </c>
      <c r="E482" s="499" t="s">
        <v>43</v>
      </c>
      <c r="F482" s="501">
        <v>150000</v>
      </c>
      <c r="G482" s="501">
        <v>150000</v>
      </c>
      <c r="H482" s="502"/>
      <c r="I482" s="495">
        <f t="shared" si="52"/>
        <v>150000</v>
      </c>
      <c r="J482" s="511">
        <f t="shared" si="53"/>
        <v>0</v>
      </c>
      <c r="K482" s="468">
        <f t="shared" si="54"/>
        <v>1</v>
      </c>
      <c r="L482" s="468">
        <f>IF(J482=1,SUM($J$6:J482),0)</f>
        <v>0</v>
      </c>
      <c r="M482" s="468">
        <f>IF(K482=1,SUM($K$6:K482),0)</f>
        <v>201227347.798931</v>
      </c>
      <c r="N482" s="513">
        <f t="shared" si="55"/>
        <v>201227347.798931</v>
      </c>
      <c r="O482" s="468">
        <f t="shared" si="56"/>
        <v>0</v>
      </c>
      <c r="P482" s="468">
        <f>IF(O482=1,SUM($O$6:O482),0)</f>
        <v>0</v>
      </c>
    </row>
    <row r="483" customHeight="1" spans="1:16">
      <c r="A483" s="487"/>
      <c r="B483" s="514">
        <v>117</v>
      </c>
      <c r="C483" s="209" t="s">
        <v>526</v>
      </c>
      <c r="D483" s="498" t="s">
        <v>45</v>
      </c>
      <c r="E483" s="499" t="s">
        <v>43</v>
      </c>
      <c r="F483" s="501">
        <v>4212</v>
      </c>
      <c r="G483" s="501">
        <v>4212</v>
      </c>
      <c r="H483" s="502"/>
      <c r="I483" s="495">
        <f t="shared" si="52"/>
        <v>4212</v>
      </c>
      <c r="J483" s="511">
        <f t="shared" si="53"/>
        <v>0</v>
      </c>
      <c r="K483" s="468">
        <f t="shared" si="54"/>
        <v>1</v>
      </c>
      <c r="L483" s="468">
        <f>IF(J483=1,SUM($J$6:J483),0)</f>
        <v>0</v>
      </c>
      <c r="M483" s="468">
        <f>IF(K483=1,SUM($K$6:K483),0)</f>
        <v>201227348.798931</v>
      </c>
      <c r="N483" s="513">
        <f t="shared" si="55"/>
        <v>201227348.798931</v>
      </c>
      <c r="O483" s="468">
        <f t="shared" si="56"/>
        <v>0</v>
      </c>
      <c r="P483" s="468">
        <f>IF(O483=1,SUM($O$6:O483),0)</f>
        <v>0</v>
      </c>
    </row>
    <row r="484" customHeight="1" spans="1:16">
      <c r="A484" s="487"/>
      <c r="B484" s="514">
        <v>118</v>
      </c>
      <c r="C484" s="209" t="s">
        <v>527</v>
      </c>
      <c r="D484" s="498" t="s">
        <v>45</v>
      </c>
      <c r="E484" s="499" t="s">
        <v>43</v>
      </c>
      <c r="F484" s="501">
        <v>50000</v>
      </c>
      <c r="G484" s="501">
        <v>50000</v>
      </c>
      <c r="H484" s="502"/>
      <c r="I484" s="495">
        <f t="shared" si="52"/>
        <v>50000</v>
      </c>
      <c r="J484" s="511">
        <f t="shared" si="53"/>
        <v>0</v>
      </c>
      <c r="K484" s="468">
        <f t="shared" si="54"/>
        <v>1</v>
      </c>
      <c r="L484" s="468">
        <f>IF(J484=1,SUM($J$6:J484),0)</f>
        <v>0</v>
      </c>
      <c r="M484" s="468">
        <f>IF(K484=1,SUM($K$6:K484),0)</f>
        <v>201227349.798931</v>
      </c>
      <c r="N484" s="513">
        <f t="shared" si="55"/>
        <v>201227349.798931</v>
      </c>
      <c r="O484" s="468">
        <f t="shared" si="56"/>
        <v>0</v>
      </c>
      <c r="P484" s="468">
        <f>IF(O484=1,SUM($O$6:O484),0)</f>
        <v>0</v>
      </c>
    </row>
    <row r="485" customHeight="1" spans="1:16">
      <c r="A485" s="487"/>
      <c r="B485" s="514">
        <v>119</v>
      </c>
      <c r="C485" s="209" t="s">
        <v>528</v>
      </c>
      <c r="D485" s="498" t="s">
        <v>45</v>
      </c>
      <c r="E485" s="499" t="s">
        <v>43</v>
      </c>
      <c r="F485" s="501">
        <v>32500</v>
      </c>
      <c r="G485" s="501">
        <v>32500</v>
      </c>
      <c r="H485" s="502"/>
      <c r="I485" s="495">
        <f t="shared" si="52"/>
        <v>32500</v>
      </c>
      <c r="J485" s="511">
        <f t="shared" si="53"/>
        <v>0</v>
      </c>
      <c r="K485" s="468">
        <f t="shared" si="54"/>
        <v>1</v>
      </c>
      <c r="L485" s="468">
        <f>IF(J485=1,SUM($J$6:J485),0)</f>
        <v>0</v>
      </c>
      <c r="M485" s="468">
        <f>IF(K485=1,SUM($K$6:K485),0)</f>
        <v>201227350.798931</v>
      </c>
      <c r="N485" s="513">
        <f t="shared" si="55"/>
        <v>201227350.798931</v>
      </c>
      <c r="O485" s="468">
        <f t="shared" si="56"/>
        <v>0</v>
      </c>
      <c r="P485" s="468">
        <f>IF(O485=1,SUM($O$6:O485),0)</f>
        <v>0</v>
      </c>
    </row>
    <row r="486" customHeight="1" spans="1:16">
      <c r="A486" s="487"/>
      <c r="B486" s="514">
        <v>120</v>
      </c>
      <c r="C486" s="209" t="s">
        <v>529</v>
      </c>
      <c r="D486" s="498" t="s">
        <v>45</v>
      </c>
      <c r="E486" s="499" t="s">
        <v>43</v>
      </c>
      <c r="F486" s="501">
        <v>37500</v>
      </c>
      <c r="G486" s="501">
        <v>37500</v>
      </c>
      <c r="H486" s="502"/>
      <c r="I486" s="495">
        <f t="shared" si="52"/>
        <v>37500</v>
      </c>
      <c r="J486" s="511">
        <f t="shared" si="53"/>
        <v>0</v>
      </c>
      <c r="K486" s="468">
        <f t="shared" si="54"/>
        <v>1</v>
      </c>
      <c r="L486" s="468">
        <f>IF(J486=1,SUM($J$6:J486),0)</f>
        <v>0</v>
      </c>
      <c r="M486" s="468">
        <f>IF(K486=1,SUM($K$6:K486),0)</f>
        <v>201227351.798931</v>
      </c>
      <c r="N486" s="513">
        <f t="shared" si="55"/>
        <v>201227351.798931</v>
      </c>
      <c r="O486" s="468">
        <f t="shared" si="56"/>
        <v>0</v>
      </c>
      <c r="P486" s="468">
        <f>IF(O486=1,SUM($O$6:O486),0)</f>
        <v>0</v>
      </c>
    </row>
    <row r="487" customHeight="1" spans="1:16">
      <c r="A487" s="487"/>
      <c r="B487" s="514">
        <v>121</v>
      </c>
      <c r="C487" s="209" t="s">
        <v>530</v>
      </c>
      <c r="D487" s="498" t="s">
        <v>45</v>
      </c>
      <c r="E487" s="499" t="s">
        <v>43</v>
      </c>
      <c r="F487" s="501">
        <v>47800</v>
      </c>
      <c r="G487" s="501">
        <v>47800</v>
      </c>
      <c r="H487" s="502"/>
      <c r="I487" s="495">
        <f t="shared" si="52"/>
        <v>47800</v>
      </c>
      <c r="J487" s="511">
        <f t="shared" si="53"/>
        <v>0</v>
      </c>
      <c r="K487" s="468">
        <f t="shared" si="54"/>
        <v>1</v>
      </c>
      <c r="L487" s="468">
        <f>IF(J487=1,SUM($J$6:J487),0)</f>
        <v>0</v>
      </c>
      <c r="M487" s="468">
        <f>IF(K487=1,SUM($K$6:K487),0)</f>
        <v>201227352.798931</v>
      </c>
      <c r="N487" s="513">
        <f t="shared" si="55"/>
        <v>201227352.798931</v>
      </c>
      <c r="O487" s="468">
        <f t="shared" si="56"/>
        <v>0</v>
      </c>
      <c r="P487" s="468">
        <f>IF(O487=1,SUM($O$6:O487),0)</f>
        <v>0</v>
      </c>
    </row>
    <row r="488" customHeight="1" spans="1:16">
      <c r="A488" s="487"/>
      <c r="B488" s="514">
        <v>122</v>
      </c>
      <c r="C488" s="209" t="s">
        <v>531</v>
      </c>
      <c r="D488" s="498" t="s">
        <v>45</v>
      </c>
      <c r="E488" s="499" t="s">
        <v>43</v>
      </c>
      <c r="F488" s="501">
        <v>52500</v>
      </c>
      <c r="G488" s="501">
        <v>52500</v>
      </c>
      <c r="H488" s="502"/>
      <c r="I488" s="495">
        <f t="shared" si="52"/>
        <v>52500</v>
      </c>
      <c r="J488" s="511">
        <f t="shared" si="53"/>
        <v>0</v>
      </c>
      <c r="K488" s="468">
        <f t="shared" si="54"/>
        <v>1</v>
      </c>
      <c r="L488" s="468">
        <f>IF(J488=1,SUM($J$6:J488),0)</f>
        <v>0</v>
      </c>
      <c r="M488" s="468">
        <f>IF(K488=1,SUM($K$6:K488),0)</f>
        <v>201227353.798931</v>
      </c>
      <c r="N488" s="513">
        <f t="shared" si="55"/>
        <v>201227353.798931</v>
      </c>
      <c r="O488" s="468">
        <f t="shared" si="56"/>
        <v>0</v>
      </c>
      <c r="P488" s="468">
        <f>IF(O488=1,SUM($O$6:O488),0)</f>
        <v>0</v>
      </c>
    </row>
    <row r="489" customHeight="1" spans="1:16">
      <c r="A489" s="487"/>
      <c r="B489" s="514">
        <v>123</v>
      </c>
      <c r="C489" s="209" t="s">
        <v>532</v>
      </c>
      <c r="D489" s="498" t="s">
        <v>45</v>
      </c>
      <c r="E489" s="499" t="s">
        <v>43</v>
      </c>
      <c r="F489" s="501">
        <v>63500</v>
      </c>
      <c r="G489" s="501">
        <v>63500</v>
      </c>
      <c r="H489" s="502"/>
      <c r="I489" s="495">
        <f t="shared" si="52"/>
        <v>63500</v>
      </c>
      <c r="J489" s="511">
        <f t="shared" si="53"/>
        <v>0</v>
      </c>
      <c r="K489" s="468">
        <f t="shared" si="54"/>
        <v>1</v>
      </c>
      <c r="L489" s="468">
        <f>IF(J489=1,SUM($J$6:J489),0)</f>
        <v>0</v>
      </c>
      <c r="M489" s="468">
        <f>IF(K489=1,SUM($K$6:K489),0)</f>
        <v>201227354.798931</v>
      </c>
      <c r="N489" s="513">
        <f t="shared" si="55"/>
        <v>201227354.798931</v>
      </c>
      <c r="O489" s="468">
        <f t="shared" si="56"/>
        <v>0</v>
      </c>
      <c r="P489" s="468">
        <f>IF(O489=1,SUM($O$6:O489),0)</f>
        <v>0</v>
      </c>
    </row>
    <row r="490" customHeight="1" spans="1:16">
      <c r="A490" s="487"/>
      <c r="B490" s="514">
        <v>124</v>
      </c>
      <c r="C490" s="209" t="s">
        <v>533</v>
      </c>
      <c r="D490" s="498" t="s">
        <v>45</v>
      </c>
      <c r="E490" s="499" t="s">
        <v>43</v>
      </c>
      <c r="F490" s="501">
        <v>67500</v>
      </c>
      <c r="G490" s="501">
        <v>67500</v>
      </c>
      <c r="H490" s="502"/>
      <c r="I490" s="495">
        <f t="shared" si="52"/>
        <v>67500</v>
      </c>
      <c r="J490" s="511">
        <f t="shared" si="53"/>
        <v>0</v>
      </c>
      <c r="K490" s="468">
        <f t="shared" si="54"/>
        <v>1</v>
      </c>
      <c r="L490" s="468">
        <f>IF(J490=1,SUM($J$6:J490),0)</f>
        <v>0</v>
      </c>
      <c r="M490" s="468">
        <f>IF(K490=1,SUM($K$6:K490),0)</f>
        <v>201227355.798931</v>
      </c>
      <c r="N490" s="513">
        <f t="shared" si="55"/>
        <v>201227355.798931</v>
      </c>
      <c r="O490" s="468">
        <f t="shared" si="56"/>
        <v>0</v>
      </c>
      <c r="P490" s="468">
        <f>IF(O490=1,SUM($O$6:O490),0)</f>
        <v>0</v>
      </c>
    </row>
    <row r="491" customHeight="1" spans="1:16">
      <c r="A491" s="487"/>
      <c r="B491" s="514">
        <v>125</v>
      </c>
      <c r="C491" s="209" t="s">
        <v>534</v>
      </c>
      <c r="D491" s="498" t="s">
        <v>45</v>
      </c>
      <c r="E491" s="499" t="s">
        <v>43</v>
      </c>
      <c r="F491" s="501">
        <v>53000</v>
      </c>
      <c r="G491" s="501">
        <v>53000</v>
      </c>
      <c r="H491" s="502"/>
      <c r="I491" s="495">
        <f t="shared" si="52"/>
        <v>53000</v>
      </c>
      <c r="J491" s="511">
        <f t="shared" si="53"/>
        <v>0</v>
      </c>
      <c r="K491" s="468">
        <f t="shared" si="54"/>
        <v>1</v>
      </c>
      <c r="L491" s="468">
        <f>IF(J491=1,SUM($J$6:J491),0)</f>
        <v>0</v>
      </c>
      <c r="M491" s="468">
        <f>IF(K491=1,SUM($K$6:K491),0)</f>
        <v>201227356.798931</v>
      </c>
      <c r="N491" s="513">
        <f t="shared" si="55"/>
        <v>201227356.798931</v>
      </c>
      <c r="O491" s="468">
        <f t="shared" si="56"/>
        <v>0</v>
      </c>
      <c r="P491" s="468">
        <f>IF(O491=1,SUM($O$6:O491),0)</f>
        <v>0</v>
      </c>
    </row>
    <row r="492" customHeight="1" spans="1:16">
      <c r="A492" s="487"/>
      <c r="B492" s="514">
        <v>126</v>
      </c>
      <c r="C492" s="209" t="s">
        <v>535</v>
      </c>
      <c r="D492" s="498" t="s">
        <v>45</v>
      </c>
      <c r="E492" s="499" t="s">
        <v>43</v>
      </c>
      <c r="F492" s="501">
        <v>34000</v>
      </c>
      <c r="G492" s="501">
        <v>34000</v>
      </c>
      <c r="H492" s="502"/>
      <c r="I492" s="495">
        <f t="shared" si="52"/>
        <v>34000</v>
      </c>
      <c r="J492" s="511">
        <f t="shared" si="53"/>
        <v>0</v>
      </c>
      <c r="K492" s="468">
        <f t="shared" si="54"/>
        <v>1</v>
      </c>
      <c r="L492" s="468">
        <f>IF(J492=1,SUM($J$6:J492),0)</f>
        <v>0</v>
      </c>
      <c r="M492" s="468">
        <f>IF(K492=1,SUM($K$6:K492),0)</f>
        <v>201227357.798931</v>
      </c>
      <c r="N492" s="513">
        <f t="shared" si="55"/>
        <v>201227357.798931</v>
      </c>
      <c r="O492" s="468">
        <f t="shared" si="56"/>
        <v>0</v>
      </c>
      <c r="P492" s="468">
        <f>IF(O492=1,SUM($O$6:O492),0)</f>
        <v>0</v>
      </c>
    </row>
    <row r="493" customHeight="1" spans="1:16">
      <c r="A493" s="487"/>
      <c r="B493" s="514">
        <v>127</v>
      </c>
      <c r="C493" s="209" t="s">
        <v>536</v>
      </c>
      <c r="D493" s="498" t="s">
        <v>45</v>
      </c>
      <c r="E493" s="499" t="s">
        <v>43</v>
      </c>
      <c r="F493" s="501">
        <v>39500</v>
      </c>
      <c r="G493" s="501">
        <v>39500</v>
      </c>
      <c r="H493" s="502"/>
      <c r="I493" s="495">
        <f t="shared" si="52"/>
        <v>39500</v>
      </c>
      <c r="J493" s="511">
        <f t="shared" si="53"/>
        <v>0</v>
      </c>
      <c r="K493" s="468">
        <f t="shared" si="54"/>
        <v>1</v>
      </c>
      <c r="L493" s="468">
        <f>IF(J493=1,SUM($J$6:J493),0)</f>
        <v>0</v>
      </c>
      <c r="M493" s="468">
        <f>IF(K493=1,SUM($K$6:K493),0)</f>
        <v>201227358.798931</v>
      </c>
      <c r="N493" s="513">
        <f t="shared" si="55"/>
        <v>201227358.798931</v>
      </c>
      <c r="O493" s="468">
        <f t="shared" si="56"/>
        <v>0</v>
      </c>
      <c r="P493" s="468">
        <f>IF(O493=1,SUM($O$6:O493),0)</f>
        <v>0</v>
      </c>
    </row>
    <row r="494" customHeight="1" spans="1:16">
      <c r="A494" s="487"/>
      <c r="B494" s="514">
        <v>128</v>
      </c>
      <c r="C494" s="209" t="s">
        <v>537</v>
      </c>
      <c r="D494" s="498" t="s">
        <v>45</v>
      </c>
      <c r="E494" s="499" t="s">
        <v>43</v>
      </c>
      <c r="F494" s="501">
        <v>41900</v>
      </c>
      <c r="G494" s="501">
        <v>41900</v>
      </c>
      <c r="H494" s="502"/>
      <c r="I494" s="495">
        <f t="shared" si="52"/>
        <v>41900</v>
      </c>
      <c r="J494" s="511">
        <f t="shared" si="53"/>
        <v>0</v>
      </c>
      <c r="K494" s="468">
        <f t="shared" si="54"/>
        <v>1</v>
      </c>
      <c r="L494" s="468">
        <f>IF(J494=1,SUM($J$6:J494),0)</f>
        <v>0</v>
      </c>
      <c r="M494" s="468">
        <f>IF(K494=1,SUM($K$6:K494),0)</f>
        <v>201227359.798931</v>
      </c>
      <c r="N494" s="513">
        <f t="shared" si="55"/>
        <v>201227359.798931</v>
      </c>
      <c r="O494" s="468">
        <f t="shared" si="56"/>
        <v>0</v>
      </c>
      <c r="P494" s="468">
        <f>IF(O494=1,SUM($O$6:O494),0)</f>
        <v>0</v>
      </c>
    </row>
    <row r="495" customHeight="1" spans="1:16">
      <c r="A495" s="487"/>
      <c r="B495" s="514">
        <v>129</v>
      </c>
      <c r="C495" s="209" t="s">
        <v>538</v>
      </c>
      <c r="D495" s="498" t="s">
        <v>45</v>
      </c>
      <c r="E495" s="499" t="s">
        <v>43</v>
      </c>
      <c r="F495" s="501">
        <v>44400</v>
      </c>
      <c r="G495" s="501">
        <v>44400</v>
      </c>
      <c r="H495" s="502"/>
      <c r="I495" s="495">
        <f t="shared" si="52"/>
        <v>44400</v>
      </c>
      <c r="J495" s="511">
        <f t="shared" si="53"/>
        <v>0</v>
      </c>
      <c r="K495" s="468">
        <f t="shared" si="54"/>
        <v>1</v>
      </c>
      <c r="L495" s="468">
        <f>IF(J495=1,SUM($J$6:J495),0)</f>
        <v>0</v>
      </c>
      <c r="M495" s="468">
        <f>IF(K495=1,SUM($K$6:K495),0)</f>
        <v>201227360.798931</v>
      </c>
      <c r="N495" s="513">
        <f t="shared" si="55"/>
        <v>201227360.798931</v>
      </c>
      <c r="O495" s="468">
        <f t="shared" si="56"/>
        <v>0</v>
      </c>
      <c r="P495" s="468">
        <f>IF(O495=1,SUM($O$6:O495),0)</f>
        <v>0</v>
      </c>
    </row>
    <row r="496" customHeight="1" spans="1:16">
      <c r="A496" s="487"/>
      <c r="B496" s="514">
        <v>130</v>
      </c>
      <c r="C496" s="209" t="s">
        <v>539</v>
      </c>
      <c r="D496" s="498" t="s">
        <v>45</v>
      </c>
      <c r="E496" s="499" t="s">
        <v>43</v>
      </c>
      <c r="F496" s="501">
        <v>61800</v>
      </c>
      <c r="G496" s="501">
        <v>61800</v>
      </c>
      <c r="H496" s="502"/>
      <c r="I496" s="495">
        <f t="shared" si="52"/>
        <v>61800</v>
      </c>
      <c r="J496" s="511">
        <f t="shared" si="53"/>
        <v>0</v>
      </c>
      <c r="K496" s="468">
        <f t="shared" si="54"/>
        <v>1</v>
      </c>
      <c r="L496" s="468">
        <f>IF(J496=1,SUM($J$6:J496),0)</f>
        <v>0</v>
      </c>
      <c r="M496" s="468">
        <f>IF(K496=1,SUM($K$6:K496),0)</f>
        <v>201227361.798931</v>
      </c>
      <c r="N496" s="513">
        <f t="shared" si="55"/>
        <v>201227361.798931</v>
      </c>
      <c r="O496" s="468">
        <f t="shared" si="56"/>
        <v>0</v>
      </c>
      <c r="P496" s="468">
        <f>IF(O496=1,SUM($O$6:O496),0)</f>
        <v>0</v>
      </c>
    </row>
    <row r="497" customHeight="1" spans="1:16">
      <c r="A497" s="487"/>
      <c r="B497" s="514">
        <v>131</v>
      </c>
      <c r="C497" s="209" t="s">
        <v>540</v>
      </c>
      <c r="D497" s="498" t="s">
        <v>45</v>
      </c>
      <c r="E497" s="499" t="s">
        <v>43</v>
      </c>
      <c r="F497" s="501">
        <v>68600</v>
      </c>
      <c r="G497" s="501">
        <v>68600</v>
      </c>
      <c r="H497" s="502"/>
      <c r="I497" s="495">
        <f t="shared" si="52"/>
        <v>68600</v>
      </c>
      <c r="J497" s="511">
        <f t="shared" si="53"/>
        <v>0</v>
      </c>
      <c r="K497" s="468">
        <f t="shared" si="54"/>
        <v>1</v>
      </c>
      <c r="L497" s="468">
        <f>IF(J497=1,SUM($J$6:J497),0)</f>
        <v>0</v>
      </c>
      <c r="M497" s="468">
        <f>IF(K497=1,SUM($K$6:K497),0)</f>
        <v>201227362.798931</v>
      </c>
      <c r="N497" s="513">
        <f t="shared" si="55"/>
        <v>201227362.798931</v>
      </c>
      <c r="O497" s="468">
        <f t="shared" si="56"/>
        <v>0</v>
      </c>
      <c r="P497" s="468">
        <f>IF(O497=1,SUM($O$6:O497),0)</f>
        <v>0</v>
      </c>
    </row>
    <row r="498" customHeight="1" spans="1:16">
      <c r="A498" s="487"/>
      <c r="B498" s="514">
        <v>132</v>
      </c>
      <c r="C498" s="209" t="s">
        <v>541</v>
      </c>
      <c r="D498" s="498" t="s">
        <v>45</v>
      </c>
      <c r="E498" s="499" t="s">
        <v>43</v>
      </c>
      <c r="F498" s="501">
        <v>68600</v>
      </c>
      <c r="G498" s="501">
        <v>68600</v>
      </c>
      <c r="H498" s="502"/>
      <c r="I498" s="495">
        <f t="shared" si="52"/>
        <v>68600</v>
      </c>
      <c r="J498" s="511">
        <f t="shared" si="53"/>
        <v>0</v>
      </c>
      <c r="K498" s="468">
        <f t="shared" si="54"/>
        <v>1</v>
      </c>
      <c r="L498" s="468">
        <f>IF(J498=1,SUM($J$6:J498),0)</f>
        <v>0</v>
      </c>
      <c r="M498" s="468">
        <f>IF(K498=1,SUM($K$6:K498),0)</f>
        <v>201227363.798931</v>
      </c>
      <c r="N498" s="513">
        <f t="shared" si="55"/>
        <v>201227363.798931</v>
      </c>
      <c r="O498" s="468">
        <f t="shared" si="56"/>
        <v>0</v>
      </c>
      <c r="P498" s="468">
        <f>IF(O498=1,SUM($O$6:O498),0)</f>
        <v>0</v>
      </c>
    </row>
    <row r="499" customHeight="1" spans="1:16">
      <c r="A499" s="487"/>
      <c r="B499" s="514">
        <v>133</v>
      </c>
      <c r="C499" s="209" t="s">
        <v>542</v>
      </c>
      <c r="D499" s="498" t="s">
        <v>45</v>
      </c>
      <c r="E499" s="499" t="s">
        <v>43</v>
      </c>
      <c r="F499" s="501">
        <v>29600</v>
      </c>
      <c r="G499" s="501">
        <v>29600</v>
      </c>
      <c r="H499" s="502"/>
      <c r="I499" s="495">
        <f t="shared" si="52"/>
        <v>29600</v>
      </c>
      <c r="J499" s="511">
        <f t="shared" si="53"/>
        <v>0</v>
      </c>
      <c r="K499" s="468">
        <f t="shared" si="54"/>
        <v>1</v>
      </c>
      <c r="L499" s="468">
        <f>IF(J499=1,SUM($J$6:J499),0)</f>
        <v>0</v>
      </c>
      <c r="M499" s="468">
        <f>IF(K499=1,SUM($K$6:K499),0)</f>
        <v>201227364.798931</v>
      </c>
      <c r="N499" s="513">
        <f t="shared" si="55"/>
        <v>201227364.798931</v>
      </c>
      <c r="O499" s="468">
        <f t="shared" si="56"/>
        <v>0</v>
      </c>
      <c r="P499" s="468">
        <f>IF(O499=1,SUM($O$6:O499),0)</f>
        <v>0</v>
      </c>
    </row>
    <row r="500" customHeight="1" spans="1:16">
      <c r="A500" s="487"/>
      <c r="B500" s="514">
        <v>134</v>
      </c>
      <c r="C500" s="209" t="s">
        <v>543</v>
      </c>
      <c r="D500" s="498" t="s">
        <v>45</v>
      </c>
      <c r="E500" s="499" t="s">
        <v>43</v>
      </c>
      <c r="F500" s="501">
        <v>34500</v>
      </c>
      <c r="G500" s="501">
        <v>34500</v>
      </c>
      <c r="H500" s="502"/>
      <c r="I500" s="495">
        <f t="shared" si="52"/>
        <v>34500</v>
      </c>
      <c r="J500" s="511">
        <f t="shared" si="53"/>
        <v>0</v>
      </c>
      <c r="K500" s="468">
        <f t="shared" si="54"/>
        <v>1</v>
      </c>
      <c r="L500" s="468">
        <f>IF(J500=1,SUM($J$6:J500),0)</f>
        <v>0</v>
      </c>
      <c r="M500" s="468">
        <f>IF(K500=1,SUM($K$6:K500),0)</f>
        <v>201227365.798931</v>
      </c>
      <c r="N500" s="513">
        <f t="shared" si="55"/>
        <v>201227365.798931</v>
      </c>
      <c r="O500" s="468">
        <f t="shared" si="56"/>
        <v>0</v>
      </c>
      <c r="P500" s="468">
        <f>IF(O500=1,SUM($O$6:O500),0)</f>
        <v>0</v>
      </c>
    </row>
    <row r="501" customHeight="1" spans="1:16">
      <c r="A501" s="487"/>
      <c r="B501" s="514">
        <v>135</v>
      </c>
      <c r="C501" s="209" t="s">
        <v>544</v>
      </c>
      <c r="D501" s="498" t="s">
        <v>45</v>
      </c>
      <c r="E501" s="499" t="s">
        <v>43</v>
      </c>
      <c r="F501" s="501">
        <v>44800</v>
      </c>
      <c r="G501" s="501">
        <v>44800</v>
      </c>
      <c r="H501" s="529"/>
      <c r="I501" s="495">
        <f t="shared" si="52"/>
        <v>44800</v>
      </c>
      <c r="J501" s="511">
        <f t="shared" si="53"/>
        <v>0</v>
      </c>
      <c r="K501" s="468">
        <f t="shared" si="54"/>
        <v>1</v>
      </c>
      <c r="L501" s="468">
        <f>IF(J501=1,SUM($J$6:J501),0)</f>
        <v>0</v>
      </c>
      <c r="M501" s="468">
        <f>IF(K501=1,SUM($K$6:K501),0)</f>
        <v>201227366.798931</v>
      </c>
      <c r="N501" s="513">
        <f t="shared" si="55"/>
        <v>201227366.798931</v>
      </c>
      <c r="O501" s="468">
        <f t="shared" si="56"/>
        <v>0</v>
      </c>
      <c r="P501" s="468">
        <f>IF(O501=1,SUM($O$6:O501),0)</f>
        <v>0</v>
      </c>
    </row>
    <row r="502" customHeight="1" spans="1:16">
      <c r="A502" s="487"/>
      <c r="B502" s="514">
        <v>136</v>
      </c>
      <c r="C502" s="209" t="s">
        <v>545</v>
      </c>
      <c r="D502" s="498" t="s">
        <v>45</v>
      </c>
      <c r="E502" s="499" t="s">
        <v>43</v>
      </c>
      <c r="F502" s="501">
        <v>49500</v>
      </c>
      <c r="G502" s="501">
        <v>49500</v>
      </c>
      <c r="H502" s="502"/>
      <c r="I502" s="495">
        <f t="shared" si="52"/>
        <v>49500</v>
      </c>
      <c r="J502" s="511">
        <f t="shared" si="53"/>
        <v>0</v>
      </c>
      <c r="K502" s="468">
        <f t="shared" si="54"/>
        <v>1</v>
      </c>
      <c r="L502" s="468">
        <f>IF(J502=1,SUM($J$6:J502),0)</f>
        <v>0</v>
      </c>
      <c r="M502" s="468">
        <f>IF(K502=1,SUM($K$6:K502),0)</f>
        <v>201227367.798931</v>
      </c>
      <c r="N502" s="513">
        <f t="shared" si="55"/>
        <v>201227367.798931</v>
      </c>
      <c r="O502" s="468">
        <f t="shared" si="56"/>
        <v>0</v>
      </c>
      <c r="P502" s="468">
        <f>IF(O502=1,SUM($O$6:O502),0)</f>
        <v>0</v>
      </c>
    </row>
    <row r="503" customHeight="1" spans="1:16">
      <c r="A503" s="487"/>
      <c r="B503" s="514">
        <v>137</v>
      </c>
      <c r="C503" s="209" t="s">
        <v>546</v>
      </c>
      <c r="D503" s="498" t="s">
        <v>45</v>
      </c>
      <c r="E503" s="499" t="s">
        <v>43</v>
      </c>
      <c r="F503" s="501">
        <v>57690</v>
      </c>
      <c r="G503" s="501">
        <v>57690</v>
      </c>
      <c r="H503" s="502"/>
      <c r="I503" s="495">
        <f t="shared" si="52"/>
        <v>57690</v>
      </c>
      <c r="J503" s="511">
        <f t="shared" si="53"/>
        <v>0</v>
      </c>
      <c r="K503" s="468">
        <f t="shared" si="54"/>
        <v>1</v>
      </c>
      <c r="L503" s="468">
        <f>IF(J503=1,SUM($J$6:J503),0)</f>
        <v>0</v>
      </c>
      <c r="M503" s="468">
        <f>IF(K503=1,SUM($K$6:K503),0)</f>
        <v>201227368.798931</v>
      </c>
      <c r="N503" s="513">
        <f t="shared" si="55"/>
        <v>201227368.798931</v>
      </c>
      <c r="O503" s="468">
        <f t="shared" si="56"/>
        <v>0</v>
      </c>
      <c r="P503" s="468">
        <f>IF(O503=1,SUM($O$6:O503),0)</f>
        <v>0</v>
      </c>
    </row>
    <row r="504" customHeight="1" spans="1:16">
      <c r="A504" s="487"/>
      <c r="B504" s="514">
        <v>138</v>
      </c>
      <c r="C504" s="209" t="s">
        <v>547</v>
      </c>
      <c r="D504" s="498" t="s">
        <v>45</v>
      </c>
      <c r="E504" s="499" t="s">
        <v>43</v>
      </c>
      <c r="F504" s="501">
        <v>60300</v>
      </c>
      <c r="G504" s="501">
        <v>60300</v>
      </c>
      <c r="H504" s="502"/>
      <c r="I504" s="495">
        <f t="shared" si="52"/>
        <v>60300</v>
      </c>
      <c r="J504" s="511">
        <f t="shared" si="53"/>
        <v>0</v>
      </c>
      <c r="K504" s="468">
        <f t="shared" si="54"/>
        <v>1</v>
      </c>
      <c r="L504" s="468">
        <f>IF(J504=1,SUM($J$6:J504),0)</f>
        <v>0</v>
      </c>
      <c r="M504" s="468">
        <f>IF(K504=1,SUM($K$6:K504),0)</f>
        <v>201227369.798931</v>
      </c>
      <c r="N504" s="513">
        <f t="shared" si="55"/>
        <v>201227369.798931</v>
      </c>
      <c r="O504" s="468">
        <f t="shared" si="56"/>
        <v>0</v>
      </c>
      <c r="P504" s="468">
        <f>IF(O504=1,SUM($O$6:O504),0)</f>
        <v>0</v>
      </c>
    </row>
    <row r="505" customHeight="1" spans="1:16">
      <c r="A505" s="487"/>
      <c r="B505" s="514">
        <v>139</v>
      </c>
      <c r="C505" s="209" t="s">
        <v>548</v>
      </c>
      <c r="D505" s="498" t="s">
        <v>45</v>
      </c>
      <c r="E505" s="499" t="s">
        <v>43</v>
      </c>
      <c r="F505" s="501">
        <v>39900</v>
      </c>
      <c r="G505" s="501">
        <v>39900</v>
      </c>
      <c r="H505" s="502"/>
      <c r="I505" s="495">
        <f t="shared" si="52"/>
        <v>39900</v>
      </c>
      <c r="J505" s="511">
        <f t="shared" si="53"/>
        <v>0</v>
      </c>
      <c r="K505" s="468">
        <f t="shared" si="54"/>
        <v>1</v>
      </c>
      <c r="L505" s="468">
        <f>IF(J505=1,SUM($J$6:J505),0)</f>
        <v>0</v>
      </c>
      <c r="M505" s="468">
        <f>IF(K505=1,SUM($K$6:K505),0)</f>
        <v>201227370.798931</v>
      </c>
      <c r="N505" s="513">
        <f t="shared" si="55"/>
        <v>201227370.798931</v>
      </c>
      <c r="O505" s="468">
        <f t="shared" si="56"/>
        <v>0</v>
      </c>
      <c r="P505" s="468">
        <f>IF(O505=1,SUM($O$6:O505),0)</f>
        <v>0</v>
      </c>
    </row>
    <row r="506" customHeight="1" spans="1:16">
      <c r="A506" s="487"/>
      <c r="B506" s="514">
        <v>140</v>
      </c>
      <c r="C506" s="209" t="s">
        <v>549</v>
      </c>
      <c r="D506" s="498" t="s">
        <v>45</v>
      </c>
      <c r="E506" s="499" t="s">
        <v>43</v>
      </c>
      <c r="F506" s="501">
        <v>34500</v>
      </c>
      <c r="G506" s="501">
        <v>34500</v>
      </c>
      <c r="H506" s="502"/>
      <c r="I506" s="495">
        <f t="shared" si="52"/>
        <v>34500</v>
      </c>
      <c r="J506" s="511">
        <f t="shared" si="53"/>
        <v>0</v>
      </c>
      <c r="K506" s="468">
        <f t="shared" si="54"/>
        <v>1</v>
      </c>
      <c r="L506" s="468">
        <f>IF(J506=1,SUM($J$6:J506),0)</f>
        <v>0</v>
      </c>
      <c r="M506" s="468">
        <f>IF(K506=1,SUM($K$6:K506),0)</f>
        <v>201227371.798931</v>
      </c>
      <c r="N506" s="513">
        <f t="shared" si="55"/>
        <v>201227371.798931</v>
      </c>
      <c r="O506" s="468">
        <f t="shared" si="56"/>
        <v>0</v>
      </c>
      <c r="P506" s="468">
        <f>IF(O506=1,SUM($O$6:O506),0)</f>
        <v>0</v>
      </c>
    </row>
    <row r="507" customHeight="1" spans="1:16">
      <c r="A507" s="487"/>
      <c r="B507" s="514">
        <v>141</v>
      </c>
      <c r="C507" s="209" t="s">
        <v>550</v>
      </c>
      <c r="D507" s="498" t="s">
        <v>45</v>
      </c>
      <c r="E507" s="499" t="s">
        <v>43</v>
      </c>
      <c r="F507" s="501">
        <v>37000</v>
      </c>
      <c r="G507" s="501">
        <v>37000</v>
      </c>
      <c r="H507" s="502"/>
      <c r="I507" s="495">
        <f t="shared" si="52"/>
        <v>37000</v>
      </c>
      <c r="J507" s="511">
        <f t="shared" si="53"/>
        <v>0</v>
      </c>
      <c r="K507" s="468">
        <f t="shared" si="54"/>
        <v>1</v>
      </c>
      <c r="L507" s="468">
        <f>IF(J507=1,SUM($J$6:J507),0)</f>
        <v>0</v>
      </c>
      <c r="M507" s="468">
        <f>IF(K507=1,SUM($K$6:K507),0)</f>
        <v>201227372.798931</v>
      </c>
      <c r="N507" s="513">
        <f t="shared" si="55"/>
        <v>201227372.798931</v>
      </c>
      <c r="O507" s="468">
        <f t="shared" si="56"/>
        <v>0</v>
      </c>
      <c r="P507" s="468">
        <f>IF(O507=1,SUM($O$6:O507),0)</f>
        <v>0</v>
      </c>
    </row>
    <row r="508" customHeight="1" spans="1:16">
      <c r="A508" s="487"/>
      <c r="B508" s="514">
        <v>142</v>
      </c>
      <c r="C508" s="209" t="s">
        <v>551</v>
      </c>
      <c r="D508" s="498" t="s">
        <v>45</v>
      </c>
      <c r="E508" s="499" t="s">
        <v>43</v>
      </c>
      <c r="F508" s="501">
        <v>39500</v>
      </c>
      <c r="G508" s="501">
        <v>39500</v>
      </c>
      <c r="H508" s="502"/>
      <c r="I508" s="495">
        <f t="shared" si="52"/>
        <v>39500</v>
      </c>
      <c r="J508" s="511">
        <f t="shared" si="53"/>
        <v>0</v>
      </c>
      <c r="K508" s="468">
        <f t="shared" si="54"/>
        <v>1</v>
      </c>
      <c r="L508" s="468">
        <f>IF(J508=1,SUM($J$6:J508),0)</f>
        <v>0</v>
      </c>
      <c r="M508" s="468">
        <f>IF(K508=1,SUM($K$6:K508),0)</f>
        <v>201227373.798931</v>
      </c>
      <c r="N508" s="513">
        <f t="shared" si="55"/>
        <v>201227373.798931</v>
      </c>
      <c r="O508" s="468">
        <f t="shared" si="56"/>
        <v>0</v>
      </c>
      <c r="P508" s="468">
        <f>IF(O508=1,SUM($O$6:O508),0)</f>
        <v>0</v>
      </c>
    </row>
    <row r="509" customHeight="1" spans="1:16">
      <c r="A509" s="487"/>
      <c r="B509" s="514">
        <v>143</v>
      </c>
      <c r="C509" s="209" t="s">
        <v>552</v>
      </c>
      <c r="D509" s="498" t="s">
        <v>45</v>
      </c>
      <c r="E509" s="499" t="s">
        <v>43</v>
      </c>
      <c r="F509" s="501">
        <v>41900</v>
      </c>
      <c r="G509" s="501">
        <v>41900</v>
      </c>
      <c r="H509" s="502"/>
      <c r="I509" s="495">
        <f t="shared" si="52"/>
        <v>41900</v>
      </c>
      <c r="J509" s="511">
        <f t="shared" si="53"/>
        <v>0</v>
      </c>
      <c r="K509" s="468">
        <f t="shared" si="54"/>
        <v>1</v>
      </c>
      <c r="L509" s="468">
        <f>IF(J509=1,SUM($J$6:J509),0)</f>
        <v>0</v>
      </c>
      <c r="M509" s="468">
        <f>IF(K509=1,SUM($K$6:K509),0)</f>
        <v>201227374.798931</v>
      </c>
      <c r="N509" s="513">
        <f t="shared" si="55"/>
        <v>201227374.798931</v>
      </c>
      <c r="O509" s="468">
        <f t="shared" si="56"/>
        <v>0</v>
      </c>
      <c r="P509" s="468">
        <f>IF(O509=1,SUM($O$6:O509),0)</f>
        <v>0</v>
      </c>
    </row>
    <row r="510" customHeight="1" spans="1:16">
      <c r="A510" s="487"/>
      <c r="B510" s="514">
        <v>144</v>
      </c>
      <c r="C510" s="209" t="s">
        <v>553</v>
      </c>
      <c r="D510" s="498" t="s">
        <v>45</v>
      </c>
      <c r="E510" s="499" t="s">
        <v>43</v>
      </c>
      <c r="F510" s="501">
        <v>51100</v>
      </c>
      <c r="G510" s="501">
        <v>51100</v>
      </c>
      <c r="H510" s="502"/>
      <c r="I510" s="495">
        <f t="shared" si="52"/>
        <v>51100</v>
      </c>
      <c r="J510" s="511">
        <f t="shared" si="53"/>
        <v>0</v>
      </c>
      <c r="K510" s="468">
        <f t="shared" si="54"/>
        <v>1</v>
      </c>
      <c r="L510" s="468">
        <f>IF(J510=1,SUM($J$6:J510),0)</f>
        <v>0</v>
      </c>
      <c r="M510" s="468">
        <f>IF(K510=1,SUM($K$6:K510),0)</f>
        <v>201227375.798931</v>
      </c>
      <c r="N510" s="513">
        <f t="shared" si="55"/>
        <v>201227375.798931</v>
      </c>
      <c r="O510" s="468">
        <f t="shared" si="56"/>
        <v>0</v>
      </c>
      <c r="P510" s="468">
        <f>IF(O510=1,SUM($O$6:O510),0)</f>
        <v>0</v>
      </c>
    </row>
    <row r="511" customHeight="1" spans="1:16">
      <c r="A511" s="487"/>
      <c r="B511" s="514">
        <v>145</v>
      </c>
      <c r="C511" s="209" t="s">
        <v>554</v>
      </c>
      <c r="D511" s="498" t="s">
        <v>45</v>
      </c>
      <c r="E511" s="499" t="s">
        <v>43</v>
      </c>
      <c r="F511" s="501">
        <v>51800</v>
      </c>
      <c r="G511" s="501">
        <v>51800</v>
      </c>
      <c r="H511" s="502"/>
      <c r="I511" s="495">
        <f t="shared" si="52"/>
        <v>51800</v>
      </c>
      <c r="J511" s="511">
        <f t="shared" si="53"/>
        <v>0</v>
      </c>
      <c r="K511" s="468">
        <f t="shared" si="54"/>
        <v>1</v>
      </c>
      <c r="L511" s="468">
        <f>IF(J511=1,SUM($J$6:J511),0)</f>
        <v>0</v>
      </c>
      <c r="M511" s="468">
        <f>IF(K511=1,SUM($K$6:K511),0)</f>
        <v>201227376.798931</v>
      </c>
      <c r="N511" s="513">
        <f t="shared" si="55"/>
        <v>201227376.798931</v>
      </c>
      <c r="O511" s="468">
        <f t="shared" si="56"/>
        <v>0</v>
      </c>
      <c r="P511" s="468">
        <f>IF(O511=1,SUM($O$6:O511),0)</f>
        <v>0</v>
      </c>
    </row>
    <row r="512" customHeight="1" spans="1:16">
      <c r="A512" s="487"/>
      <c r="B512" s="514">
        <v>146</v>
      </c>
      <c r="C512" s="209" t="s">
        <v>555</v>
      </c>
      <c r="D512" s="498" t="s">
        <v>45</v>
      </c>
      <c r="E512" s="499" t="s">
        <v>43</v>
      </c>
      <c r="F512" s="501">
        <v>51800</v>
      </c>
      <c r="G512" s="501">
        <v>51800</v>
      </c>
      <c r="H512" s="502"/>
      <c r="I512" s="495">
        <f t="shared" si="52"/>
        <v>51800</v>
      </c>
      <c r="J512" s="511">
        <f t="shared" si="53"/>
        <v>0</v>
      </c>
      <c r="K512" s="468">
        <f t="shared" si="54"/>
        <v>1</v>
      </c>
      <c r="L512" s="468">
        <f>IF(J512=1,SUM($J$6:J512),0)</f>
        <v>0</v>
      </c>
      <c r="M512" s="468">
        <f>IF(K512=1,SUM($K$6:K512),0)</f>
        <v>201227377.798931</v>
      </c>
      <c r="N512" s="513">
        <f t="shared" si="55"/>
        <v>201227377.798931</v>
      </c>
      <c r="O512" s="468">
        <f t="shared" si="56"/>
        <v>0</v>
      </c>
      <c r="P512" s="468">
        <f>IF(O512=1,SUM($O$6:O512),0)</f>
        <v>0</v>
      </c>
    </row>
    <row r="513" customHeight="1" spans="1:16">
      <c r="A513" s="487"/>
      <c r="B513" s="514">
        <v>147</v>
      </c>
      <c r="C513" s="209" t="s">
        <v>556</v>
      </c>
      <c r="D513" s="498" t="s">
        <v>45</v>
      </c>
      <c r="E513" s="499" t="s">
        <v>43</v>
      </c>
      <c r="F513" s="501">
        <v>75420</v>
      </c>
      <c r="G513" s="501">
        <v>75420</v>
      </c>
      <c r="H513" s="502"/>
      <c r="I513" s="495">
        <f t="shared" si="52"/>
        <v>75420</v>
      </c>
      <c r="J513" s="511">
        <f t="shared" si="53"/>
        <v>0</v>
      </c>
      <c r="K513" s="468">
        <f t="shared" si="54"/>
        <v>1</v>
      </c>
      <c r="L513" s="468">
        <f>IF(J513=1,SUM($J$6:J513),0)</f>
        <v>0</v>
      </c>
      <c r="M513" s="468">
        <f>IF(K513=1,SUM($K$6:K513),0)</f>
        <v>201227378.798931</v>
      </c>
      <c r="N513" s="513">
        <f t="shared" si="55"/>
        <v>201227378.798931</v>
      </c>
      <c r="O513" s="468">
        <f t="shared" si="56"/>
        <v>0</v>
      </c>
      <c r="P513" s="468">
        <f>IF(O513=1,SUM($O$6:O513),0)</f>
        <v>0</v>
      </c>
    </row>
    <row r="514" customHeight="1" spans="1:16">
      <c r="A514" s="487"/>
      <c r="B514" s="514">
        <v>148</v>
      </c>
      <c r="C514" s="209" t="s">
        <v>557</v>
      </c>
      <c r="D514" s="498" t="s">
        <v>45</v>
      </c>
      <c r="E514" s="499" t="s">
        <v>43</v>
      </c>
      <c r="F514" s="501">
        <v>118440</v>
      </c>
      <c r="G514" s="501">
        <v>118440</v>
      </c>
      <c r="H514" s="502"/>
      <c r="I514" s="495">
        <f t="shared" si="52"/>
        <v>118440</v>
      </c>
      <c r="J514" s="511">
        <f t="shared" si="53"/>
        <v>0</v>
      </c>
      <c r="K514" s="468">
        <f t="shared" si="54"/>
        <v>1</v>
      </c>
      <c r="L514" s="468">
        <f>IF(J514=1,SUM($J$6:J514),0)</f>
        <v>0</v>
      </c>
      <c r="M514" s="468">
        <f>IF(K514=1,SUM($K$6:K514),0)</f>
        <v>201227379.798931</v>
      </c>
      <c r="N514" s="513">
        <f t="shared" si="55"/>
        <v>201227379.798931</v>
      </c>
      <c r="O514" s="468">
        <f t="shared" si="56"/>
        <v>0</v>
      </c>
      <c r="P514" s="468">
        <f>IF(O514=1,SUM($O$6:O514),0)</f>
        <v>0</v>
      </c>
    </row>
    <row r="515" customHeight="1" spans="1:16">
      <c r="A515" s="487"/>
      <c r="B515" s="514">
        <v>149</v>
      </c>
      <c r="C515" s="209" t="s">
        <v>558</v>
      </c>
      <c r="D515" s="498" t="s">
        <v>45</v>
      </c>
      <c r="E515" s="499" t="s">
        <v>43</v>
      </c>
      <c r="F515" s="501">
        <v>136980</v>
      </c>
      <c r="G515" s="501">
        <v>136980</v>
      </c>
      <c r="H515" s="502"/>
      <c r="I515" s="495">
        <f t="shared" si="52"/>
        <v>136980</v>
      </c>
      <c r="J515" s="511">
        <f t="shared" si="53"/>
        <v>0</v>
      </c>
      <c r="K515" s="468">
        <f t="shared" si="54"/>
        <v>1</v>
      </c>
      <c r="L515" s="468">
        <f>IF(J515=1,SUM($J$6:J515),0)</f>
        <v>0</v>
      </c>
      <c r="M515" s="468">
        <f>IF(K515=1,SUM($K$6:K515),0)</f>
        <v>201227380.798931</v>
      </c>
      <c r="N515" s="513">
        <f t="shared" si="55"/>
        <v>201227380.798931</v>
      </c>
      <c r="O515" s="468">
        <f t="shared" si="56"/>
        <v>0</v>
      </c>
      <c r="P515" s="468">
        <f>IF(O515=1,SUM($O$6:O515),0)</f>
        <v>0</v>
      </c>
    </row>
    <row r="516" customHeight="1" spans="1:16">
      <c r="A516" s="487"/>
      <c r="B516" s="514">
        <v>150</v>
      </c>
      <c r="C516" s="209" t="s">
        <v>559</v>
      </c>
      <c r="D516" s="498" t="s">
        <v>45</v>
      </c>
      <c r="E516" s="499" t="s">
        <v>43</v>
      </c>
      <c r="F516" s="501">
        <v>172350</v>
      </c>
      <c r="G516" s="501">
        <v>172350</v>
      </c>
      <c r="H516" s="502"/>
      <c r="I516" s="495">
        <f t="shared" si="52"/>
        <v>172350</v>
      </c>
      <c r="J516" s="511">
        <f t="shared" si="53"/>
        <v>0</v>
      </c>
      <c r="K516" s="468">
        <f t="shared" si="54"/>
        <v>1</v>
      </c>
      <c r="L516" s="468">
        <f>IF(J516=1,SUM($J$6:J516),0)</f>
        <v>0</v>
      </c>
      <c r="M516" s="468">
        <f>IF(K516=1,SUM($K$6:K516),0)</f>
        <v>201227381.798931</v>
      </c>
      <c r="N516" s="513">
        <f t="shared" si="55"/>
        <v>201227381.798931</v>
      </c>
      <c r="O516" s="468">
        <f t="shared" si="56"/>
        <v>0</v>
      </c>
      <c r="P516" s="468">
        <f>IF(O516=1,SUM($O$6:O516),0)</f>
        <v>0</v>
      </c>
    </row>
    <row r="517" customHeight="1" spans="1:16">
      <c r="A517" s="487"/>
      <c r="B517" s="514">
        <v>151</v>
      </c>
      <c r="C517" s="209" t="s">
        <v>560</v>
      </c>
      <c r="D517" s="498" t="s">
        <v>45</v>
      </c>
      <c r="E517" s="499" t="s">
        <v>43</v>
      </c>
      <c r="F517" s="501">
        <v>180000</v>
      </c>
      <c r="G517" s="501">
        <v>180000</v>
      </c>
      <c r="H517" s="502"/>
      <c r="I517" s="495">
        <f t="shared" si="52"/>
        <v>180000</v>
      </c>
      <c r="J517" s="511">
        <f t="shared" si="53"/>
        <v>0</v>
      </c>
      <c r="K517" s="468">
        <f t="shared" si="54"/>
        <v>1</v>
      </c>
      <c r="L517" s="468">
        <f>IF(J517=1,SUM($J$6:J517),0)</f>
        <v>0</v>
      </c>
      <c r="M517" s="468">
        <f>IF(K517=1,SUM($K$6:K517),0)</f>
        <v>201227382.798931</v>
      </c>
      <c r="N517" s="513">
        <f t="shared" si="55"/>
        <v>201227382.798931</v>
      </c>
      <c r="O517" s="468">
        <f t="shared" si="56"/>
        <v>0</v>
      </c>
      <c r="P517" s="468">
        <f>IF(O517=1,SUM($O$6:O517),0)</f>
        <v>0</v>
      </c>
    </row>
    <row r="518" customHeight="1" spans="1:16">
      <c r="A518" s="487"/>
      <c r="B518" s="514">
        <v>152</v>
      </c>
      <c r="C518" s="209" t="s">
        <v>561</v>
      </c>
      <c r="D518" s="498" t="s">
        <v>45</v>
      </c>
      <c r="E518" s="499" t="s">
        <v>43</v>
      </c>
      <c r="F518" s="501">
        <v>135800</v>
      </c>
      <c r="G518" s="501">
        <v>135800</v>
      </c>
      <c r="H518" s="502"/>
      <c r="I518" s="495">
        <f t="shared" ref="I518:I582" si="57">IF($I$5=$G$4,G518,(IF($I$5=$F$4,F518,0)))</f>
        <v>135800</v>
      </c>
      <c r="J518" s="511">
        <f t="shared" si="53"/>
        <v>0</v>
      </c>
      <c r="K518" s="468">
        <f t="shared" si="54"/>
        <v>1</v>
      </c>
      <c r="L518" s="468">
        <f>IF(J518=1,SUM($J$6:J518),0)</f>
        <v>0</v>
      </c>
      <c r="M518" s="468">
        <f>IF(K518=1,SUM($K$6:K518),0)</f>
        <v>201227383.798931</v>
      </c>
      <c r="N518" s="513">
        <f t="shared" si="55"/>
        <v>201227383.798931</v>
      </c>
      <c r="O518" s="468">
        <f t="shared" si="56"/>
        <v>0</v>
      </c>
      <c r="P518" s="468">
        <f>IF(O518=1,SUM($O$6:O518),0)</f>
        <v>0</v>
      </c>
    </row>
    <row r="519" customHeight="1" spans="1:16">
      <c r="A519" s="487"/>
      <c r="B519" s="514">
        <v>153</v>
      </c>
      <c r="C519" s="209" t="s">
        <v>562</v>
      </c>
      <c r="D519" s="498" t="s">
        <v>45</v>
      </c>
      <c r="E519" s="499" t="s">
        <v>43</v>
      </c>
      <c r="F519" s="501">
        <v>104200</v>
      </c>
      <c r="G519" s="501">
        <v>104200</v>
      </c>
      <c r="H519" s="502"/>
      <c r="I519" s="495">
        <f t="shared" si="57"/>
        <v>104200</v>
      </c>
      <c r="J519" s="511">
        <f t="shared" si="53"/>
        <v>0</v>
      </c>
      <c r="K519" s="468">
        <f t="shared" si="54"/>
        <v>1</v>
      </c>
      <c r="L519" s="468">
        <f>IF(J519=1,SUM($J$6:J519),0)</f>
        <v>0</v>
      </c>
      <c r="M519" s="468">
        <f>IF(K519=1,SUM($K$6:K519),0)</f>
        <v>201227384.798931</v>
      </c>
      <c r="N519" s="513">
        <f t="shared" si="55"/>
        <v>201227384.798931</v>
      </c>
      <c r="O519" s="468">
        <f t="shared" si="56"/>
        <v>0</v>
      </c>
      <c r="P519" s="468">
        <f>IF(O519=1,SUM($O$6:O519),0)</f>
        <v>0</v>
      </c>
    </row>
    <row r="520" customHeight="1" spans="1:16">
      <c r="A520" s="487"/>
      <c r="B520" s="514">
        <v>154</v>
      </c>
      <c r="C520" s="209" t="s">
        <v>563</v>
      </c>
      <c r="D520" s="498" t="s">
        <v>45</v>
      </c>
      <c r="E520" s="499" t="s">
        <v>43</v>
      </c>
      <c r="F520" s="501">
        <v>16000</v>
      </c>
      <c r="G520" s="501">
        <v>16000</v>
      </c>
      <c r="H520" s="502"/>
      <c r="I520" s="495">
        <f t="shared" si="57"/>
        <v>16000</v>
      </c>
      <c r="J520" s="511">
        <f t="shared" si="53"/>
        <v>0</v>
      </c>
      <c r="K520" s="468">
        <f t="shared" si="54"/>
        <v>1</v>
      </c>
      <c r="L520" s="468">
        <f>IF(J520=1,SUM($J$6:J520),0)</f>
        <v>0</v>
      </c>
      <c r="M520" s="468">
        <f>IF(K520=1,SUM($K$6:K520),0)</f>
        <v>201227385.798931</v>
      </c>
      <c r="N520" s="513">
        <f t="shared" si="55"/>
        <v>201227385.798931</v>
      </c>
      <c r="O520" s="468">
        <f t="shared" si="56"/>
        <v>0</v>
      </c>
      <c r="P520" s="468">
        <f>IF(O520=1,SUM($O$6:O520),0)</f>
        <v>0</v>
      </c>
    </row>
    <row r="521" customHeight="1" spans="1:16">
      <c r="A521" s="487"/>
      <c r="B521" s="514">
        <v>155</v>
      </c>
      <c r="C521" s="209" t="s">
        <v>564</v>
      </c>
      <c r="D521" s="498" t="s">
        <v>45</v>
      </c>
      <c r="E521" s="499" t="s">
        <v>43</v>
      </c>
      <c r="F521" s="501">
        <v>118530</v>
      </c>
      <c r="G521" s="501">
        <v>118530</v>
      </c>
      <c r="H521" s="502"/>
      <c r="I521" s="495">
        <f t="shared" si="57"/>
        <v>118530</v>
      </c>
      <c r="J521" s="511">
        <f t="shared" si="53"/>
        <v>0</v>
      </c>
      <c r="K521" s="468">
        <f t="shared" si="54"/>
        <v>1</v>
      </c>
      <c r="L521" s="468">
        <f>IF(J521=1,SUM($J$6:J521),0)</f>
        <v>0</v>
      </c>
      <c r="M521" s="468">
        <f>IF(K521=1,SUM($K$6:K521),0)</f>
        <v>201227386.798931</v>
      </c>
      <c r="N521" s="513">
        <f t="shared" si="55"/>
        <v>201227386.798931</v>
      </c>
      <c r="O521" s="468">
        <f t="shared" si="56"/>
        <v>0</v>
      </c>
      <c r="P521" s="468">
        <f>IF(O521=1,SUM($O$6:O521),0)</f>
        <v>0</v>
      </c>
    </row>
    <row r="522" customHeight="1" spans="1:16">
      <c r="A522" s="531"/>
      <c r="B522" s="514">
        <v>156</v>
      </c>
      <c r="C522" s="530" t="s">
        <v>565</v>
      </c>
      <c r="D522" s="498" t="s">
        <v>45</v>
      </c>
      <c r="E522" s="499" t="s">
        <v>43</v>
      </c>
      <c r="F522" s="501">
        <v>3711.24</v>
      </c>
      <c r="G522" s="501">
        <v>3711.24</v>
      </c>
      <c r="H522" s="502"/>
      <c r="I522" s="495">
        <f t="shared" si="57"/>
        <v>3711.24</v>
      </c>
      <c r="J522" s="511">
        <f t="shared" si="53"/>
        <v>0</v>
      </c>
      <c r="K522" s="468">
        <f t="shared" si="54"/>
        <v>1</v>
      </c>
      <c r="L522" s="468">
        <f>IF(J522=1,SUM($J$6:J522),0)</f>
        <v>0</v>
      </c>
      <c r="M522" s="468">
        <f>IF(K522=1,SUM($K$6:K522),0)</f>
        <v>201227387.798931</v>
      </c>
      <c r="N522" s="513">
        <f t="shared" si="55"/>
        <v>201227387.798931</v>
      </c>
      <c r="O522" s="468">
        <f t="shared" si="56"/>
        <v>0</v>
      </c>
      <c r="P522" s="468">
        <f>IF(O522=1,SUM($O$6:O522),0)</f>
        <v>0</v>
      </c>
    </row>
    <row r="523" customHeight="1" spans="1:16">
      <c r="A523" s="487"/>
      <c r="B523" s="514">
        <v>157</v>
      </c>
      <c r="C523" s="209" t="s">
        <v>566</v>
      </c>
      <c r="D523" s="498" t="s">
        <v>45</v>
      </c>
      <c r="E523" s="499" t="s">
        <v>43</v>
      </c>
      <c r="F523" s="501">
        <v>28000</v>
      </c>
      <c r="G523" s="501">
        <v>28000</v>
      </c>
      <c r="H523" s="502"/>
      <c r="I523" s="495">
        <f t="shared" si="57"/>
        <v>28000</v>
      </c>
      <c r="J523" s="511">
        <f t="shared" si="53"/>
        <v>0</v>
      </c>
      <c r="K523" s="468">
        <f t="shared" si="54"/>
        <v>1</v>
      </c>
      <c r="L523" s="468">
        <f>IF(J523=1,SUM($J$6:J523),0)</f>
        <v>0</v>
      </c>
      <c r="M523" s="468">
        <f>IF(K523=1,SUM($K$6:K523),0)</f>
        <v>201227388.798931</v>
      </c>
      <c r="N523" s="513">
        <f t="shared" si="55"/>
        <v>201227388.798931</v>
      </c>
      <c r="O523" s="468">
        <f t="shared" si="56"/>
        <v>0</v>
      </c>
      <c r="P523" s="468">
        <f>IF(O523=1,SUM($O$6:O523),0)</f>
        <v>0</v>
      </c>
    </row>
    <row r="524" customHeight="1" spans="1:16">
      <c r="A524" s="487"/>
      <c r="B524" s="514">
        <v>158</v>
      </c>
      <c r="C524" s="209" t="s">
        <v>567</v>
      </c>
      <c r="D524" s="498" t="s">
        <v>45</v>
      </c>
      <c r="E524" s="499" t="s">
        <v>43</v>
      </c>
      <c r="F524" s="501">
        <v>33501.8666666667</v>
      </c>
      <c r="G524" s="501">
        <v>33501.8666666667</v>
      </c>
      <c r="H524" s="502"/>
      <c r="I524" s="495">
        <f t="shared" si="57"/>
        <v>33501.8666666667</v>
      </c>
      <c r="J524" s="511">
        <f t="shared" ref="J524:J587" si="58">IF(D524="MDU-KD",1,0)</f>
        <v>0</v>
      </c>
      <c r="K524" s="468">
        <f t="shared" ref="K524:K587" si="59">IF(D524="HDW",1,0)</f>
        <v>1</v>
      </c>
      <c r="L524" s="468">
        <f>IF(J524=1,SUM($J$6:J524),0)</f>
        <v>0</v>
      </c>
      <c r="M524" s="468">
        <f>IF(K524=1,SUM($K$6:K524),0)</f>
        <v>201227389.798931</v>
      </c>
      <c r="N524" s="513">
        <f t="shared" ref="N524:N587" si="60">IF(L524=0,M524,L524)</f>
        <v>201227389.798931</v>
      </c>
      <c r="O524" s="468">
        <f t="shared" ref="O524:O587" si="61">IF(E524=0,0,IF(LEFT(C524,11)="Tiang Beton",1,0))</f>
        <v>0</v>
      </c>
      <c r="P524" s="468">
        <f>IF(O524=1,SUM($O$6:O524),0)</f>
        <v>0</v>
      </c>
    </row>
    <row r="525" customHeight="1" spans="1:16">
      <c r="A525" s="487"/>
      <c r="B525" s="514">
        <v>159</v>
      </c>
      <c r="C525" s="209" t="s">
        <v>568</v>
      </c>
      <c r="D525" s="498" t="s">
        <v>45</v>
      </c>
      <c r="E525" s="499" t="s">
        <v>262</v>
      </c>
      <c r="F525" s="501">
        <v>23310</v>
      </c>
      <c r="G525" s="501">
        <v>23310</v>
      </c>
      <c r="H525" s="502"/>
      <c r="I525" s="495">
        <f t="shared" si="57"/>
        <v>23310</v>
      </c>
      <c r="J525" s="511">
        <f t="shared" si="58"/>
        <v>0</v>
      </c>
      <c r="K525" s="468">
        <f t="shared" si="59"/>
        <v>1</v>
      </c>
      <c r="L525" s="468">
        <f>IF(J525=1,SUM($J$6:J525),0)</f>
        <v>0</v>
      </c>
      <c r="M525" s="468">
        <f>IF(K525=1,SUM($K$6:K525),0)</f>
        <v>201227390.798931</v>
      </c>
      <c r="N525" s="513">
        <f t="shared" si="60"/>
        <v>201227390.798931</v>
      </c>
      <c r="O525" s="468">
        <f t="shared" si="61"/>
        <v>0</v>
      </c>
      <c r="P525" s="468">
        <f>IF(O525=1,SUM($O$6:O525),0)</f>
        <v>0</v>
      </c>
    </row>
    <row r="526" customHeight="1" spans="1:16">
      <c r="A526" s="487"/>
      <c r="B526" s="514">
        <v>160</v>
      </c>
      <c r="C526" s="209" t="s">
        <v>569</v>
      </c>
      <c r="D526" s="498" t="s">
        <v>45</v>
      </c>
      <c r="E526" s="499" t="s">
        <v>43</v>
      </c>
      <c r="F526" s="501">
        <v>129000</v>
      </c>
      <c r="G526" s="501">
        <v>129000</v>
      </c>
      <c r="H526" s="502"/>
      <c r="I526" s="495">
        <f t="shared" si="57"/>
        <v>129000</v>
      </c>
      <c r="J526" s="511">
        <f t="shared" si="58"/>
        <v>0</v>
      </c>
      <c r="K526" s="468">
        <f t="shared" si="59"/>
        <v>1</v>
      </c>
      <c r="L526" s="468">
        <f>IF(J526=1,SUM($J$6:J526),0)</f>
        <v>0</v>
      </c>
      <c r="M526" s="468">
        <f>IF(K526=1,SUM($K$6:K526),0)</f>
        <v>201227391.798931</v>
      </c>
      <c r="N526" s="513">
        <f t="shared" si="60"/>
        <v>201227391.798931</v>
      </c>
      <c r="O526" s="468">
        <f t="shared" si="61"/>
        <v>0</v>
      </c>
      <c r="P526" s="468">
        <f>IF(O526=1,SUM($O$6:O526),0)</f>
        <v>0</v>
      </c>
    </row>
    <row r="527" customHeight="1" spans="1:16">
      <c r="A527" s="487"/>
      <c r="B527" s="514">
        <v>161</v>
      </c>
      <c r="C527" s="209" t="s">
        <v>570</v>
      </c>
      <c r="D527" s="498" t="s">
        <v>45</v>
      </c>
      <c r="E527" s="499" t="s">
        <v>43</v>
      </c>
      <c r="F527" s="501">
        <v>145400</v>
      </c>
      <c r="G527" s="501">
        <v>145400</v>
      </c>
      <c r="H527" s="502"/>
      <c r="I527" s="495">
        <f t="shared" si="57"/>
        <v>145400</v>
      </c>
      <c r="J527" s="511">
        <f t="shared" si="58"/>
        <v>0</v>
      </c>
      <c r="K527" s="468">
        <f t="shared" si="59"/>
        <v>1</v>
      </c>
      <c r="L527" s="468">
        <f>IF(J527=1,SUM($J$6:J527),0)</f>
        <v>0</v>
      </c>
      <c r="M527" s="468">
        <f>IF(K527=1,SUM($K$6:K527),0)</f>
        <v>201227392.798931</v>
      </c>
      <c r="N527" s="513">
        <f t="shared" si="60"/>
        <v>201227392.798931</v>
      </c>
      <c r="O527" s="468">
        <f t="shared" si="61"/>
        <v>0</v>
      </c>
      <c r="P527" s="468">
        <f>IF(O527=1,SUM($O$6:O527),0)</f>
        <v>0</v>
      </c>
    </row>
    <row r="528" customHeight="1" spans="1:16">
      <c r="A528" s="487"/>
      <c r="B528" s="514">
        <v>162</v>
      </c>
      <c r="C528" s="209" t="s">
        <v>571</v>
      </c>
      <c r="D528" s="498" t="s">
        <v>45</v>
      </c>
      <c r="E528" s="499" t="s">
        <v>43</v>
      </c>
      <c r="F528" s="501">
        <v>351751.732814509</v>
      </c>
      <c r="G528" s="501">
        <v>351751.732814509</v>
      </c>
      <c r="H528" s="502"/>
      <c r="I528" s="495">
        <f t="shared" si="57"/>
        <v>351751.732814509</v>
      </c>
      <c r="J528" s="511">
        <f t="shared" si="58"/>
        <v>0</v>
      </c>
      <c r="K528" s="468">
        <f t="shared" si="59"/>
        <v>1</v>
      </c>
      <c r="L528" s="468">
        <f>IF(J528=1,SUM($J$6:J528),0)</f>
        <v>0</v>
      </c>
      <c r="M528" s="468">
        <f>IF(K528=1,SUM($K$6:K528),0)</f>
        <v>201227393.798931</v>
      </c>
      <c r="N528" s="513">
        <f t="shared" si="60"/>
        <v>201227393.798931</v>
      </c>
      <c r="O528" s="468">
        <f t="shared" si="61"/>
        <v>0</v>
      </c>
      <c r="P528" s="468">
        <f>IF(O528=1,SUM($O$6:O528),0)</f>
        <v>0</v>
      </c>
    </row>
    <row r="529" customHeight="1" spans="1:16">
      <c r="A529" s="487"/>
      <c r="B529" s="514">
        <v>163</v>
      </c>
      <c r="C529" s="209" t="s">
        <v>572</v>
      </c>
      <c r="D529" s="498" t="s">
        <v>45</v>
      </c>
      <c r="E529" s="499" t="s">
        <v>43</v>
      </c>
      <c r="F529" s="501">
        <v>250000</v>
      </c>
      <c r="G529" s="501">
        <v>250000</v>
      </c>
      <c r="H529" s="502"/>
      <c r="I529" s="495">
        <f t="shared" si="57"/>
        <v>250000</v>
      </c>
      <c r="J529" s="511">
        <f t="shared" si="58"/>
        <v>0</v>
      </c>
      <c r="K529" s="468">
        <f t="shared" si="59"/>
        <v>1</v>
      </c>
      <c r="L529" s="468">
        <f>IF(J529=1,SUM($J$6:J529),0)</f>
        <v>0</v>
      </c>
      <c r="M529" s="468">
        <f>IF(K529=1,SUM($K$6:K529),0)</f>
        <v>201227394.798931</v>
      </c>
      <c r="N529" s="513">
        <f t="shared" si="60"/>
        <v>201227394.798931</v>
      </c>
      <c r="O529" s="468">
        <f t="shared" si="61"/>
        <v>0</v>
      </c>
      <c r="P529" s="468">
        <f>IF(O529=1,SUM($O$6:O529),0)</f>
        <v>0</v>
      </c>
    </row>
    <row r="530" customHeight="1" spans="1:16">
      <c r="A530" s="487"/>
      <c r="B530" s="514">
        <v>164</v>
      </c>
      <c r="C530" s="209" t="s">
        <v>573</v>
      </c>
      <c r="D530" s="498" t="s">
        <v>45</v>
      </c>
      <c r="E530" s="499" t="s">
        <v>43</v>
      </c>
      <c r="F530" s="501">
        <v>485097.765368612</v>
      </c>
      <c r="G530" s="501">
        <v>485097.765368612</v>
      </c>
      <c r="H530" s="502"/>
      <c r="I530" s="495">
        <f t="shared" si="57"/>
        <v>485097.765368612</v>
      </c>
      <c r="J530" s="511">
        <f t="shared" si="58"/>
        <v>0</v>
      </c>
      <c r="K530" s="468">
        <f t="shared" si="59"/>
        <v>1</v>
      </c>
      <c r="L530" s="468">
        <f>IF(J530=1,SUM($J$6:J530),0)</f>
        <v>0</v>
      </c>
      <c r="M530" s="468">
        <f>IF(K530=1,SUM($K$6:K530),0)</f>
        <v>201227395.798931</v>
      </c>
      <c r="N530" s="513">
        <f t="shared" si="60"/>
        <v>201227395.798931</v>
      </c>
      <c r="O530" s="468">
        <f t="shared" si="61"/>
        <v>0</v>
      </c>
      <c r="P530" s="468">
        <f>IF(O530=1,SUM($O$6:O530),0)</f>
        <v>0</v>
      </c>
    </row>
    <row r="531" customHeight="1" spans="1:16">
      <c r="A531" s="487"/>
      <c r="B531" s="514">
        <v>165</v>
      </c>
      <c r="C531" s="209" t="s">
        <v>574</v>
      </c>
      <c r="D531" s="498" t="s">
        <v>45</v>
      </c>
      <c r="E531" s="499" t="s">
        <v>43</v>
      </c>
      <c r="F531" s="501">
        <v>423009.825</v>
      </c>
      <c r="G531" s="501">
        <v>423009.825</v>
      </c>
      <c r="H531" s="502"/>
      <c r="I531" s="495">
        <f t="shared" si="57"/>
        <v>423009.825</v>
      </c>
      <c r="J531" s="511">
        <f t="shared" si="58"/>
        <v>0</v>
      </c>
      <c r="K531" s="468">
        <f t="shared" si="59"/>
        <v>1</v>
      </c>
      <c r="L531" s="468">
        <f>IF(J531=1,SUM($J$6:J531),0)</f>
        <v>0</v>
      </c>
      <c r="M531" s="468">
        <f>IF(K531=1,SUM($K$6:K531),0)</f>
        <v>201227396.798931</v>
      </c>
      <c r="N531" s="513">
        <f t="shared" si="60"/>
        <v>201227396.798931</v>
      </c>
      <c r="O531" s="468">
        <f t="shared" si="61"/>
        <v>0</v>
      </c>
      <c r="P531" s="468">
        <f>IF(O531=1,SUM($O$6:O531),0)</f>
        <v>0</v>
      </c>
    </row>
    <row r="532" customHeight="1" spans="1:16">
      <c r="A532" s="487"/>
      <c r="B532" s="514">
        <v>166</v>
      </c>
      <c r="C532" s="209" t="s">
        <v>575</v>
      </c>
      <c r="D532" s="498" t="s">
        <v>45</v>
      </c>
      <c r="E532" s="499" t="s">
        <v>43</v>
      </c>
      <c r="F532" s="501">
        <v>302149.875</v>
      </c>
      <c r="G532" s="501">
        <v>302149.875</v>
      </c>
      <c r="H532" s="502"/>
      <c r="I532" s="495">
        <f t="shared" si="57"/>
        <v>302149.875</v>
      </c>
      <c r="J532" s="511">
        <f t="shared" si="58"/>
        <v>0</v>
      </c>
      <c r="K532" s="468">
        <f t="shared" si="59"/>
        <v>1</v>
      </c>
      <c r="L532" s="468">
        <f>IF(J532=1,SUM($J$6:J532),0)</f>
        <v>0</v>
      </c>
      <c r="M532" s="468">
        <f>IF(K532=1,SUM($K$6:K532),0)</f>
        <v>201227397.798931</v>
      </c>
      <c r="N532" s="513">
        <f t="shared" si="60"/>
        <v>201227397.798931</v>
      </c>
      <c r="O532" s="468">
        <f t="shared" si="61"/>
        <v>0</v>
      </c>
      <c r="P532" s="468">
        <f>IF(O532=1,SUM($O$6:O532),0)</f>
        <v>0</v>
      </c>
    </row>
    <row r="533" customHeight="1" spans="1:16">
      <c r="A533" s="487"/>
      <c r="B533" s="514">
        <v>167</v>
      </c>
      <c r="C533" s="209" t="s">
        <v>576</v>
      </c>
      <c r="D533" s="498" t="s">
        <v>45</v>
      </c>
      <c r="E533" s="499" t="s">
        <v>43</v>
      </c>
      <c r="F533" s="501">
        <v>335990.661</v>
      </c>
      <c r="G533" s="501">
        <v>335990.661</v>
      </c>
      <c r="H533" s="502"/>
      <c r="I533" s="495">
        <f t="shared" si="57"/>
        <v>335990.661</v>
      </c>
      <c r="J533" s="511">
        <f t="shared" si="58"/>
        <v>0</v>
      </c>
      <c r="K533" s="468">
        <f t="shared" si="59"/>
        <v>1</v>
      </c>
      <c r="L533" s="468">
        <f>IF(J533=1,SUM($J$6:J533),0)</f>
        <v>0</v>
      </c>
      <c r="M533" s="468">
        <f>IF(K533=1,SUM($K$6:K533),0)</f>
        <v>201227398.798931</v>
      </c>
      <c r="N533" s="513">
        <f t="shared" si="60"/>
        <v>201227398.798931</v>
      </c>
      <c r="O533" s="468">
        <f t="shared" si="61"/>
        <v>0</v>
      </c>
      <c r="P533" s="468">
        <f>IF(O533=1,SUM($O$6:O533),0)</f>
        <v>0</v>
      </c>
    </row>
    <row r="534" customHeight="1" spans="1:16">
      <c r="A534" s="487"/>
      <c r="B534" s="514">
        <v>168</v>
      </c>
      <c r="C534" s="209" t="s">
        <v>577</v>
      </c>
      <c r="D534" s="498" t="s">
        <v>45</v>
      </c>
      <c r="E534" s="499" t="s">
        <v>43</v>
      </c>
      <c r="F534" s="501">
        <v>2300</v>
      </c>
      <c r="G534" s="501">
        <v>2300</v>
      </c>
      <c r="H534" s="502"/>
      <c r="I534" s="495">
        <f t="shared" si="57"/>
        <v>2300</v>
      </c>
      <c r="J534" s="511">
        <f t="shared" si="58"/>
        <v>0</v>
      </c>
      <c r="K534" s="468">
        <f t="shared" si="59"/>
        <v>1</v>
      </c>
      <c r="L534" s="468">
        <f>IF(J534=1,SUM($J$6:J534),0)</f>
        <v>0</v>
      </c>
      <c r="M534" s="468">
        <f>IF(K534=1,SUM($K$6:K534),0)</f>
        <v>201227399.798931</v>
      </c>
      <c r="N534" s="513">
        <f t="shared" si="60"/>
        <v>201227399.798931</v>
      </c>
      <c r="O534" s="468">
        <f t="shared" si="61"/>
        <v>0</v>
      </c>
      <c r="P534" s="468">
        <f>IF(O534=1,SUM($O$6:O534),0)</f>
        <v>0</v>
      </c>
    </row>
    <row r="535" customHeight="1" spans="1:16">
      <c r="A535" s="487"/>
      <c r="B535" s="514">
        <v>169</v>
      </c>
      <c r="C535" s="209" t="s">
        <v>578</v>
      </c>
      <c r="D535" s="498" t="s">
        <v>45</v>
      </c>
      <c r="E535" s="499" t="s">
        <v>43</v>
      </c>
      <c r="F535" s="501">
        <v>88000</v>
      </c>
      <c r="G535" s="501">
        <v>88000</v>
      </c>
      <c r="H535" s="502"/>
      <c r="I535" s="495">
        <f t="shared" si="57"/>
        <v>88000</v>
      </c>
      <c r="J535" s="511">
        <f t="shared" si="58"/>
        <v>0</v>
      </c>
      <c r="K535" s="468">
        <f t="shared" si="59"/>
        <v>1</v>
      </c>
      <c r="L535" s="468">
        <f>IF(J535=1,SUM($J$6:J535),0)</f>
        <v>0</v>
      </c>
      <c r="M535" s="468">
        <f>IF(K535=1,SUM($K$6:K535),0)</f>
        <v>201227400.798931</v>
      </c>
      <c r="N535" s="513">
        <f t="shared" si="60"/>
        <v>201227400.798931</v>
      </c>
      <c r="O535" s="468">
        <f t="shared" si="61"/>
        <v>0</v>
      </c>
      <c r="P535" s="468">
        <f>IF(O535=1,SUM($O$6:O535),0)</f>
        <v>0</v>
      </c>
    </row>
    <row r="536" customHeight="1" spans="1:16">
      <c r="A536" s="487"/>
      <c r="B536" s="514">
        <v>170</v>
      </c>
      <c r="C536" s="209" t="s">
        <v>579</v>
      </c>
      <c r="D536" s="498" t="s">
        <v>45</v>
      </c>
      <c r="E536" s="499" t="s">
        <v>43</v>
      </c>
      <c r="F536" s="501">
        <v>72400</v>
      </c>
      <c r="G536" s="501">
        <v>72400</v>
      </c>
      <c r="H536" s="502"/>
      <c r="I536" s="495">
        <f t="shared" si="57"/>
        <v>72400</v>
      </c>
      <c r="J536" s="511">
        <f t="shared" si="58"/>
        <v>0</v>
      </c>
      <c r="K536" s="468">
        <f t="shared" si="59"/>
        <v>1</v>
      </c>
      <c r="L536" s="468">
        <f>IF(J536=1,SUM($J$6:J536),0)</f>
        <v>0</v>
      </c>
      <c r="M536" s="468">
        <f>IF(K536=1,SUM($K$6:K536),0)</f>
        <v>201227401.798931</v>
      </c>
      <c r="N536" s="513">
        <f t="shared" si="60"/>
        <v>201227401.798931</v>
      </c>
      <c r="O536" s="468">
        <f t="shared" si="61"/>
        <v>0</v>
      </c>
      <c r="P536" s="468">
        <f>IF(O536=1,SUM($O$6:O536),0)</f>
        <v>0</v>
      </c>
    </row>
    <row r="537" customHeight="1" spans="1:16">
      <c r="A537" s="487"/>
      <c r="B537" s="514">
        <v>171</v>
      </c>
      <c r="C537" s="209" t="s">
        <v>580</v>
      </c>
      <c r="D537" s="498" t="s">
        <v>45</v>
      </c>
      <c r="E537" s="499" t="s">
        <v>43</v>
      </c>
      <c r="F537" s="501">
        <v>123500</v>
      </c>
      <c r="G537" s="501">
        <v>123500</v>
      </c>
      <c r="H537" s="502"/>
      <c r="I537" s="495">
        <f t="shared" si="57"/>
        <v>123500</v>
      </c>
      <c r="J537" s="511">
        <f t="shared" si="58"/>
        <v>0</v>
      </c>
      <c r="K537" s="468">
        <f t="shared" si="59"/>
        <v>1</v>
      </c>
      <c r="L537" s="468">
        <f>IF(J537=1,SUM($J$6:J537),0)</f>
        <v>0</v>
      </c>
      <c r="M537" s="468">
        <f>IF(K537=1,SUM($K$6:K537),0)</f>
        <v>201227402.798931</v>
      </c>
      <c r="N537" s="513">
        <f t="shared" si="60"/>
        <v>201227402.798931</v>
      </c>
      <c r="O537" s="468">
        <f t="shared" si="61"/>
        <v>0</v>
      </c>
      <c r="P537" s="468">
        <f>IF(O537=1,SUM($O$6:O537),0)</f>
        <v>0</v>
      </c>
    </row>
    <row r="538" customHeight="1" spans="1:16">
      <c r="A538" s="487"/>
      <c r="B538" s="514">
        <v>172</v>
      </c>
      <c r="C538" s="209" t="s">
        <v>581</v>
      </c>
      <c r="D538" s="498" t="s">
        <v>45</v>
      </c>
      <c r="E538" s="499" t="s">
        <v>43</v>
      </c>
      <c r="F538" s="501">
        <v>225000</v>
      </c>
      <c r="G538" s="501">
        <v>225000</v>
      </c>
      <c r="H538" s="502"/>
      <c r="I538" s="495">
        <f t="shared" si="57"/>
        <v>225000</v>
      </c>
      <c r="J538" s="511">
        <f t="shared" si="58"/>
        <v>0</v>
      </c>
      <c r="K538" s="468">
        <f t="shared" si="59"/>
        <v>1</v>
      </c>
      <c r="L538" s="468">
        <f>IF(J538=1,SUM($J$6:J538),0)</f>
        <v>0</v>
      </c>
      <c r="M538" s="468">
        <f>IF(K538=1,SUM($K$6:K538),0)</f>
        <v>201227403.798931</v>
      </c>
      <c r="N538" s="513">
        <f t="shared" si="60"/>
        <v>201227403.798931</v>
      </c>
      <c r="O538" s="468">
        <f t="shared" si="61"/>
        <v>0</v>
      </c>
      <c r="P538" s="468">
        <f>IF(O538=1,SUM($O$6:O538),0)</f>
        <v>0</v>
      </c>
    </row>
    <row r="539" customHeight="1" spans="1:16">
      <c r="A539" s="487"/>
      <c r="B539" s="514">
        <v>173</v>
      </c>
      <c r="C539" s="209" t="s">
        <v>582</v>
      </c>
      <c r="D539" s="498" t="s">
        <v>45</v>
      </c>
      <c r="E539" s="499" t="s">
        <v>43</v>
      </c>
      <c r="F539" s="501">
        <v>71000</v>
      </c>
      <c r="G539" s="501">
        <v>71000</v>
      </c>
      <c r="H539" s="502"/>
      <c r="I539" s="495">
        <f t="shared" si="57"/>
        <v>71000</v>
      </c>
      <c r="J539" s="511">
        <f t="shared" si="58"/>
        <v>0</v>
      </c>
      <c r="K539" s="468">
        <f t="shared" si="59"/>
        <v>1</v>
      </c>
      <c r="L539" s="468">
        <f>IF(J539=1,SUM($J$6:J539),0)</f>
        <v>0</v>
      </c>
      <c r="M539" s="468">
        <f>IF(K539=1,SUM($K$6:K539),0)</f>
        <v>201227404.798931</v>
      </c>
      <c r="N539" s="513">
        <f t="shared" si="60"/>
        <v>201227404.798931</v>
      </c>
      <c r="O539" s="468">
        <f t="shared" si="61"/>
        <v>0</v>
      </c>
      <c r="P539" s="468">
        <f>IF(O539=1,SUM($O$6:O539),0)</f>
        <v>0</v>
      </c>
    </row>
    <row r="540" customHeight="1" spans="1:16">
      <c r="A540" s="487"/>
      <c r="B540" s="514">
        <v>174</v>
      </c>
      <c r="C540" s="209" t="s">
        <v>583</v>
      </c>
      <c r="D540" s="498" t="s">
        <v>45</v>
      </c>
      <c r="E540" s="499" t="s">
        <v>43</v>
      </c>
      <c r="F540" s="501">
        <v>36000</v>
      </c>
      <c r="G540" s="501">
        <v>36000</v>
      </c>
      <c r="H540" s="502"/>
      <c r="I540" s="495">
        <f t="shared" si="57"/>
        <v>36000</v>
      </c>
      <c r="J540" s="511">
        <f t="shared" si="58"/>
        <v>0</v>
      </c>
      <c r="K540" s="468">
        <f t="shared" si="59"/>
        <v>1</v>
      </c>
      <c r="L540" s="468">
        <f>IF(J540=1,SUM($J$6:J540),0)</f>
        <v>0</v>
      </c>
      <c r="M540" s="468">
        <f>IF(K540=1,SUM($K$6:K540),0)</f>
        <v>201227405.798931</v>
      </c>
      <c r="N540" s="513">
        <f t="shared" si="60"/>
        <v>201227405.798931</v>
      </c>
      <c r="O540" s="468">
        <f t="shared" si="61"/>
        <v>0</v>
      </c>
      <c r="P540" s="468">
        <f>IF(O540=1,SUM($O$6:O540),0)</f>
        <v>0</v>
      </c>
    </row>
    <row r="541" customHeight="1" spans="1:16">
      <c r="A541" s="487"/>
      <c r="B541" s="514">
        <v>175</v>
      </c>
      <c r="C541" s="209" t="s">
        <v>584</v>
      </c>
      <c r="D541" s="498" t="s">
        <v>45</v>
      </c>
      <c r="E541" s="499" t="s">
        <v>43</v>
      </c>
      <c r="F541" s="501">
        <v>17820</v>
      </c>
      <c r="G541" s="501">
        <v>17820</v>
      </c>
      <c r="H541" s="502"/>
      <c r="I541" s="495">
        <f t="shared" si="57"/>
        <v>17820</v>
      </c>
      <c r="J541" s="511">
        <f t="shared" si="58"/>
        <v>0</v>
      </c>
      <c r="K541" s="468">
        <f t="shared" si="59"/>
        <v>1</v>
      </c>
      <c r="L541" s="468">
        <f>IF(J541=1,SUM($J$6:J541),0)</f>
        <v>0</v>
      </c>
      <c r="M541" s="468">
        <f>IF(K541=1,SUM($K$6:K541),0)</f>
        <v>201227406.798931</v>
      </c>
      <c r="N541" s="513">
        <f t="shared" si="60"/>
        <v>201227406.798931</v>
      </c>
      <c r="O541" s="468">
        <f t="shared" si="61"/>
        <v>0</v>
      </c>
      <c r="P541" s="468">
        <f>IF(O541=1,SUM($O$6:O541),0)</f>
        <v>0</v>
      </c>
    </row>
    <row r="542" customHeight="1" spans="1:16">
      <c r="A542" s="487"/>
      <c r="B542" s="514">
        <v>176</v>
      </c>
      <c r="C542" s="209" t="s">
        <v>585</v>
      </c>
      <c r="D542" s="498" t="s">
        <v>45</v>
      </c>
      <c r="E542" s="499" t="s">
        <v>43</v>
      </c>
      <c r="F542" s="501">
        <v>22900</v>
      </c>
      <c r="G542" s="501">
        <v>22900</v>
      </c>
      <c r="H542" s="502"/>
      <c r="I542" s="495">
        <f t="shared" si="57"/>
        <v>22900</v>
      </c>
      <c r="J542" s="511">
        <f t="shared" si="58"/>
        <v>0</v>
      </c>
      <c r="K542" s="468">
        <f t="shared" si="59"/>
        <v>1</v>
      </c>
      <c r="L542" s="468">
        <f>IF(J542=1,SUM($J$6:J542),0)</f>
        <v>0</v>
      </c>
      <c r="M542" s="468">
        <f>IF(K542=1,SUM($K$6:K542),0)</f>
        <v>201227407.798931</v>
      </c>
      <c r="N542" s="513">
        <f t="shared" si="60"/>
        <v>201227407.798931</v>
      </c>
      <c r="O542" s="468">
        <f t="shared" si="61"/>
        <v>0</v>
      </c>
      <c r="P542" s="468">
        <f>IF(O542=1,SUM($O$6:O542),0)</f>
        <v>0</v>
      </c>
    </row>
    <row r="543" customHeight="1" spans="1:16">
      <c r="A543" s="487"/>
      <c r="B543" s="514">
        <v>177</v>
      </c>
      <c r="C543" s="209" t="s">
        <v>586</v>
      </c>
      <c r="D543" s="498" t="s">
        <v>45</v>
      </c>
      <c r="E543" s="499" t="s">
        <v>43</v>
      </c>
      <c r="F543" s="501">
        <v>30800</v>
      </c>
      <c r="G543" s="501">
        <v>30800</v>
      </c>
      <c r="H543" s="502"/>
      <c r="I543" s="495">
        <f t="shared" si="57"/>
        <v>30800</v>
      </c>
      <c r="J543" s="511">
        <f t="shared" si="58"/>
        <v>0</v>
      </c>
      <c r="K543" s="468">
        <f t="shared" si="59"/>
        <v>1</v>
      </c>
      <c r="L543" s="468">
        <f>IF(J543=1,SUM($J$6:J543),0)</f>
        <v>0</v>
      </c>
      <c r="M543" s="468">
        <f>IF(K543=1,SUM($K$6:K543),0)</f>
        <v>201227408.798931</v>
      </c>
      <c r="N543" s="513">
        <f t="shared" si="60"/>
        <v>201227408.798931</v>
      </c>
      <c r="O543" s="468">
        <f t="shared" si="61"/>
        <v>0</v>
      </c>
      <c r="P543" s="468">
        <f>IF(O543=1,SUM($O$6:O543),0)</f>
        <v>0</v>
      </c>
    </row>
    <row r="544" customHeight="1" spans="1:16">
      <c r="A544" s="487"/>
      <c r="B544" s="514">
        <v>178</v>
      </c>
      <c r="C544" s="209" t="s">
        <v>587</v>
      </c>
      <c r="D544" s="498" t="s">
        <v>45</v>
      </c>
      <c r="E544" s="499" t="s">
        <v>43</v>
      </c>
      <c r="F544" s="501">
        <v>33900</v>
      </c>
      <c r="G544" s="501">
        <v>33900</v>
      </c>
      <c r="H544" s="502"/>
      <c r="I544" s="495">
        <f t="shared" si="57"/>
        <v>33900</v>
      </c>
      <c r="J544" s="511">
        <f t="shared" si="58"/>
        <v>0</v>
      </c>
      <c r="K544" s="468">
        <f t="shared" si="59"/>
        <v>1</v>
      </c>
      <c r="L544" s="468">
        <f>IF(J544=1,SUM($J$6:J544),0)</f>
        <v>0</v>
      </c>
      <c r="M544" s="468">
        <f>IF(K544=1,SUM($K$6:K544),0)</f>
        <v>201227409.798931</v>
      </c>
      <c r="N544" s="513">
        <f t="shared" si="60"/>
        <v>201227409.798931</v>
      </c>
      <c r="O544" s="468">
        <f t="shared" si="61"/>
        <v>0</v>
      </c>
      <c r="P544" s="468">
        <f>IF(O544=1,SUM($O$6:O544),0)</f>
        <v>0</v>
      </c>
    </row>
    <row r="545" customHeight="1" spans="1:16">
      <c r="A545" s="487"/>
      <c r="B545" s="514">
        <v>179</v>
      </c>
      <c r="C545" s="209" t="s">
        <v>588</v>
      </c>
      <c r="D545" s="498" t="s">
        <v>45</v>
      </c>
      <c r="E545" s="499" t="s">
        <v>43</v>
      </c>
      <c r="F545" s="501">
        <v>30800</v>
      </c>
      <c r="G545" s="501">
        <v>30800</v>
      </c>
      <c r="H545" s="502"/>
      <c r="I545" s="495">
        <f t="shared" si="57"/>
        <v>30800</v>
      </c>
      <c r="J545" s="511">
        <f t="shared" si="58"/>
        <v>0</v>
      </c>
      <c r="K545" s="468">
        <f t="shared" si="59"/>
        <v>1</v>
      </c>
      <c r="L545" s="468">
        <f>IF(J545=1,SUM($J$6:J545),0)</f>
        <v>0</v>
      </c>
      <c r="M545" s="468">
        <f>IF(K545=1,SUM($K$6:K545),0)</f>
        <v>201227410.798931</v>
      </c>
      <c r="N545" s="513">
        <f t="shared" si="60"/>
        <v>201227410.798931</v>
      </c>
      <c r="O545" s="468">
        <f t="shared" si="61"/>
        <v>0</v>
      </c>
      <c r="P545" s="468">
        <f>IF(O545=1,SUM($O$6:O545),0)</f>
        <v>0</v>
      </c>
    </row>
    <row r="546" customHeight="1" spans="1:16">
      <c r="A546" s="487"/>
      <c r="B546" s="514">
        <v>180</v>
      </c>
      <c r="C546" s="209" t="s">
        <v>589</v>
      </c>
      <c r="D546" s="498" t="s">
        <v>45</v>
      </c>
      <c r="E546" s="499" t="s">
        <v>43</v>
      </c>
      <c r="F546" s="501">
        <v>33900</v>
      </c>
      <c r="G546" s="501">
        <v>33900</v>
      </c>
      <c r="H546" s="502"/>
      <c r="I546" s="495">
        <f t="shared" si="57"/>
        <v>33900</v>
      </c>
      <c r="J546" s="511">
        <f t="shared" si="58"/>
        <v>0</v>
      </c>
      <c r="K546" s="468">
        <f t="shared" si="59"/>
        <v>1</v>
      </c>
      <c r="L546" s="468">
        <f>IF(J546=1,SUM($J$6:J546),0)</f>
        <v>0</v>
      </c>
      <c r="M546" s="468">
        <f>IF(K546=1,SUM($K$6:K546),0)</f>
        <v>201227411.798931</v>
      </c>
      <c r="N546" s="513">
        <f t="shared" si="60"/>
        <v>201227411.798931</v>
      </c>
      <c r="O546" s="468">
        <f t="shared" si="61"/>
        <v>0</v>
      </c>
      <c r="P546" s="468">
        <f>IF(O546=1,SUM($O$6:O546),0)</f>
        <v>0</v>
      </c>
    </row>
    <row r="547" customHeight="1" spans="1:16">
      <c r="A547" s="487"/>
      <c r="B547" s="514">
        <v>181</v>
      </c>
      <c r="C547" s="209" t="s">
        <v>590</v>
      </c>
      <c r="D547" s="498" t="s">
        <v>45</v>
      </c>
      <c r="E547" s="499" t="s">
        <v>43</v>
      </c>
      <c r="F547" s="501">
        <v>12510</v>
      </c>
      <c r="G547" s="501">
        <v>12510</v>
      </c>
      <c r="H547" s="502"/>
      <c r="I547" s="495">
        <f t="shared" si="57"/>
        <v>12510</v>
      </c>
      <c r="J547" s="511">
        <f t="shared" si="58"/>
        <v>0</v>
      </c>
      <c r="K547" s="468">
        <f t="shared" si="59"/>
        <v>1</v>
      </c>
      <c r="L547" s="468">
        <f>IF(J547=1,SUM($J$6:J547),0)</f>
        <v>0</v>
      </c>
      <c r="M547" s="468">
        <f>IF(K547=1,SUM($K$6:K547),0)</f>
        <v>201227412.798931</v>
      </c>
      <c r="N547" s="513">
        <f t="shared" si="60"/>
        <v>201227412.798931</v>
      </c>
      <c r="O547" s="468">
        <f t="shared" si="61"/>
        <v>0</v>
      </c>
      <c r="P547" s="468">
        <f>IF(O547=1,SUM($O$6:O547),0)</f>
        <v>0</v>
      </c>
    </row>
    <row r="548" customHeight="1" spans="1:16">
      <c r="A548" s="487"/>
      <c r="B548" s="514">
        <v>182</v>
      </c>
      <c r="C548" s="209" t="s">
        <v>591</v>
      </c>
      <c r="D548" s="498" t="s">
        <v>45</v>
      </c>
      <c r="E548" s="499" t="s">
        <v>43</v>
      </c>
      <c r="F548" s="501">
        <v>15500</v>
      </c>
      <c r="G548" s="501">
        <v>15500</v>
      </c>
      <c r="H548" s="502"/>
      <c r="I548" s="495">
        <f t="shared" si="57"/>
        <v>15500</v>
      </c>
      <c r="J548" s="511">
        <f t="shared" si="58"/>
        <v>0</v>
      </c>
      <c r="K548" s="468">
        <f t="shared" si="59"/>
        <v>1</v>
      </c>
      <c r="L548" s="468">
        <f>IF(J548=1,SUM($J$6:J548),0)</f>
        <v>0</v>
      </c>
      <c r="M548" s="468">
        <f>IF(K548=1,SUM($K$6:K548),0)</f>
        <v>201227413.798931</v>
      </c>
      <c r="N548" s="513">
        <f t="shared" si="60"/>
        <v>201227413.798931</v>
      </c>
      <c r="O548" s="468">
        <f t="shared" si="61"/>
        <v>0</v>
      </c>
      <c r="P548" s="468">
        <f>IF(O548=1,SUM($O$6:O548),0)</f>
        <v>0</v>
      </c>
    </row>
    <row r="549" customHeight="1" spans="1:16">
      <c r="A549" s="487"/>
      <c r="B549" s="514">
        <v>183</v>
      </c>
      <c r="C549" s="209" t="s">
        <v>592</v>
      </c>
      <c r="D549" s="498" t="s">
        <v>45</v>
      </c>
      <c r="E549" s="499" t="s">
        <v>43</v>
      </c>
      <c r="F549" s="501">
        <v>19500</v>
      </c>
      <c r="G549" s="501">
        <v>19500</v>
      </c>
      <c r="H549" s="502"/>
      <c r="I549" s="495">
        <f t="shared" si="57"/>
        <v>19500</v>
      </c>
      <c r="J549" s="511">
        <f t="shared" si="58"/>
        <v>0</v>
      </c>
      <c r="K549" s="468">
        <f t="shared" si="59"/>
        <v>1</v>
      </c>
      <c r="L549" s="468">
        <f>IF(J549=1,SUM($J$6:J549),0)</f>
        <v>0</v>
      </c>
      <c r="M549" s="468">
        <f>IF(K549=1,SUM($K$6:K549),0)</f>
        <v>201227414.798931</v>
      </c>
      <c r="N549" s="513">
        <f t="shared" si="60"/>
        <v>201227414.798931</v>
      </c>
      <c r="O549" s="468">
        <f t="shared" si="61"/>
        <v>0</v>
      </c>
      <c r="P549" s="468">
        <f>IF(O549=1,SUM($O$6:O549),0)</f>
        <v>0</v>
      </c>
    </row>
    <row r="550" customHeight="1" spans="1:16">
      <c r="A550" s="487"/>
      <c r="B550" s="514">
        <v>184</v>
      </c>
      <c r="C550" s="209" t="s">
        <v>593</v>
      </c>
      <c r="D550" s="498" t="s">
        <v>45</v>
      </c>
      <c r="E550" s="499" t="s">
        <v>43</v>
      </c>
      <c r="F550" s="501">
        <v>28400</v>
      </c>
      <c r="G550" s="501">
        <v>28400</v>
      </c>
      <c r="H550" s="502"/>
      <c r="I550" s="495">
        <f t="shared" si="57"/>
        <v>28400</v>
      </c>
      <c r="J550" s="511">
        <f t="shared" si="58"/>
        <v>0</v>
      </c>
      <c r="K550" s="468">
        <f t="shared" si="59"/>
        <v>1</v>
      </c>
      <c r="L550" s="468">
        <f>IF(J550=1,SUM($J$6:J550),0)</f>
        <v>0</v>
      </c>
      <c r="M550" s="468">
        <f>IF(K550=1,SUM($K$6:K550),0)</f>
        <v>201227415.798931</v>
      </c>
      <c r="N550" s="513">
        <f t="shared" si="60"/>
        <v>201227415.798931</v>
      </c>
      <c r="O550" s="468">
        <f t="shared" si="61"/>
        <v>0</v>
      </c>
      <c r="P550" s="468">
        <f>IF(O550=1,SUM($O$6:O550),0)</f>
        <v>0</v>
      </c>
    </row>
    <row r="551" customHeight="1" spans="1:16">
      <c r="A551" s="487"/>
      <c r="B551" s="514">
        <v>185</v>
      </c>
      <c r="C551" s="209" t="s">
        <v>594</v>
      </c>
      <c r="D551" s="498" t="s">
        <v>45</v>
      </c>
      <c r="E551" s="499" t="s">
        <v>43</v>
      </c>
      <c r="F551" s="501">
        <v>28314</v>
      </c>
      <c r="G551" s="501">
        <v>28314</v>
      </c>
      <c r="H551" s="502"/>
      <c r="I551" s="495">
        <f t="shared" si="57"/>
        <v>28314</v>
      </c>
      <c r="J551" s="511">
        <f t="shared" si="58"/>
        <v>0</v>
      </c>
      <c r="K551" s="468">
        <f t="shared" si="59"/>
        <v>1</v>
      </c>
      <c r="L551" s="468">
        <f>IF(J551=1,SUM($J$6:J551),0)</f>
        <v>0</v>
      </c>
      <c r="M551" s="468">
        <f>IF(K551=1,SUM($K$6:K551),0)</f>
        <v>201227416.798931</v>
      </c>
      <c r="N551" s="513">
        <f t="shared" si="60"/>
        <v>201227416.798931</v>
      </c>
      <c r="O551" s="468">
        <f t="shared" si="61"/>
        <v>0</v>
      </c>
      <c r="P551" s="468">
        <f>IF(O551=1,SUM($O$6:O551),0)</f>
        <v>0</v>
      </c>
    </row>
    <row r="552" customHeight="1" spans="1:16">
      <c r="A552" s="487"/>
      <c r="B552" s="514">
        <v>186</v>
      </c>
      <c r="C552" s="209" t="s">
        <v>595</v>
      </c>
      <c r="D552" s="498" t="s">
        <v>45</v>
      </c>
      <c r="E552" s="499" t="s">
        <v>43</v>
      </c>
      <c r="F552" s="501">
        <v>3510</v>
      </c>
      <c r="G552" s="501">
        <v>3510</v>
      </c>
      <c r="H552" s="502"/>
      <c r="I552" s="495">
        <f t="shared" si="57"/>
        <v>3510</v>
      </c>
      <c r="J552" s="511">
        <f t="shared" si="58"/>
        <v>0</v>
      </c>
      <c r="K552" s="468">
        <f t="shared" si="59"/>
        <v>1</v>
      </c>
      <c r="L552" s="468">
        <f>IF(J552=1,SUM($J$6:J552),0)</f>
        <v>0</v>
      </c>
      <c r="M552" s="468">
        <f>IF(K552=1,SUM($K$6:K552),0)</f>
        <v>201227417.798931</v>
      </c>
      <c r="N552" s="513">
        <f t="shared" si="60"/>
        <v>201227417.798931</v>
      </c>
      <c r="O552" s="468">
        <f t="shared" si="61"/>
        <v>0</v>
      </c>
      <c r="P552" s="468">
        <f>IF(O552=1,SUM($O$6:O552),0)</f>
        <v>0</v>
      </c>
    </row>
    <row r="553" customHeight="1" spans="1:16">
      <c r="A553" s="487"/>
      <c r="B553" s="514">
        <v>187</v>
      </c>
      <c r="C553" s="209" t="s">
        <v>596</v>
      </c>
      <c r="D553" s="498" t="s">
        <v>45</v>
      </c>
      <c r="E553" s="499" t="s">
        <v>43</v>
      </c>
      <c r="F553" s="501">
        <v>2100</v>
      </c>
      <c r="G553" s="501">
        <v>2100</v>
      </c>
      <c r="H553" s="502"/>
      <c r="I553" s="495">
        <f t="shared" si="57"/>
        <v>2100</v>
      </c>
      <c r="J553" s="511">
        <f t="shared" si="58"/>
        <v>0</v>
      </c>
      <c r="K553" s="468">
        <f t="shared" si="59"/>
        <v>1</v>
      </c>
      <c r="L553" s="468">
        <f>IF(J553=1,SUM($J$6:J553),0)</f>
        <v>0</v>
      </c>
      <c r="M553" s="468">
        <f>IF(K553=1,SUM($K$6:K553),0)</f>
        <v>201227418.798931</v>
      </c>
      <c r="N553" s="513">
        <f t="shared" si="60"/>
        <v>201227418.798931</v>
      </c>
      <c r="O553" s="468">
        <f t="shared" si="61"/>
        <v>0</v>
      </c>
      <c r="P553" s="468">
        <f>IF(O553=1,SUM($O$6:O553),0)</f>
        <v>0</v>
      </c>
    </row>
    <row r="554" customHeight="1" spans="1:16">
      <c r="A554" s="487"/>
      <c r="B554" s="514">
        <v>188</v>
      </c>
      <c r="C554" s="209" t="s">
        <v>597</v>
      </c>
      <c r="D554" s="498" t="s">
        <v>45</v>
      </c>
      <c r="E554" s="499" t="s">
        <v>43</v>
      </c>
      <c r="F554" s="501">
        <v>40000</v>
      </c>
      <c r="G554" s="501">
        <v>40000</v>
      </c>
      <c r="H554" s="502"/>
      <c r="I554" s="495">
        <f t="shared" si="57"/>
        <v>40000</v>
      </c>
      <c r="J554" s="511">
        <f t="shared" si="58"/>
        <v>0</v>
      </c>
      <c r="K554" s="468">
        <f t="shared" si="59"/>
        <v>1</v>
      </c>
      <c r="L554" s="468">
        <f>IF(J554=1,SUM($J$6:J554),0)</f>
        <v>0</v>
      </c>
      <c r="M554" s="468">
        <f>IF(K554=1,SUM($K$6:K554),0)</f>
        <v>201227419.798931</v>
      </c>
      <c r="N554" s="513">
        <f t="shared" si="60"/>
        <v>201227419.798931</v>
      </c>
      <c r="O554" s="468">
        <f t="shared" si="61"/>
        <v>0</v>
      </c>
      <c r="P554" s="468">
        <f>IF(O554=1,SUM($O$6:O554),0)</f>
        <v>0</v>
      </c>
    </row>
    <row r="555" customHeight="1" spans="1:16">
      <c r="A555" s="487"/>
      <c r="B555" s="514">
        <v>189</v>
      </c>
      <c r="C555" s="209" t="s">
        <v>598</v>
      </c>
      <c r="D555" s="498" t="s">
        <v>45</v>
      </c>
      <c r="E555" s="499" t="s">
        <v>262</v>
      </c>
      <c r="F555" s="501">
        <v>8550</v>
      </c>
      <c r="G555" s="501">
        <v>8550</v>
      </c>
      <c r="H555" s="502"/>
      <c r="I555" s="495">
        <f t="shared" si="57"/>
        <v>8550</v>
      </c>
      <c r="J555" s="511">
        <f t="shared" si="58"/>
        <v>0</v>
      </c>
      <c r="K555" s="468">
        <f t="shared" si="59"/>
        <v>1</v>
      </c>
      <c r="L555" s="468">
        <f>IF(J555=1,SUM($J$6:J555),0)</f>
        <v>0</v>
      </c>
      <c r="M555" s="468">
        <f>IF(K555=1,SUM($K$6:K555),0)</f>
        <v>201227420.798931</v>
      </c>
      <c r="N555" s="513">
        <f t="shared" si="60"/>
        <v>201227420.798931</v>
      </c>
      <c r="O555" s="468">
        <f t="shared" si="61"/>
        <v>0</v>
      </c>
      <c r="P555" s="468">
        <f>IF(O555=1,SUM($O$6:O555),0)</f>
        <v>0</v>
      </c>
    </row>
    <row r="556" customHeight="1" spans="1:16">
      <c r="A556" s="487"/>
      <c r="B556" s="514">
        <v>190</v>
      </c>
      <c r="C556" s="209" t="s">
        <v>599</v>
      </c>
      <c r="D556" s="498" t="s">
        <v>45</v>
      </c>
      <c r="E556" s="499" t="s">
        <v>43</v>
      </c>
      <c r="F556" s="501">
        <v>45000</v>
      </c>
      <c r="G556" s="501">
        <v>45000</v>
      </c>
      <c r="H556" s="502"/>
      <c r="I556" s="495">
        <f t="shared" si="57"/>
        <v>45000</v>
      </c>
      <c r="J556" s="511">
        <f t="shared" si="58"/>
        <v>0</v>
      </c>
      <c r="K556" s="468">
        <f t="shared" si="59"/>
        <v>1</v>
      </c>
      <c r="L556" s="468">
        <f>IF(J556=1,SUM($J$6:J556),0)</f>
        <v>0</v>
      </c>
      <c r="M556" s="468">
        <f>IF(K556=1,SUM($K$6:K556),0)</f>
        <v>201227421.798931</v>
      </c>
      <c r="N556" s="513">
        <f t="shared" si="60"/>
        <v>201227421.798931</v>
      </c>
      <c r="O556" s="468">
        <f t="shared" si="61"/>
        <v>0</v>
      </c>
      <c r="P556" s="468">
        <f>IF(O556=1,SUM($O$6:O556),0)</f>
        <v>0</v>
      </c>
    </row>
    <row r="557" customHeight="1" spans="1:16">
      <c r="A557" s="487"/>
      <c r="B557" s="514">
        <v>191</v>
      </c>
      <c r="C557" s="209" t="s">
        <v>600</v>
      </c>
      <c r="D557" s="498" t="s">
        <v>45</v>
      </c>
      <c r="E557" s="499" t="s">
        <v>43</v>
      </c>
      <c r="F557" s="501">
        <v>2500</v>
      </c>
      <c r="G557" s="501">
        <v>2500</v>
      </c>
      <c r="H557" s="502"/>
      <c r="I557" s="495">
        <f t="shared" si="57"/>
        <v>2500</v>
      </c>
      <c r="J557" s="511">
        <f t="shared" si="58"/>
        <v>0</v>
      </c>
      <c r="K557" s="468">
        <f t="shared" si="59"/>
        <v>1</v>
      </c>
      <c r="L557" s="468">
        <f>IF(J557=1,SUM($J$6:J557),0)</f>
        <v>0</v>
      </c>
      <c r="M557" s="468">
        <f>IF(K557=1,SUM($K$6:K557),0)</f>
        <v>201227422.798931</v>
      </c>
      <c r="N557" s="513">
        <f t="shared" si="60"/>
        <v>201227422.798931</v>
      </c>
      <c r="O557" s="468">
        <f t="shared" si="61"/>
        <v>0</v>
      </c>
      <c r="P557" s="468">
        <f>IF(O557=1,SUM($O$6:O557),0)</f>
        <v>0</v>
      </c>
    </row>
    <row r="558" customHeight="1" spans="1:16">
      <c r="A558" s="487"/>
      <c r="B558" s="514">
        <v>192</v>
      </c>
      <c r="C558" s="209" t="s">
        <v>601</v>
      </c>
      <c r="D558" s="498" t="s">
        <v>45</v>
      </c>
      <c r="E558" s="499" t="s">
        <v>43</v>
      </c>
      <c r="F558" s="501">
        <v>2500</v>
      </c>
      <c r="G558" s="501">
        <v>2500</v>
      </c>
      <c r="H558" s="502"/>
      <c r="I558" s="495">
        <f t="shared" si="57"/>
        <v>2500</v>
      </c>
      <c r="J558" s="511">
        <f t="shared" si="58"/>
        <v>0</v>
      </c>
      <c r="K558" s="468">
        <f t="shared" si="59"/>
        <v>1</v>
      </c>
      <c r="L558" s="468">
        <f>IF(J558=1,SUM($J$6:J558),0)</f>
        <v>0</v>
      </c>
      <c r="M558" s="468">
        <f>IF(K558=1,SUM($K$6:K558),0)</f>
        <v>201227423.798931</v>
      </c>
      <c r="N558" s="513">
        <f t="shared" si="60"/>
        <v>201227423.798931</v>
      </c>
      <c r="O558" s="468">
        <f t="shared" si="61"/>
        <v>0</v>
      </c>
      <c r="P558" s="468">
        <f>IF(O558=1,SUM($O$6:O558),0)</f>
        <v>0</v>
      </c>
    </row>
    <row r="559" customHeight="1" spans="1:16">
      <c r="A559" s="487"/>
      <c r="B559" s="497"/>
      <c r="C559" s="209"/>
      <c r="D559" s="498" t="s">
        <v>122</v>
      </c>
      <c r="E559" s="499"/>
      <c r="F559" s="501"/>
      <c r="G559" s="501"/>
      <c r="H559" s="502"/>
      <c r="I559" s="495">
        <f t="shared" si="57"/>
        <v>0</v>
      </c>
      <c r="J559" s="511">
        <f t="shared" si="58"/>
        <v>0</v>
      </c>
      <c r="K559" s="468">
        <f t="shared" si="59"/>
        <v>0</v>
      </c>
      <c r="L559" s="468">
        <f>IF(J559=1,SUM($J$6:J559),0)</f>
        <v>0</v>
      </c>
      <c r="M559" s="468">
        <f>IF(K559=1,SUM($K$6:K559),0)</f>
        <v>0</v>
      </c>
      <c r="N559" s="513">
        <f t="shared" si="60"/>
        <v>0</v>
      </c>
      <c r="O559" s="468">
        <f t="shared" si="61"/>
        <v>0</v>
      </c>
      <c r="P559" s="468">
        <f>IF(O559=1,SUM($O$6:O559),0)</f>
        <v>0</v>
      </c>
    </row>
    <row r="560" customHeight="1" spans="1:16">
      <c r="A560" s="487"/>
      <c r="B560" s="497" t="s">
        <v>602</v>
      </c>
      <c r="C560" s="209" t="s">
        <v>603</v>
      </c>
      <c r="D560" s="498" t="s">
        <v>122</v>
      </c>
      <c r="E560" s="499"/>
      <c r="F560" s="501"/>
      <c r="G560" s="501"/>
      <c r="H560" s="502"/>
      <c r="I560" s="495">
        <f t="shared" si="57"/>
        <v>0</v>
      </c>
      <c r="J560" s="511">
        <f t="shared" si="58"/>
        <v>0</v>
      </c>
      <c r="K560" s="468">
        <f t="shared" si="59"/>
        <v>0</v>
      </c>
      <c r="L560" s="468">
        <f>IF(J560=1,SUM($J$6:J560),0)</f>
        <v>0</v>
      </c>
      <c r="M560" s="468">
        <f>IF(K560=1,SUM($K$6:K560),0)</f>
        <v>0</v>
      </c>
      <c r="N560" s="513">
        <f t="shared" si="60"/>
        <v>0</v>
      </c>
      <c r="O560" s="468">
        <f t="shared" si="61"/>
        <v>0</v>
      </c>
      <c r="P560" s="468">
        <f>IF(O560=1,SUM($O$6:O560),0)</f>
        <v>0</v>
      </c>
    </row>
    <row r="561" customHeight="1" spans="1:16">
      <c r="A561" s="487"/>
      <c r="B561" s="497">
        <v>1</v>
      </c>
      <c r="C561" s="209" t="s">
        <v>604</v>
      </c>
      <c r="D561" s="498" t="s">
        <v>45</v>
      </c>
      <c r="E561" s="499" t="s">
        <v>143</v>
      </c>
      <c r="F561" s="501">
        <v>5950800</v>
      </c>
      <c r="G561" s="501">
        <v>6628600</v>
      </c>
      <c r="H561" s="502"/>
      <c r="I561" s="495">
        <f t="shared" si="57"/>
        <v>6628600</v>
      </c>
      <c r="J561" s="511">
        <f t="shared" si="58"/>
        <v>0</v>
      </c>
      <c r="K561" s="468">
        <f t="shared" si="59"/>
        <v>1</v>
      </c>
      <c r="L561" s="468">
        <f>IF(J561=1,SUM($J$6:J561),0)</f>
        <v>0</v>
      </c>
      <c r="M561" s="468">
        <f>IF(K561=1,SUM($K$6:K561),0)</f>
        <v>201227424.798931</v>
      </c>
      <c r="N561" s="513">
        <f t="shared" si="60"/>
        <v>201227424.798931</v>
      </c>
      <c r="O561" s="468">
        <f t="shared" si="61"/>
        <v>0</v>
      </c>
      <c r="P561" s="468">
        <f>IF(O561=1,SUM($O$6:O561),0)</f>
        <v>0</v>
      </c>
    </row>
    <row r="562" customHeight="1" spans="1:16">
      <c r="A562" s="487"/>
      <c r="B562" s="497">
        <v>2</v>
      </c>
      <c r="C562" s="209" t="s">
        <v>605</v>
      </c>
      <c r="D562" s="498" t="s">
        <v>45</v>
      </c>
      <c r="E562" s="499" t="s">
        <v>143</v>
      </c>
      <c r="F562" s="501">
        <v>5950800</v>
      </c>
      <c r="G562" s="501">
        <v>6628600</v>
      </c>
      <c r="H562" s="502"/>
      <c r="I562" s="495">
        <f t="shared" si="57"/>
        <v>6628600</v>
      </c>
      <c r="J562" s="511">
        <f t="shared" si="58"/>
        <v>0</v>
      </c>
      <c r="K562" s="468">
        <f t="shared" si="59"/>
        <v>1</v>
      </c>
      <c r="L562" s="468">
        <f>IF(J562=1,SUM($J$6:J562),0)</f>
        <v>0</v>
      </c>
      <c r="M562" s="468">
        <f>IF(K562=1,SUM($K$6:K562),0)</f>
        <v>201227425.798931</v>
      </c>
      <c r="N562" s="513">
        <f t="shared" si="60"/>
        <v>201227425.798931</v>
      </c>
      <c r="O562" s="468">
        <f t="shared" si="61"/>
        <v>0</v>
      </c>
      <c r="P562" s="468">
        <f>IF(O562=1,SUM($O$6:O562),0)</f>
        <v>0</v>
      </c>
    </row>
    <row r="563" customHeight="1" spans="1:16">
      <c r="A563" s="487"/>
      <c r="B563" s="497">
        <v>3</v>
      </c>
      <c r="C563" s="209" t="s">
        <v>606</v>
      </c>
      <c r="D563" s="498" t="s">
        <v>45</v>
      </c>
      <c r="E563" s="499" t="s">
        <v>143</v>
      </c>
      <c r="F563" s="501">
        <v>5950800</v>
      </c>
      <c r="G563" s="501">
        <v>6628600</v>
      </c>
      <c r="H563" s="502"/>
      <c r="I563" s="495">
        <f t="shared" si="57"/>
        <v>6628600</v>
      </c>
      <c r="J563" s="511">
        <f t="shared" si="58"/>
        <v>0</v>
      </c>
      <c r="K563" s="468">
        <f t="shared" si="59"/>
        <v>1</v>
      </c>
      <c r="L563" s="468">
        <f>IF(J563=1,SUM($J$6:J563),0)</f>
        <v>0</v>
      </c>
      <c r="M563" s="468">
        <f>IF(K563=1,SUM($K$6:K563),0)</f>
        <v>201227426.798931</v>
      </c>
      <c r="N563" s="513">
        <f t="shared" si="60"/>
        <v>201227426.798931</v>
      </c>
      <c r="O563" s="468">
        <f t="shared" si="61"/>
        <v>0</v>
      </c>
      <c r="P563" s="468">
        <f>IF(O563=1,SUM($O$6:O563),0)</f>
        <v>0</v>
      </c>
    </row>
    <row r="564" customHeight="1" spans="1:16">
      <c r="A564" s="487"/>
      <c r="B564" s="497">
        <v>4</v>
      </c>
      <c r="C564" s="209" t="s">
        <v>607</v>
      </c>
      <c r="D564" s="498" t="s">
        <v>45</v>
      </c>
      <c r="E564" s="499" t="s">
        <v>143</v>
      </c>
      <c r="F564" s="501">
        <v>6374600</v>
      </c>
      <c r="G564" s="501">
        <v>7100700</v>
      </c>
      <c r="H564" s="502"/>
      <c r="I564" s="495">
        <f t="shared" si="57"/>
        <v>7100700</v>
      </c>
      <c r="J564" s="511">
        <f t="shared" si="58"/>
        <v>0</v>
      </c>
      <c r="K564" s="468">
        <f t="shared" si="59"/>
        <v>1</v>
      </c>
      <c r="L564" s="468">
        <f>IF(J564=1,SUM($J$6:J564),0)</f>
        <v>0</v>
      </c>
      <c r="M564" s="468">
        <f>IF(K564=1,SUM($K$6:K564),0)</f>
        <v>201227427.798931</v>
      </c>
      <c r="N564" s="513">
        <f t="shared" si="60"/>
        <v>201227427.798931</v>
      </c>
      <c r="O564" s="468">
        <f t="shared" si="61"/>
        <v>0</v>
      </c>
      <c r="P564" s="468">
        <f>IF(O564=1,SUM($O$6:O564),0)</f>
        <v>0</v>
      </c>
    </row>
    <row r="565" customHeight="1" spans="1:16">
      <c r="A565" s="487"/>
      <c r="B565" s="497">
        <v>5</v>
      </c>
      <c r="C565" s="209" t="s">
        <v>608</v>
      </c>
      <c r="D565" s="498" t="s">
        <v>45</v>
      </c>
      <c r="E565" s="499" t="s">
        <v>143</v>
      </c>
      <c r="F565" s="501">
        <v>6374600</v>
      </c>
      <c r="G565" s="501">
        <v>7100700</v>
      </c>
      <c r="H565" s="502"/>
      <c r="I565" s="495">
        <f t="shared" si="57"/>
        <v>7100700</v>
      </c>
      <c r="J565" s="511">
        <f t="shared" si="58"/>
        <v>0</v>
      </c>
      <c r="K565" s="468">
        <f t="shared" si="59"/>
        <v>1</v>
      </c>
      <c r="L565" s="468">
        <f>IF(J565=1,SUM($J$6:J565),0)</f>
        <v>0</v>
      </c>
      <c r="M565" s="468">
        <f>IF(K565=1,SUM($K$6:K565),0)</f>
        <v>201227428.798931</v>
      </c>
      <c r="N565" s="513">
        <f t="shared" si="60"/>
        <v>201227428.798931</v>
      </c>
      <c r="O565" s="468">
        <f t="shared" si="61"/>
        <v>0</v>
      </c>
      <c r="P565" s="468">
        <f>IF(O565=1,SUM($O$6:O565),0)</f>
        <v>0</v>
      </c>
    </row>
    <row r="566" customHeight="1" spans="1:16">
      <c r="A566" s="487"/>
      <c r="B566" s="497">
        <v>6</v>
      </c>
      <c r="C566" s="209" t="s">
        <v>609</v>
      </c>
      <c r="D566" s="498" t="s">
        <v>45</v>
      </c>
      <c r="E566" s="499" t="s">
        <v>143</v>
      </c>
      <c r="F566" s="501">
        <v>6374600</v>
      </c>
      <c r="G566" s="501">
        <v>7100700</v>
      </c>
      <c r="H566" s="502"/>
      <c r="I566" s="495">
        <f t="shared" si="57"/>
        <v>7100700</v>
      </c>
      <c r="J566" s="511">
        <f t="shared" si="58"/>
        <v>0</v>
      </c>
      <c r="K566" s="468">
        <f t="shared" si="59"/>
        <v>1</v>
      </c>
      <c r="L566" s="468">
        <f>IF(J566=1,SUM($J$6:J566),0)</f>
        <v>0</v>
      </c>
      <c r="M566" s="468">
        <f>IF(K566=1,SUM($K$6:K566),0)</f>
        <v>201227429.798931</v>
      </c>
      <c r="N566" s="513">
        <f t="shared" si="60"/>
        <v>201227429.798931</v>
      </c>
      <c r="O566" s="468">
        <f t="shared" si="61"/>
        <v>0</v>
      </c>
      <c r="P566" s="468">
        <f>IF(O566=1,SUM($O$6:O566),0)</f>
        <v>0</v>
      </c>
    </row>
    <row r="567" customHeight="1" spans="1:16">
      <c r="A567" s="487"/>
      <c r="B567" s="497">
        <v>7</v>
      </c>
      <c r="C567" s="209" t="s">
        <v>610</v>
      </c>
      <c r="D567" s="498" t="s">
        <v>45</v>
      </c>
      <c r="E567" s="499" t="s">
        <v>143</v>
      </c>
      <c r="F567" s="501">
        <v>6374600</v>
      </c>
      <c r="G567" s="501">
        <v>7100700</v>
      </c>
      <c r="H567" s="502"/>
      <c r="I567" s="495">
        <f t="shared" si="57"/>
        <v>7100700</v>
      </c>
      <c r="J567" s="511">
        <f t="shared" si="58"/>
        <v>0</v>
      </c>
      <c r="K567" s="468">
        <f t="shared" si="59"/>
        <v>1</v>
      </c>
      <c r="L567" s="468">
        <f>IF(J567=1,SUM($J$6:J567),0)</f>
        <v>0</v>
      </c>
      <c r="M567" s="468">
        <f>IF(K567=1,SUM($K$6:K567),0)</f>
        <v>201227430.798931</v>
      </c>
      <c r="N567" s="513">
        <f t="shared" si="60"/>
        <v>201227430.798931</v>
      </c>
      <c r="O567" s="468">
        <f t="shared" si="61"/>
        <v>0</v>
      </c>
      <c r="P567" s="468">
        <f>IF(O567=1,SUM($O$6:O567),0)</f>
        <v>0</v>
      </c>
    </row>
    <row r="568" customHeight="1" spans="1:16">
      <c r="A568" s="487"/>
      <c r="B568" s="497">
        <v>8</v>
      </c>
      <c r="C568" s="209" t="s">
        <v>611</v>
      </c>
      <c r="D568" s="498" t="s">
        <v>45</v>
      </c>
      <c r="E568" s="499" t="s">
        <v>143</v>
      </c>
      <c r="F568" s="501">
        <v>4927200</v>
      </c>
      <c r="G568" s="501">
        <v>5488400</v>
      </c>
      <c r="H568" s="502"/>
      <c r="I568" s="495">
        <f t="shared" si="57"/>
        <v>5488400</v>
      </c>
      <c r="J568" s="511">
        <f t="shared" si="58"/>
        <v>0</v>
      </c>
      <c r="K568" s="468">
        <f t="shared" si="59"/>
        <v>1</v>
      </c>
      <c r="L568" s="468">
        <f>IF(J568=1,SUM($J$6:J568),0)</f>
        <v>0</v>
      </c>
      <c r="M568" s="468">
        <f>IF(K568=1,SUM($K$6:K568),0)</f>
        <v>201227431.798931</v>
      </c>
      <c r="N568" s="513">
        <f t="shared" si="60"/>
        <v>201227431.798931</v>
      </c>
      <c r="O568" s="468">
        <f t="shared" si="61"/>
        <v>0</v>
      </c>
      <c r="P568" s="468">
        <f>IF(O568=1,SUM($O$6:O568),0)</f>
        <v>0</v>
      </c>
    </row>
    <row r="569" customHeight="1" spans="1:16">
      <c r="A569" s="487"/>
      <c r="B569" s="497">
        <v>9</v>
      </c>
      <c r="C569" s="209" t="s">
        <v>612</v>
      </c>
      <c r="D569" s="498" t="s">
        <v>45</v>
      </c>
      <c r="E569" s="499" t="s">
        <v>143</v>
      </c>
      <c r="F569" s="501">
        <v>4927200</v>
      </c>
      <c r="G569" s="501">
        <v>5488400</v>
      </c>
      <c r="H569" s="502"/>
      <c r="I569" s="495">
        <f t="shared" si="57"/>
        <v>5488400</v>
      </c>
      <c r="J569" s="511">
        <f t="shared" si="58"/>
        <v>0</v>
      </c>
      <c r="K569" s="468">
        <f t="shared" si="59"/>
        <v>1</v>
      </c>
      <c r="L569" s="468">
        <f>IF(J569=1,SUM($J$6:J569),0)</f>
        <v>0</v>
      </c>
      <c r="M569" s="468">
        <f>IF(K569=1,SUM($K$6:K569),0)</f>
        <v>201227432.798931</v>
      </c>
      <c r="N569" s="513">
        <f t="shared" si="60"/>
        <v>201227432.798931</v>
      </c>
      <c r="O569" s="468">
        <f t="shared" si="61"/>
        <v>0</v>
      </c>
      <c r="P569" s="468">
        <f>IF(O569=1,SUM($O$6:O569),0)</f>
        <v>0</v>
      </c>
    </row>
    <row r="570" customHeight="1" spans="1:16">
      <c r="A570" s="487"/>
      <c r="B570" s="497">
        <v>10</v>
      </c>
      <c r="C570" s="209" t="s">
        <v>613</v>
      </c>
      <c r="D570" s="498" t="s">
        <v>45</v>
      </c>
      <c r="E570" s="499" t="s">
        <v>143</v>
      </c>
      <c r="F570" s="501">
        <v>4927200</v>
      </c>
      <c r="G570" s="501">
        <v>5488400</v>
      </c>
      <c r="H570" s="502"/>
      <c r="I570" s="495">
        <f t="shared" si="57"/>
        <v>5488400</v>
      </c>
      <c r="J570" s="511">
        <f t="shared" si="58"/>
        <v>0</v>
      </c>
      <c r="K570" s="468">
        <f t="shared" si="59"/>
        <v>1</v>
      </c>
      <c r="L570" s="468">
        <f>IF(J570=1,SUM($J$6:J570),0)</f>
        <v>0</v>
      </c>
      <c r="M570" s="468">
        <f>IF(K570=1,SUM($K$6:K570),0)</f>
        <v>201227433.798931</v>
      </c>
      <c r="N570" s="513">
        <f t="shared" si="60"/>
        <v>201227433.798931</v>
      </c>
      <c r="O570" s="468">
        <f t="shared" si="61"/>
        <v>0</v>
      </c>
      <c r="P570" s="468">
        <f>IF(O570=1,SUM($O$6:O570),0)</f>
        <v>0</v>
      </c>
    </row>
    <row r="571" customHeight="1" spans="1:16">
      <c r="A571" s="487"/>
      <c r="B571" s="497">
        <v>11</v>
      </c>
      <c r="C571" s="209" t="s">
        <v>614</v>
      </c>
      <c r="D571" s="498" t="s">
        <v>45</v>
      </c>
      <c r="E571" s="499" t="s">
        <v>143</v>
      </c>
      <c r="F571" s="501">
        <v>5602300</v>
      </c>
      <c r="G571" s="501">
        <v>6240400</v>
      </c>
      <c r="H571" s="502"/>
      <c r="I571" s="495">
        <f t="shared" si="57"/>
        <v>6240400</v>
      </c>
      <c r="J571" s="511">
        <f t="shared" si="58"/>
        <v>0</v>
      </c>
      <c r="K571" s="468">
        <f t="shared" si="59"/>
        <v>1</v>
      </c>
      <c r="L571" s="468">
        <f>IF(J571=1,SUM($J$6:J571),0)</f>
        <v>0</v>
      </c>
      <c r="M571" s="468">
        <f>IF(K571=1,SUM($K$6:K571),0)</f>
        <v>201227434.798931</v>
      </c>
      <c r="N571" s="513">
        <f t="shared" si="60"/>
        <v>201227434.798931</v>
      </c>
      <c r="O571" s="468">
        <f t="shared" si="61"/>
        <v>0</v>
      </c>
      <c r="P571" s="468">
        <f>IF(O571=1,SUM($O$6:O571),0)</f>
        <v>0</v>
      </c>
    </row>
    <row r="572" customHeight="1" spans="1:16">
      <c r="A572" s="487"/>
      <c r="B572" s="497">
        <v>12</v>
      </c>
      <c r="C572" s="209" t="s">
        <v>615</v>
      </c>
      <c r="D572" s="498" t="s">
        <v>45</v>
      </c>
      <c r="E572" s="499" t="s">
        <v>143</v>
      </c>
      <c r="F572" s="501">
        <v>5602300</v>
      </c>
      <c r="G572" s="501">
        <v>6240400</v>
      </c>
      <c r="H572" s="502"/>
      <c r="I572" s="495">
        <f t="shared" si="57"/>
        <v>6240400</v>
      </c>
      <c r="J572" s="511">
        <f t="shared" si="58"/>
        <v>0</v>
      </c>
      <c r="K572" s="468">
        <f t="shared" si="59"/>
        <v>1</v>
      </c>
      <c r="L572" s="468">
        <f>IF(J572=1,SUM($J$6:J572),0)</f>
        <v>0</v>
      </c>
      <c r="M572" s="468">
        <f>IF(K572=1,SUM($K$6:K572),0)</f>
        <v>201227435.798931</v>
      </c>
      <c r="N572" s="513">
        <f t="shared" si="60"/>
        <v>201227435.798931</v>
      </c>
      <c r="O572" s="468">
        <f t="shared" si="61"/>
        <v>0</v>
      </c>
      <c r="P572" s="468">
        <f>IF(O572=1,SUM($O$6:O572),0)</f>
        <v>0</v>
      </c>
    </row>
    <row r="573" customHeight="1" spans="1:16">
      <c r="A573" s="487"/>
      <c r="B573" s="497">
        <v>13</v>
      </c>
      <c r="C573" s="209" t="s">
        <v>616</v>
      </c>
      <c r="D573" s="498" t="s">
        <v>45</v>
      </c>
      <c r="E573" s="499" t="s">
        <v>143</v>
      </c>
      <c r="F573" s="501">
        <v>5602300</v>
      </c>
      <c r="G573" s="501">
        <v>6240400</v>
      </c>
      <c r="H573" s="502"/>
      <c r="I573" s="495">
        <f t="shared" si="57"/>
        <v>6240400</v>
      </c>
      <c r="J573" s="511">
        <f t="shared" si="58"/>
        <v>0</v>
      </c>
      <c r="K573" s="468">
        <f t="shared" si="59"/>
        <v>1</v>
      </c>
      <c r="L573" s="468">
        <f>IF(J573=1,SUM($J$6:J573),0)</f>
        <v>0</v>
      </c>
      <c r="M573" s="468">
        <f>IF(K573=1,SUM($K$6:K573),0)</f>
        <v>201227436.798931</v>
      </c>
      <c r="N573" s="513">
        <f t="shared" si="60"/>
        <v>201227436.798931</v>
      </c>
      <c r="O573" s="468">
        <f t="shared" si="61"/>
        <v>0</v>
      </c>
      <c r="P573" s="468">
        <f>IF(O573=1,SUM($O$6:O573),0)</f>
        <v>0</v>
      </c>
    </row>
    <row r="574" customHeight="1" spans="1:16">
      <c r="A574" s="487"/>
      <c r="B574" s="497">
        <v>14</v>
      </c>
      <c r="C574" s="209" t="s">
        <v>617</v>
      </c>
      <c r="D574" s="498" t="s">
        <v>45</v>
      </c>
      <c r="E574" s="499" t="s">
        <v>143</v>
      </c>
      <c r="F574" s="501">
        <v>5529300</v>
      </c>
      <c r="G574" s="501">
        <v>6159100</v>
      </c>
      <c r="H574" s="502"/>
      <c r="I574" s="495">
        <f t="shared" si="57"/>
        <v>6159100</v>
      </c>
      <c r="J574" s="511">
        <f t="shared" si="58"/>
        <v>0</v>
      </c>
      <c r="K574" s="468">
        <f t="shared" si="59"/>
        <v>1</v>
      </c>
      <c r="L574" s="468">
        <f>IF(J574=1,SUM($J$6:J574),0)</f>
        <v>0</v>
      </c>
      <c r="M574" s="468">
        <f>IF(K574=1,SUM($K$6:K574),0)</f>
        <v>201227437.798931</v>
      </c>
      <c r="N574" s="513">
        <f t="shared" si="60"/>
        <v>201227437.798931</v>
      </c>
      <c r="O574" s="468">
        <f t="shared" si="61"/>
        <v>0</v>
      </c>
      <c r="P574" s="468">
        <f>IF(O574=1,SUM($O$6:O574),0)</f>
        <v>0</v>
      </c>
    </row>
    <row r="575" customHeight="1" spans="1:16">
      <c r="A575" s="487"/>
      <c r="B575" s="497">
        <v>15</v>
      </c>
      <c r="C575" s="209" t="s">
        <v>618</v>
      </c>
      <c r="D575" s="498" t="s">
        <v>45</v>
      </c>
      <c r="E575" s="499" t="s">
        <v>143</v>
      </c>
      <c r="F575" s="501">
        <v>5529300</v>
      </c>
      <c r="G575" s="501">
        <v>6159100</v>
      </c>
      <c r="H575" s="502"/>
      <c r="I575" s="495">
        <f t="shared" si="57"/>
        <v>6159100</v>
      </c>
      <c r="J575" s="511">
        <f t="shared" si="58"/>
        <v>0</v>
      </c>
      <c r="K575" s="468">
        <f t="shared" si="59"/>
        <v>1</v>
      </c>
      <c r="L575" s="468">
        <f>IF(J575=1,SUM($J$6:J575),0)</f>
        <v>0</v>
      </c>
      <c r="M575" s="468">
        <f>IF(K575=1,SUM($K$6:K575),0)</f>
        <v>201227438.798931</v>
      </c>
      <c r="N575" s="513">
        <f t="shared" si="60"/>
        <v>201227438.798931</v>
      </c>
      <c r="O575" s="468">
        <f t="shared" si="61"/>
        <v>0</v>
      </c>
      <c r="P575" s="468">
        <f>IF(O575=1,SUM($O$6:O575),0)</f>
        <v>0</v>
      </c>
    </row>
    <row r="576" customHeight="1" spans="1:16">
      <c r="A576" s="487"/>
      <c r="B576" s="497">
        <v>16</v>
      </c>
      <c r="C576" s="209" t="s">
        <v>619</v>
      </c>
      <c r="D576" s="498" t="s">
        <v>45</v>
      </c>
      <c r="E576" s="499" t="s">
        <v>143</v>
      </c>
      <c r="F576" s="501">
        <v>5529300</v>
      </c>
      <c r="G576" s="501">
        <v>6159100</v>
      </c>
      <c r="H576" s="502"/>
      <c r="I576" s="495">
        <f t="shared" si="57"/>
        <v>6159100</v>
      </c>
      <c r="J576" s="511">
        <f t="shared" si="58"/>
        <v>0</v>
      </c>
      <c r="K576" s="468">
        <f t="shared" si="59"/>
        <v>1</v>
      </c>
      <c r="L576" s="468">
        <f>IF(J576=1,SUM($J$6:J576),0)</f>
        <v>0</v>
      </c>
      <c r="M576" s="468">
        <f>IF(K576=1,SUM($K$6:K576),0)</f>
        <v>201227439.798931</v>
      </c>
      <c r="N576" s="513">
        <f t="shared" si="60"/>
        <v>201227439.798931</v>
      </c>
      <c r="O576" s="468">
        <f t="shared" si="61"/>
        <v>0</v>
      </c>
      <c r="P576" s="468">
        <f>IF(O576=1,SUM($O$6:O576),0)</f>
        <v>0</v>
      </c>
    </row>
    <row r="577" customHeight="1" spans="1:16">
      <c r="A577" s="487"/>
      <c r="B577" s="497">
        <v>17</v>
      </c>
      <c r="C577" s="209" t="s">
        <v>620</v>
      </c>
      <c r="D577" s="498" t="s">
        <v>45</v>
      </c>
      <c r="E577" s="499" t="s">
        <v>143</v>
      </c>
      <c r="F577" s="501">
        <v>5030000</v>
      </c>
      <c r="G577" s="501">
        <v>5602900</v>
      </c>
      <c r="H577" s="502"/>
      <c r="I577" s="495">
        <f t="shared" si="57"/>
        <v>5602900</v>
      </c>
      <c r="J577" s="511">
        <f t="shared" si="58"/>
        <v>0</v>
      </c>
      <c r="K577" s="468">
        <f t="shared" si="59"/>
        <v>1</v>
      </c>
      <c r="L577" s="468">
        <f>IF(J577=1,SUM($J$6:J577),0)</f>
        <v>0</v>
      </c>
      <c r="M577" s="468">
        <f>IF(K577=1,SUM($K$6:K577),0)</f>
        <v>201227440.798931</v>
      </c>
      <c r="N577" s="513">
        <f t="shared" si="60"/>
        <v>201227440.798931</v>
      </c>
      <c r="O577" s="468">
        <f t="shared" si="61"/>
        <v>0</v>
      </c>
      <c r="P577" s="468">
        <f>IF(O577=1,SUM($O$6:O577),0)</f>
        <v>0</v>
      </c>
    </row>
    <row r="578" customHeight="1" spans="1:16">
      <c r="A578" s="487"/>
      <c r="B578" s="497">
        <v>18</v>
      </c>
      <c r="C578" s="209" t="s">
        <v>621</v>
      </c>
      <c r="D578" s="498" t="s">
        <v>45</v>
      </c>
      <c r="E578" s="499" t="s">
        <v>143</v>
      </c>
      <c r="F578" s="501">
        <v>7223500</v>
      </c>
      <c r="G578" s="501">
        <v>8046300</v>
      </c>
      <c r="H578" s="502"/>
      <c r="I578" s="495">
        <f t="shared" si="57"/>
        <v>8046300</v>
      </c>
      <c r="J578" s="511">
        <f t="shared" si="58"/>
        <v>0</v>
      </c>
      <c r="K578" s="468">
        <f t="shared" si="59"/>
        <v>1</v>
      </c>
      <c r="L578" s="468">
        <f>IF(J578=1,SUM($J$6:J578),0)</f>
        <v>0</v>
      </c>
      <c r="M578" s="468">
        <f>IF(K578=1,SUM($K$6:K578),0)</f>
        <v>201227441.798931</v>
      </c>
      <c r="N578" s="513">
        <f t="shared" si="60"/>
        <v>201227441.798931</v>
      </c>
      <c r="O578" s="468">
        <f t="shared" si="61"/>
        <v>0</v>
      </c>
      <c r="P578" s="468">
        <f>IF(O578=1,SUM($O$6:O578),0)</f>
        <v>0</v>
      </c>
    </row>
    <row r="579" customHeight="1" spans="1:16">
      <c r="A579" s="487"/>
      <c r="B579" s="497">
        <v>19</v>
      </c>
      <c r="C579" s="209" t="s">
        <v>622</v>
      </c>
      <c r="D579" s="498" t="s">
        <v>45</v>
      </c>
      <c r="E579" s="499" t="s">
        <v>143</v>
      </c>
      <c r="F579" s="532">
        <v>7275900</v>
      </c>
      <c r="G579" s="532">
        <v>8104600</v>
      </c>
      <c r="H579" s="502"/>
      <c r="I579" s="495">
        <f t="shared" si="57"/>
        <v>8104600</v>
      </c>
      <c r="J579" s="511">
        <f t="shared" si="58"/>
        <v>0</v>
      </c>
      <c r="K579" s="468">
        <f t="shared" si="59"/>
        <v>1</v>
      </c>
      <c r="L579" s="468">
        <f>IF(J579=1,SUM($J$6:J579),0)</f>
        <v>0</v>
      </c>
      <c r="M579" s="468">
        <f>IF(K579=1,SUM($K$6:K579),0)</f>
        <v>201227442.798931</v>
      </c>
      <c r="N579" s="513">
        <f t="shared" si="60"/>
        <v>201227442.798931</v>
      </c>
      <c r="O579" s="468">
        <f t="shared" si="61"/>
        <v>0</v>
      </c>
      <c r="P579" s="468">
        <f>IF(O579=1,SUM($O$6:O579),0)</f>
        <v>0</v>
      </c>
    </row>
    <row r="580" customHeight="1" spans="1:16">
      <c r="A580" s="487"/>
      <c r="B580" s="497">
        <v>20</v>
      </c>
      <c r="C580" s="209" t="s">
        <v>623</v>
      </c>
      <c r="D580" s="498" t="s">
        <v>45</v>
      </c>
      <c r="E580" s="499" t="s">
        <v>143</v>
      </c>
      <c r="F580" s="501">
        <v>7275900</v>
      </c>
      <c r="G580" s="501">
        <v>8104600</v>
      </c>
      <c r="H580" s="502"/>
      <c r="I580" s="495">
        <f t="shared" si="57"/>
        <v>8104600</v>
      </c>
      <c r="J580" s="511">
        <f t="shared" si="58"/>
        <v>0</v>
      </c>
      <c r="K580" s="468">
        <f t="shared" si="59"/>
        <v>1</v>
      </c>
      <c r="L580" s="468">
        <f>IF(J580=1,SUM($J$6:J580),0)</f>
        <v>0</v>
      </c>
      <c r="M580" s="468">
        <f>IF(K580=1,SUM($K$6:K580),0)</f>
        <v>201227443.798931</v>
      </c>
      <c r="N580" s="513">
        <f t="shared" si="60"/>
        <v>201227443.798931</v>
      </c>
      <c r="O580" s="468">
        <f t="shared" si="61"/>
        <v>0</v>
      </c>
      <c r="P580" s="468">
        <f>IF(O580=1,SUM($O$6:O580),0)</f>
        <v>0</v>
      </c>
    </row>
    <row r="581" customHeight="1" spans="1:16">
      <c r="A581" s="487"/>
      <c r="B581" s="497">
        <v>21</v>
      </c>
      <c r="C581" s="209" t="s">
        <v>624</v>
      </c>
      <c r="D581" s="498" t="s">
        <v>45</v>
      </c>
      <c r="E581" s="499" t="s">
        <v>143</v>
      </c>
      <c r="F581" s="501">
        <v>5224600</v>
      </c>
      <c r="G581" s="501">
        <v>5819700</v>
      </c>
      <c r="H581" s="502"/>
      <c r="I581" s="495">
        <f t="shared" si="57"/>
        <v>5819700</v>
      </c>
      <c r="J581" s="511">
        <f t="shared" si="58"/>
        <v>0</v>
      </c>
      <c r="K581" s="468">
        <f t="shared" si="59"/>
        <v>1</v>
      </c>
      <c r="L581" s="468">
        <f>IF(J581=1,SUM($J$6:J581),0)</f>
        <v>0</v>
      </c>
      <c r="M581" s="468">
        <f>IF(K581=1,SUM($K$6:K581),0)</f>
        <v>201227444.798931</v>
      </c>
      <c r="N581" s="513">
        <f t="shared" si="60"/>
        <v>201227444.798931</v>
      </c>
      <c r="O581" s="468">
        <f t="shared" si="61"/>
        <v>0</v>
      </c>
      <c r="P581" s="468">
        <f>IF(O581=1,SUM($O$6:O581),0)</f>
        <v>0</v>
      </c>
    </row>
    <row r="582" customHeight="1" spans="1:16">
      <c r="A582" s="487"/>
      <c r="B582" s="497">
        <v>22</v>
      </c>
      <c r="C582" s="209" t="s">
        <v>625</v>
      </c>
      <c r="D582" s="498" t="s">
        <v>45</v>
      </c>
      <c r="E582" s="499" t="s">
        <v>143</v>
      </c>
      <c r="F582" s="501">
        <v>5224600</v>
      </c>
      <c r="G582" s="501">
        <v>5819700</v>
      </c>
      <c r="H582" s="502"/>
      <c r="I582" s="495">
        <f t="shared" si="57"/>
        <v>5819700</v>
      </c>
      <c r="J582" s="511">
        <f t="shared" si="58"/>
        <v>0</v>
      </c>
      <c r="K582" s="468">
        <f t="shared" si="59"/>
        <v>1</v>
      </c>
      <c r="L582" s="468">
        <f>IF(J582=1,SUM($J$6:J582),0)</f>
        <v>0</v>
      </c>
      <c r="M582" s="468">
        <f>IF(K582=1,SUM($K$6:K582),0)</f>
        <v>201227445.798931</v>
      </c>
      <c r="N582" s="513">
        <f t="shared" si="60"/>
        <v>201227445.798931</v>
      </c>
      <c r="O582" s="468">
        <f t="shared" si="61"/>
        <v>0</v>
      </c>
      <c r="P582" s="468">
        <f>IF(O582=1,SUM($O$6:O582),0)</f>
        <v>0</v>
      </c>
    </row>
    <row r="583" customHeight="1" spans="1:16">
      <c r="A583" s="487"/>
      <c r="B583" s="497">
        <v>23</v>
      </c>
      <c r="C583" s="209" t="s">
        <v>626</v>
      </c>
      <c r="D583" s="498" t="s">
        <v>45</v>
      </c>
      <c r="E583" s="499" t="s">
        <v>143</v>
      </c>
      <c r="F583" s="501">
        <v>2857700</v>
      </c>
      <c r="G583" s="501">
        <v>3183200</v>
      </c>
      <c r="H583" s="502"/>
      <c r="I583" s="495">
        <f t="shared" ref="I583:I684" si="62">IF($I$5=$G$4,G583,(IF($I$5=$F$4,F583,0)))</f>
        <v>3183200</v>
      </c>
      <c r="J583" s="511">
        <f t="shared" si="58"/>
        <v>0</v>
      </c>
      <c r="K583" s="468">
        <f t="shared" si="59"/>
        <v>1</v>
      </c>
      <c r="L583" s="468">
        <f>IF(J583=1,SUM($J$6:J583),0)</f>
        <v>0</v>
      </c>
      <c r="M583" s="468">
        <f>IF(K583=1,SUM($K$6:K583),0)</f>
        <v>201227446.798931</v>
      </c>
      <c r="N583" s="513">
        <f t="shared" si="60"/>
        <v>201227446.798931</v>
      </c>
      <c r="O583" s="468">
        <f t="shared" si="61"/>
        <v>0</v>
      </c>
      <c r="P583" s="468">
        <f>IF(O583=1,SUM($O$6:O583),0)</f>
        <v>0</v>
      </c>
    </row>
    <row r="584" customHeight="1" spans="1:16">
      <c r="A584" s="487"/>
      <c r="B584" s="497">
        <v>24</v>
      </c>
      <c r="C584" s="209" t="s">
        <v>627</v>
      </c>
      <c r="D584" s="498" t="s">
        <v>45</v>
      </c>
      <c r="E584" s="499" t="s">
        <v>143</v>
      </c>
      <c r="F584" s="501">
        <v>2857700</v>
      </c>
      <c r="G584" s="501">
        <v>3183200</v>
      </c>
      <c r="H584" s="502"/>
      <c r="I584" s="495">
        <f t="shared" si="62"/>
        <v>3183200</v>
      </c>
      <c r="J584" s="511">
        <f t="shared" si="58"/>
        <v>0</v>
      </c>
      <c r="K584" s="468">
        <f t="shared" si="59"/>
        <v>1</v>
      </c>
      <c r="L584" s="468">
        <f>IF(J584=1,SUM($J$6:J584),0)</f>
        <v>0</v>
      </c>
      <c r="M584" s="468">
        <f>IF(K584=1,SUM($K$6:K584),0)</f>
        <v>201227447.798931</v>
      </c>
      <c r="N584" s="513">
        <f t="shared" si="60"/>
        <v>201227447.798931</v>
      </c>
      <c r="O584" s="468">
        <f t="shared" si="61"/>
        <v>0</v>
      </c>
      <c r="P584" s="468">
        <f>IF(O584=1,SUM($O$6:O584),0)</f>
        <v>0</v>
      </c>
    </row>
    <row r="585" customHeight="1" spans="1:16">
      <c r="A585" s="487"/>
      <c r="B585" s="497">
        <v>25</v>
      </c>
      <c r="C585" s="209" t="s">
        <v>628</v>
      </c>
      <c r="D585" s="498" t="s">
        <v>45</v>
      </c>
      <c r="E585" s="499" t="s">
        <v>143</v>
      </c>
      <c r="F585" s="501">
        <v>3401800</v>
      </c>
      <c r="G585" s="501">
        <v>3789300</v>
      </c>
      <c r="H585" s="502"/>
      <c r="I585" s="495">
        <f t="shared" si="62"/>
        <v>3789300</v>
      </c>
      <c r="J585" s="511">
        <f t="shared" si="58"/>
        <v>0</v>
      </c>
      <c r="K585" s="468">
        <f t="shared" si="59"/>
        <v>1</v>
      </c>
      <c r="L585" s="468">
        <f>IF(J585=1,SUM($J$6:J585),0)</f>
        <v>0</v>
      </c>
      <c r="M585" s="468">
        <f>IF(K585=1,SUM($K$6:K585),0)</f>
        <v>201227448.798931</v>
      </c>
      <c r="N585" s="513">
        <f t="shared" si="60"/>
        <v>201227448.798931</v>
      </c>
      <c r="O585" s="468">
        <f t="shared" si="61"/>
        <v>0</v>
      </c>
      <c r="P585" s="468">
        <f>IF(O585=1,SUM($O$6:O585),0)</f>
        <v>0</v>
      </c>
    </row>
    <row r="586" customHeight="1" spans="1:16">
      <c r="A586" s="487"/>
      <c r="B586" s="497">
        <v>26</v>
      </c>
      <c r="C586" s="209" t="s">
        <v>629</v>
      </c>
      <c r="D586" s="498" t="s">
        <v>45</v>
      </c>
      <c r="E586" s="499" t="s">
        <v>143</v>
      </c>
      <c r="F586" s="501">
        <v>2935500</v>
      </c>
      <c r="G586" s="501">
        <v>3269900</v>
      </c>
      <c r="H586" s="529"/>
      <c r="I586" s="495">
        <f t="shared" si="62"/>
        <v>3269900</v>
      </c>
      <c r="J586" s="511">
        <f t="shared" si="58"/>
        <v>0</v>
      </c>
      <c r="K586" s="468">
        <f t="shared" si="59"/>
        <v>1</v>
      </c>
      <c r="L586" s="468">
        <f>IF(J586=1,SUM($J$6:J586),0)</f>
        <v>0</v>
      </c>
      <c r="M586" s="468">
        <f>IF(K586=1,SUM($K$6:K586),0)</f>
        <v>201227449.798931</v>
      </c>
      <c r="N586" s="513">
        <f t="shared" si="60"/>
        <v>201227449.798931</v>
      </c>
      <c r="O586" s="468">
        <f t="shared" si="61"/>
        <v>0</v>
      </c>
      <c r="P586" s="468">
        <f>IF(O586=1,SUM($O$6:O586),0)</f>
        <v>0</v>
      </c>
    </row>
    <row r="587" customHeight="1" spans="1:16">
      <c r="A587" s="487"/>
      <c r="B587" s="497">
        <v>27</v>
      </c>
      <c r="C587" s="209" t="s">
        <v>630</v>
      </c>
      <c r="D587" s="498" t="s">
        <v>45</v>
      </c>
      <c r="E587" s="499" t="s">
        <v>143</v>
      </c>
      <c r="F587" s="501">
        <v>4180700</v>
      </c>
      <c r="G587" s="501">
        <v>4656900</v>
      </c>
      <c r="H587" s="529"/>
      <c r="I587" s="495">
        <f t="shared" si="62"/>
        <v>4656900</v>
      </c>
      <c r="J587" s="511">
        <f t="shared" si="58"/>
        <v>0</v>
      </c>
      <c r="K587" s="468">
        <f t="shared" si="59"/>
        <v>1</v>
      </c>
      <c r="L587" s="468">
        <f>IF(J587=1,SUM($J$6:J587),0)</f>
        <v>0</v>
      </c>
      <c r="M587" s="468">
        <f>IF(K587=1,SUM($K$6:K587),0)</f>
        <v>201227450.798931</v>
      </c>
      <c r="N587" s="513">
        <f t="shared" si="60"/>
        <v>201227450.798931</v>
      </c>
      <c r="O587" s="468">
        <f t="shared" si="61"/>
        <v>0</v>
      </c>
      <c r="P587" s="468">
        <f>IF(O587=1,SUM($O$6:O587),0)</f>
        <v>0</v>
      </c>
    </row>
    <row r="588" customHeight="1" spans="1:16">
      <c r="A588" s="487"/>
      <c r="B588" s="497">
        <v>28</v>
      </c>
      <c r="C588" s="209" t="s">
        <v>631</v>
      </c>
      <c r="D588" s="498" t="s">
        <v>45</v>
      </c>
      <c r="E588" s="499" t="s">
        <v>143</v>
      </c>
      <c r="F588" s="501">
        <v>7316100</v>
      </c>
      <c r="G588" s="501">
        <v>8149400</v>
      </c>
      <c r="H588" s="529"/>
      <c r="I588" s="495">
        <f t="shared" si="62"/>
        <v>8149400</v>
      </c>
      <c r="J588" s="511">
        <f t="shared" ref="J588:J651" si="63">IF(D588="MDU-KD",1,0)</f>
        <v>0</v>
      </c>
      <c r="K588" s="468">
        <f t="shared" ref="K588:K651" si="64">IF(D588="HDW",1,0)</f>
        <v>1</v>
      </c>
      <c r="L588" s="468">
        <f>IF(J588=1,SUM($J$6:J588),0)</f>
        <v>0</v>
      </c>
      <c r="M588" s="468">
        <f>IF(K588=1,SUM($K$6:K588),0)</f>
        <v>201227451.798931</v>
      </c>
      <c r="N588" s="513">
        <f t="shared" ref="N588:N651" si="65">IF(L588=0,M588,L588)</f>
        <v>201227451.798931</v>
      </c>
      <c r="O588" s="468">
        <f t="shared" ref="O588:O651" si="66">IF(E588=0,0,IF(LEFT(C588,11)="Tiang Beton",1,0))</f>
        <v>0</v>
      </c>
      <c r="P588" s="468">
        <f>IF(O588=1,SUM($O$6:O588),0)</f>
        <v>0</v>
      </c>
    </row>
    <row r="589" customHeight="1" spans="1:16">
      <c r="A589" s="487"/>
      <c r="B589" s="497">
        <v>29</v>
      </c>
      <c r="C589" s="209" t="s">
        <v>632</v>
      </c>
      <c r="D589" s="498" t="s">
        <v>45</v>
      </c>
      <c r="E589" s="499" t="s">
        <v>43</v>
      </c>
      <c r="F589" s="501">
        <v>34800</v>
      </c>
      <c r="G589" s="501">
        <v>38800</v>
      </c>
      <c r="H589" s="529"/>
      <c r="I589" s="495">
        <f t="shared" si="62"/>
        <v>38800</v>
      </c>
      <c r="J589" s="511">
        <f t="shared" si="63"/>
        <v>0</v>
      </c>
      <c r="K589" s="468">
        <f t="shared" si="64"/>
        <v>1</v>
      </c>
      <c r="L589" s="468">
        <f>IF(J589=1,SUM($J$6:J589),0)</f>
        <v>0</v>
      </c>
      <c r="M589" s="468">
        <f>IF(K589=1,SUM($K$6:K589),0)</f>
        <v>201227452.798931</v>
      </c>
      <c r="N589" s="513">
        <f t="shared" si="65"/>
        <v>201227452.798931</v>
      </c>
      <c r="O589" s="468">
        <f t="shared" si="66"/>
        <v>0</v>
      </c>
      <c r="P589" s="468">
        <f>IF(O589=1,SUM($O$6:O589),0)</f>
        <v>0</v>
      </c>
    </row>
    <row r="590" customHeight="1" spans="1:16">
      <c r="A590" s="487"/>
      <c r="B590" s="497">
        <v>30</v>
      </c>
      <c r="C590" s="209" t="s">
        <v>633</v>
      </c>
      <c r="D590" s="498" t="s">
        <v>45</v>
      </c>
      <c r="E590" s="499" t="s">
        <v>43</v>
      </c>
      <c r="F590" s="501">
        <v>11200</v>
      </c>
      <c r="G590" s="501">
        <v>12500</v>
      </c>
      <c r="H590" s="529"/>
      <c r="I590" s="495">
        <f t="shared" si="62"/>
        <v>12500</v>
      </c>
      <c r="J590" s="511">
        <f t="shared" si="63"/>
        <v>0</v>
      </c>
      <c r="K590" s="468">
        <f t="shared" si="64"/>
        <v>1</v>
      </c>
      <c r="L590" s="468">
        <f>IF(J590=1,SUM($J$6:J590),0)</f>
        <v>0</v>
      </c>
      <c r="M590" s="468">
        <f>IF(K590=1,SUM($K$6:K590),0)</f>
        <v>201227453.798931</v>
      </c>
      <c r="N590" s="513">
        <f t="shared" si="65"/>
        <v>201227453.798931</v>
      </c>
      <c r="O590" s="468">
        <f t="shared" si="66"/>
        <v>0</v>
      </c>
      <c r="P590" s="468">
        <f>IF(O590=1,SUM($O$6:O590),0)</f>
        <v>0</v>
      </c>
    </row>
    <row r="591" customHeight="1" spans="1:16">
      <c r="A591" s="487"/>
      <c r="B591" s="497">
        <v>31</v>
      </c>
      <c r="C591" s="209" t="s">
        <v>634</v>
      </c>
      <c r="D591" s="498" t="s">
        <v>45</v>
      </c>
      <c r="E591" s="499" t="s">
        <v>43</v>
      </c>
      <c r="F591" s="501">
        <v>6100</v>
      </c>
      <c r="G591" s="501">
        <v>6100</v>
      </c>
      <c r="H591" s="529"/>
      <c r="I591" s="495">
        <f t="shared" si="62"/>
        <v>6100</v>
      </c>
      <c r="J591" s="511">
        <f t="shared" si="63"/>
        <v>0</v>
      </c>
      <c r="K591" s="468">
        <f t="shared" si="64"/>
        <v>1</v>
      </c>
      <c r="L591" s="468">
        <f>IF(J591=1,SUM($J$6:J591),0)</f>
        <v>0</v>
      </c>
      <c r="M591" s="468">
        <f>IF(K591=1,SUM($K$6:K591),0)</f>
        <v>201227454.798931</v>
      </c>
      <c r="N591" s="513">
        <f t="shared" si="65"/>
        <v>201227454.798931</v>
      </c>
      <c r="O591" s="468">
        <f t="shared" si="66"/>
        <v>0</v>
      </c>
      <c r="P591" s="468">
        <f>IF(O591=1,SUM($O$6:O591),0)</f>
        <v>0</v>
      </c>
    </row>
    <row r="592" customHeight="1" spans="1:16">
      <c r="A592" s="487"/>
      <c r="B592" s="497">
        <v>32</v>
      </c>
      <c r="C592" s="209" t="s">
        <v>635</v>
      </c>
      <c r="D592" s="498" t="s">
        <v>45</v>
      </c>
      <c r="E592" s="499" t="s">
        <v>43</v>
      </c>
      <c r="F592" s="501">
        <v>18200</v>
      </c>
      <c r="G592" s="501">
        <v>38718.5</v>
      </c>
      <c r="H592" s="529"/>
      <c r="I592" s="495">
        <f t="shared" si="62"/>
        <v>38718.5</v>
      </c>
      <c r="J592" s="511">
        <f t="shared" si="63"/>
        <v>0</v>
      </c>
      <c r="K592" s="468">
        <f t="shared" si="64"/>
        <v>1</v>
      </c>
      <c r="L592" s="468">
        <f>IF(J592=1,SUM($J$6:J592),0)</f>
        <v>0</v>
      </c>
      <c r="M592" s="468">
        <f>IF(K592=1,SUM($K$6:K592),0)</f>
        <v>201227455.798931</v>
      </c>
      <c r="N592" s="513">
        <f t="shared" si="65"/>
        <v>201227455.798931</v>
      </c>
      <c r="O592" s="468">
        <f t="shared" si="66"/>
        <v>0</v>
      </c>
      <c r="P592" s="468">
        <f>IF(O592=1,SUM($O$6:O592),0)</f>
        <v>0</v>
      </c>
    </row>
    <row r="593" customHeight="1" spans="1:16">
      <c r="A593" s="487"/>
      <c r="B593" s="497">
        <v>33</v>
      </c>
      <c r="C593" s="209" t="s">
        <v>636</v>
      </c>
      <c r="D593" s="498" t="s">
        <v>45</v>
      </c>
      <c r="E593" s="499" t="s">
        <v>43</v>
      </c>
      <c r="F593" s="501">
        <v>83900</v>
      </c>
      <c r="G593" s="501">
        <v>218596</v>
      </c>
      <c r="H593" s="529"/>
      <c r="I593" s="495">
        <f t="shared" si="62"/>
        <v>218596</v>
      </c>
      <c r="J593" s="511">
        <f t="shared" si="63"/>
        <v>0</v>
      </c>
      <c r="K593" s="468">
        <f t="shared" si="64"/>
        <v>1</v>
      </c>
      <c r="L593" s="468">
        <f>IF(J593=1,SUM($J$6:J593),0)</f>
        <v>0</v>
      </c>
      <c r="M593" s="468">
        <f>IF(K593=1,SUM($K$6:K593),0)</f>
        <v>201227456.798931</v>
      </c>
      <c r="N593" s="513">
        <f t="shared" si="65"/>
        <v>201227456.798931</v>
      </c>
      <c r="O593" s="468">
        <f t="shared" si="66"/>
        <v>0</v>
      </c>
      <c r="P593" s="468">
        <f>IF(O593=1,SUM($O$6:O593),0)</f>
        <v>0</v>
      </c>
    </row>
    <row r="594" customHeight="1" spans="1:16">
      <c r="A594" s="487"/>
      <c r="B594" s="497">
        <v>34</v>
      </c>
      <c r="C594" s="209" t="s">
        <v>637</v>
      </c>
      <c r="D594" s="498" t="s">
        <v>45</v>
      </c>
      <c r="E594" s="499" t="s">
        <v>43</v>
      </c>
      <c r="F594" s="501">
        <v>148000</v>
      </c>
      <c r="G594" s="501">
        <v>680475</v>
      </c>
      <c r="H594" s="529"/>
      <c r="I594" s="495">
        <f t="shared" si="62"/>
        <v>680475</v>
      </c>
      <c r="J594" s="511">
        <f t="shared" si="63"/>
        <v>0</v>
      </c>
      <c r="K594" s="468">
        <f t="shared" si="64"/>
        <v>1</v>
      </c>
      <c r="L594" s="468">
        <f>IF(J594=1,SUM($J$6:J594),0)</f>
        <v>0</v>
      </c>
      <c r="M594" s="468">
        <f>IF(K594=1,SUM($K$6:K594),0)</f>
        <v>201227457.798931</v>
      </c>
      <c r="N594" s="513">
        <f t="shared" si="65"/>
        <v>201227457.798931</v>
      </c>
      <c r="O594" s="468">
        <f t="shared" si="66"/>
        <v>0</v>
      </c>
      <c r="P594" s="468">
        <f>IF(O594=1,SUM($O$6:O594),0)</f>
        <v>0</v>
      </c>
    </row>
    <row r="595" customHeight="1" spans="1:16">
      <c r="A595" s="487"/>
      <c r="B595" s="497">
        <v>35</v>
      </c>
      <c r="C595" s="209" t="s">
        <v>638</v>
      </c>
      <c r="D595" s="498" t="s">
        <v>45</v>
      </c>
      <c r="E595" s="499" t="s">
        <v>43</v>
      </c>
      <c r="F595" s="501">
        <v>1000000</v>
      </c>
      <c r="G595" s="501">
        <v>1000000</v>
      </c>
      <c r="H595" s="529"/>
      <c r="I595" s="495">
        <f t="shared" si="62"/>
        <v>1000000</v>
      </c>
      <c r="J595" s="511">
        <f t="shared" si="63"/>
        <v>0</v>
      </c>
      <c r="K595" s="468">
        <f t="shared" si="64"/>
        <v>1</v>
      </c>
      <c r="L595" s="468">
        <f>IF(J595=1,SUM($J$6:J595),0)</f>
        <v>0</v>
      </c>
      <c r="M595" s="468">
        <f>IF(K595=1,SUM($K$6:K595),0)</f>
        <v>201227458.798931</v>
      </c>
      <c r="N595" s="513">
        <f t="shared" si="65"/>
        <v>201227458.798931</v>
      </c>
      <c r="O595" s="468">
        <f t="shared" si="66"/>
        <v>0</v>
      </c>
      <c r="P595" s="468">
        <f>IF(O595=1,SUM($O$6:O595),0)</f>
        <v>0</v>
      </c>
    </row>
    <row r="596" customHeight="1" spans="1:16">
      <c r="A596" s="487"/>
      <c r="B596" s="497">
        <v>36</v>
      </c>
      <c r="C596" s="209" t="s">
        <v>639</v>
      </c>
      <c r="D596" s="498" t="s">
        <v>45</v>
      </c>
      <c r="E596" s="499" t="s">
        <v>43</v>
      </c>
      <c r="F596" s="501">
        <v>22500</v>
      </c>
      <c r="G596" s="501">
        <v>25100</v>
      </c>
      <c r="H596" s="529"/>
      <c r="I596" s="495">
        <f t="shared" si="62"/>
        <v>25100</v>
      </c>
      <c r="J596" s="511">
        <f t="shared" si="63"/>
        <v>0</v>
      </c>
      <c r="K596" s="468">
        <f t="shared" si="64"/>
        <v>1</v>
      </c>
      <c r="L596" s="468">
        <f>IF(J596=1,SUM($J$6:J596),0)</f>
        <v>0</v>
      </c>
      <c r="M596" s="468">
        <f>IF(K596=1,SUM($K$6:K596),0)</f>
        <v>201227459.798931</v>
      </c>
      <c r="N596" s="513">
        <f t="shared" si="65"/>
        <v>201227459.798931</v>
      </c>
      <c r="O596" s="468">
        <f t="shared" si="66"/>
        <v>0</v>
      </c>
      <c r="P596" s="468">
        <f>IF(O596=1,SUM($O$6:O596),0)</f>
        <v>0</v>
      </c>
    </row>
    <row r="597" customHeight="1" spans="1:16">
      <c r="A597" s="487"/>
      <c r="B597" s="497">
        <v>37</v>
      </c>
      <c r="C597" s="209" t="s">
        <v>640</v>
      </c>
      <c r="D597" s="498" t="s">
        <v>45</v>
      </c>
      <c r="E597" s="499" t="s">
        <v>43</v>
      </c>
      <c r="F597" s="501">
        <v>8000</v>
      </c>
      <c r="G597" s="501">
        <v>8900</v>
      </c>
      <c r="H597" s="529"/>
      <c r="I597" s="495">
        <f t="shared" si="62"/>
        <v>8900</v>
      </c>
      <c r="J597" s="511">
        <f t="shared" si="63"/>
        <v>0</v>
      </c>
      <c r="K597" s="468">
        <f t="shared" si="64"/>
        <v>1</v>
      </c>
      <c r="L597" s="468">
        <f>IF(J597=1,SUM($J$6:J597),0)</f>
        <v>0</v>
      </c>
      <c r="M597" s="468">
        <f>IF(K597=1,SUM($K$6:K597),0)</f>
        <v>201227460.798931</v>
      </c>
      <c r="N597" s="513">
        <f t="shared" si="65"/>
        <v>201227460.798931</v>
      </c>
      <c r="O597" s="468">
        <f t="shared" si="66"/>
        <v>0</v>
      </c>
      <c r="P597" s="468">
        <f>IF(O597=1,SUM($O$6:O597),0)</f>
        <v>0</v>
      </c>
    </row>
    <row r="598" customHeight="1" spans="1:16">
      <c r="A598" s="487"/>
      <c r="B598" s="497">
        <v>38</v>
      </c>
      <c r="C598" s="209" t="s">
        <v>641</v>
      </c>
      <c r="D598" s="498" t="s">
        <v>45</v>
      </c>
      <c r="E598" s="499" t="s">
        <v>43</v>
      </c>
      <c r="F598" s="501">
        <v>3700</v>
      </c>
      <c r="G598" s="501">
        <v>4100</v>
      </c>
      <c r="H598" s="529"/>
      <c r="I598" s="495">
        <f t="shared" si="62"/>
        <v>4100</v>
      </c>
      <c r="J598" s="511">
        <f t="shared" si="63"/>
        <v>0</v>
      </c>
      <c r="K598" s="468">
        <f t="shared" si="64"/>
        <v>1</v>
      </c>
      <c r="L598" s="468">
        <f>IF(J598=1,SUM($J$6:J598),0)</f>
        <v>0</v>
      </c>
      <c r="M598" s="468">
        <f>IF(K598=1,SUM($K$6:K598),0)</f>
        <v>201227461.798931</v>
      </c>
      <c r="N598" s="513">
        <f t="shared" si="65"/>
        <v>201227461.798931</v>
      </c>
      <c r="O598" s="468">
        <f t="shared" si="66"/>
        <v>0</v>
      </c>
      <c r="P598" s="468">
        <f>IF(O598=1,SUM($O$6:O598),0)</f>
        <v>0</v>
      </c>
    </row>
    <row r="599" customHeight="1" spans="1:16">
      <c r="A599" s="487"/>
      <c r="B599" s="497">
        <v>39</v>
      </c>
      <c r="C599" s="533" t="s">
        <v>642</v>
      </c>
      <c r="D599" s="498" t="s">
        <v>45</v>
      </c>
      <c r="E599" s="499" t="s">
        <v>43</v>
      </c>
      <c r="F599" s="501">
        <v>200000</v>
      </c>
      <c r="G599" s="501">
        <v>200000</v>
      </c>
      <c r="H599" s="529"/>
      <c r="I599" s="495">
        <f t="shared" si="62"/>
        <v>200000</v>
      </c>
      <c r="J599" s="511">
        <f t="shared" si="63"/>
        <v>0</v>
      </c>
      <c r="K599" s="468">
        <f t="shared" si="64"/>
        <v>1</v>
      </c>
      <c r="L599" s="468">
        <f>IF(J599=1,SUM($J$6:J599),0)</f>
        <v>0</v>
      </c>
      <c r="M599" s="468">
        <f>IF(K599=1,SUM($K$6:K599),0)</f>
        <v>201227462.798931</v>
      </c>
      <c r="N599" s="513">
        <f t="shared" si="65"/>
        <v>201227462.798931</v>
      </c>
      <c r="O599" s="468">
        <f t="shared" si="66"/>
        <v>0</v>
      </c>
      <c r="P599" s="468">
        <f>IF(O599=1,SUM($O$6:O599),0)</f>
        <v>0</v>
      </c>
    </row>
    <row r="600" customHeight="1" spans="1:16">
      <c r="A600" s="487"/>
      <c r="B600" s="497"/>
      <c r="C600" s="209" t="s">
        <v>122</v>
      </c>
      <c r="D600" s="498" t="s">
        <v>122</v>
      </c>
      <c r="E600" s="499"/>
      <c r="F600" s="501"/>
      <c r="G600" s="501"/>
      <c r="H600" s="529"/>
      <c r="I600" s="495">
        <f t="shared" si="62"/>
        <v>0</v>
      </c>
      <c r="J600" s="511">
        <f t="shared" si="63"/>
        <v>0</v>
      </c>
      <c r="K600" s="468">
        <f t="shared" si="64"/>
        <v>0</v>
      </c>
      <c r="L600" s="468">
        <f>IF(J600=1,SUM($J$6:J600),0)</f>
        <v>0</v>
      </c>
      <c r="M600" s="468">
        <f>IF(K600=1,SUM($K$6:K600),0)</f>
        <v>0</v>
      </c>
      <c r="N600" s="513">
        <f t="shared" si="65"/>
        <v>0</v>
      </c>
      <c r="O600" s="468">
        <f t="shared" si="66"/>
        <v>0</v>
      </c>
      <c r="P600" s="468">
        <f>IF(O600=1,SUM($O$6:O600),0)</f>
        <v>0</v>
      </c>
    </row>
    <row r="601" customHeight="1" spans="1:16">
      <c r="A601" s="487"/>
      <c r="B601" s="497" t="s">
        <v>643</v>
      </c>
      <c r="C601" s="209" t="s">
        <v>644</v>
      </c>
      <c r="D601" s="498" t="s">
        <v>122</v>
      </c>
      <c r="E601" s="499"/>
      <c r="F601" s="501"/>
      <c r="G601" s="501"/>
      <c r="H601" s="529"/>
      <c r="I601" s="495">
        <f t="shared" si="62"/>
        <v>0</v>
      </c>
      <c r="J601" s="511">
        <f t="shared" si="63"/>
        <v>0</v>
      </c>
      <c r="K601" s="468">
        <f t="shared" si="64"/>
        <v>0</v>
      </c>
      <c r="L601" s="468">
        <f>IF(J601=1,SUM($J$6:J601),0)</f>
        <v>0</v>
      </c>
      <c r="M601" s="468">
        <f>IF(K601=1,SUM($K$6:K601),0)</f>
        <v>0</v>
      </c>
      <c r="N601" s="513">
        <f t="shared" si="65"/>
        <v>0</v>
      </c>
      <c r="O601" s="468">
        <f t="shared" si="66"/>
        <v>0</v>
      </c>
      <c r="P601" s="468">
        <f>IF(O601=1,SUM($O$6:O601),0)</f>
        <v>0</v>
      </c>
    </row>
    <row r="602" customHeight="1" spans="1:16">
      <c r="A602" s="487"/>
      <c r="B602" s="497">
        <v>1</v>
      </c>
      <c r="C602" s="209" t="s">
        <v>645</v>
      </c>
      <c r="D602" s="498" t="s">
        <v>45</v>
      </c>
      <c r="E602" s="499" t="s">
        <v>646</v>
      </c>
      <c r="F602" s="501">
        <v>200000</v>
      </c>
      <c r="G602" s="501">
        <v>200000</v>
      </c>
      <c r="H602" s="529"/>
      <c r="I602" s="495">
        <f t="shared" si="62"/>
        <v>200000</v>
      </c>
      <c r="J602" s="511">
        <f t="shared" si="63"/>
        <v>0</v>
      </c>
      <c r="K602" s="468">
        <f t="shared" si="64"/>
        <v>1</v>
      </c>
      <c r="L602" s="468">
        <f>IF(J602=1,SUM($J$6:J602),0)</f>
        <v>0</v>
      </c>
      <c r="M602" s="468">
        <f>IF(K602=1,SUM($K$6:K602),0)</f>
        <v>201227463.798931</v>
      </c>
      <c r="N602" s="513">
        <f t="shared" si="65"/>
        <v>201227463.798931</v>
      </c>
      <c r="O602" s="468">
        <f t="shared" si="66"/>
        <v>0</v>
      </c>
      <c r="P602" s="468">
        <f>IF(O602=1,SUM($O$6:O602),0)</f>
        <v>0</v>
      </c>
    </row>
    <row r="603" customHeight="1" spans="1:16">
      <c r="A603" s="487"/>
      <c r="B603" s="497">
        <v>2</v>
      </c>
      <c r="C603" s="209" t="s">
        <v>647</v>
      </c>
      <c r="D603" s="498" t="s">
        <v>45</v>
      </c>
      <c r="E603" s="499" t="s">
        <v>646</v>
      </c>
      <c r="F603" s="501">
        <v>2172500</v>
      </c>
      <c r="G603" s="501">
        <v>2172500</v>
      </c>
      <c r="H603" s="529"/>
      <c r="I603" s="495">
        <f t="shared" si="62"/>
        <v>2172500</v>
      </c>
      <c r="J603" s="511">
        <f t="shared" si="63"/>
        <v>0</v>
      </c>
      <c r="K603" s="468">
        <f t="shared" si="64"/>
        <v>1</v>
      </c>
      <c r="L603" s="468">
        <f>IF(J603=1,SUM($J$6:J603),0)</f>
        <v>0</v>
      </c>
      <c r="M603" s="468">
        <f>IF(K603=1,SUM($K$6:K603),0)</f>
        <v>201227464.798931</v>
      </c>
      <c r="N603" s="513">
        <f t="shared" si="65"/>
        <v>201227464.798931</v>
      </c>
      <c r="O603" s="468">
        <f t="shared" si="66"/>
        <v>0</v>
      </c>
      <c r="P603" s="468">
        <f>IF(O603=1,SUM($O$6:O603),0)</f>
        <v>0</v>
      </c>
    </row>
    <row r="604" customHeight="1" spans="1:16">
      <c r="A604" s="487"/>
      <c r="B604" s="497">
        <v>3</v>
      </c>
      <c r="C604" s="209" t="s">
        <v>648</v>
      </c>
      <c r="D604" s="498" t="s">
        <v>45</v>
      </c>
      <c r="E604" s="499" t="s">
        <v>646</v>
      </c>
      <c r="F604" s="501">
        <v>700000</v>
      </c>
      <c r="G604" s="501">
        <v>700000</v>
      </c>
      <c r="H604" s="529"/>
      <c r="I604" s="495">
        <f t="shared" si="62"/>
        <v>700000</v>
      </c>
      <c r="J604" s="511">
        <f t="shared" si="63"/>
        <v>0</v>
      </c>
      <c r="K604" s="468">
        <f t="shared" si="64"/>
        <v>1</v>
      </c>
      <c r="L604" s="468">
        <f>IF(J604=1,SUM($J$6:J604),0)</f>
        <v>0</v>
      </c>
      <c r="M604" s="468">
        <f>IF(K604=1,SUM($K$6:K604),0)</f>
        <v>201227465.798931</v>
      </c>
      <c r="N604" s="513">
        <f t="shared" si="65"/>
        <v>201227465.798931</v>
      </c>
      <c r="O604" s="468">
        <f t="shared" si="66"/>
        <v>0</v>
      </c>
      <c r="P604" s="468">
        <f>IF(O604=1,SUM($O$6:O604),0)</f>
        <v>0</v>
      </c>
    </row>
    <row r="605" customHeight="1" spans="1:16">
      <c r="A605" s="487"/>
      <c r="B605" s="497">
        <v>4</v>
      </c>
      <c r="C605" s="209" t="s">
        <v>649</v>
      </c>
      <c r="D605" s="498" t="s">
        <v>45</v>
      </c>
      <c r="E605" s="499" t="s">
        <v>646</v>
      </c>
      <c r="F605" s="501">
        <v>490000</v>
      </c>
      <c r="G605" s="501">
        <v>490000</v>
      </c>
      <c r="H605" s="529"/>
      <c r="I605" s="495">
        <f t="shared" si="62"/>
        <v>490000</v>
      </c>
      <c r="J605" s="511">
        <f t="shared" si="63"/>
        <v>0</v>
      </c>
      <c r="K605" s="468">
        <f t="shared" si="64"/>
        <v>1</v>
      </c>
      <c r="L605" s="468">
        <f>IF(J605=1,SUM($J$6:J605),0)</f>
        <v>0</v>
      </c>
      <c r="M605" s="468">
        <f>IF(K605=1,SUM($K$6:K605),0)</f>
        <v>201227466.798931</v>
      </c>
      <c r="N605" s="513">
        <f t="shared" si="65"/>
        <v>201227466.798931</v>
      </c>
      <c r="O605" s="468">
        <f t="shared" si="66"/>
        <v>0</v>
      </c>
      <c r="P605" s="468">
        <f>IF(O605=1,SUM($O$6:O605),0)</f>
        <v>0</v>
      </c>
    </row>
    <row r="606" customHeight="1" spans="1:16">
      <c r="A606" s="487"/>
      <c r="B606" s="497">
        <v>5</v>
      </c>
      <c r="C606" s="209" t="s">
        <v>650</v>
      </c>
      <c r="D606" s="498" t="s">
        <v>45</v>
      </c>
      <c r="E606" s="499" t="s">
        <v>646</v>
      </c>
      <c r="F606" s="501">
        <v>224000</v>
      </c>
      <c r="G606" s="501">
        <v>224000</v>
      </c>
      <c r="H606" s="529"/>
      <c r="I606" s="495">
        <f t="shared" si="62"/>
        <v>224000</v>
      </c>
      <c r="J606" s="511">
        <f t="shared" si="63"/>
        <v>0</v>
      </c>
      <c r="K606" s="468">
        <f t="shared" si="64"/>
        <v>1</v>
      </c>
      <c r="L606" s="468">
        <f>IF(J606=1,SUM($J$6:J606),0)</f>
        <v>0</v>
      </c>
      <c r="M606" s="468">
        <f>IF(K606=1,SUM($K$6:K606),0)</f>
        <v>201227467.798931</v>
      </c>
      <c r="N606" s="513">
        <f t="shared" si="65"/>
        <v>201227467.798931</v>
      </c>
      <c r="O606" s="468">
        <f t="shared" si="66"/>
        <v>0</v>
      </c>
      <c r="P606" s="468">
        <f>IF(O606=1,SUM($O$6:O606),0)</f>
        <v>0</v>
      </c>
    </row>
    <row r="607" customHeight="1" spans="1:16">
      <c r="A607" s="487"/>
      <c r="B607" s="497">
        <v>6</v>
      </c>
      <c r="C607" s="209" t="s">
        <v>651</v>
      </c>
      <c r="D607" s="498" t="s">
        <v>45</v>
      </c>
      <c r="E607" s="499" t="s">
        <v>53</v>
      </c>
      <c r="F607" s="501">
        <v>15000</v>
      </c>
      <c r="G607" s="501">
        <v>15000</v>
      </c>
      <c r="H607" s="529"/>
      <c r="I607" s="495">
        <f t="shared" si="62"/>
        <v>15000</v>
      </c>
      <c r="J607" s="511">
        <f t="shared" si="63"/>
        <v>0</v>
      </c>
      <c r="K607" s="468">
        <f t="shared" si="64"/>
        <v>1</v>
      </c>
      <c r="L607" s="468">
        <f>IF(J607=1,SUM($J$6:J607),0)</f>
        <v>0</v>
      </c>
      <c r="M607" s="468">
        <f>IF(K607=1,SUM($K$6:K607),0)</f>
        <v>201227468.798931</v>
      </c>
      <c r="N607" s="513">
        <f t="shared" si="65"/>
        <v>201227468.798931</v>
      </c>
      <c r="O607" s="468">
        <f t="shared" si="66"/>
        <v>0</v>
      </c>
      <c r="P607" s="468">
        <f>IF(O607=1,SUM($O$6:O607),0)</f>
        <v>0</v>
      </c>
    </row>
    <row r="608" customHeight="1" spans="1:16">
      <c r="A608" s="487"/>
      <c r="B608" s="497">
        <v>7</v>
      </c>
      <c r="C608" s="209" t="s">
        <v>652</v>
      </c>
      <c r="D608" s="498" t="s">
        <v>45</v>
      </c>
      <c r="E608" s="499" t="s">
        <v>646</v>
      </c>
      <c r="F608" s="501">
        <v>1510245</v>
      </c>
      <c r="G608" s="501">
        <v>1510245</v>
      </c>
      <c r="H608" s="529"/>
      <c r="I608" s="495">
        <f t="shared" si="62"/>
        <v>1510245</v>
      </c>
      <c r="J608" s="511">
        <f t="shared" si="63"/>
        <v>0</v>
      </c>
      <c r="K608" s="468">
        <f t="shared" si="64"/>
        <v>1</v>
      </c>
      <c r="L608" s="468">
        <f>IF(J608=1,SUM($J$6:J608),0)</f>
        <v>0</v>
      </c>
      <c r="M608" s="468">
        <f>IF(K608=1,SUM($K$6:K608),0)</f>
        <v>201227469.798931</v>
      </c>
      <c r="N608" s="513">
        <f t="shared" si="65"/>
        <v>201227469.798931</v>
      </c>
      <c r="O608" s="468">
        <f t="shared" si="66"/>
        <v>0</v>
      </c>
      <c r="P608" s="468">
        <f>IF(O608=1,SUM($O$6:O608),0)</f>
        <v>0</v>
      </c>
    </row>
    <row r="609" customHeight="1" spans="1:16">
      <c r="A609" s="487"/>
      <c r="B609" s="497"/>
      <c r="C609" s="209" t="s">
        <v>122</v>
      </c>
      <c r="D609" s="498" t="s">
        <v>122</v>
      </c>
      <c r="E609" s="499"/>
      <c r="F609" s="501"/>
      <c r="G609" s="501"/>
      <c r="H609" s="529"/>
      <c r="I609" s="495">
        <f t="shared" si="62"/>
        <v>0</v>
      </c>
      <c r="J609" s="511">
        <f t="shared" si="63"/>
        <v>0</v>
      </c>
      <c r="K609" s="468">
        <f t="shared" si="64"/>
        <v>0</v>
      </c>
      <c r="L609" s="468">
        <f>IF(J609=1,SUM($J$6:J609),0)</f>
        <v>0</v>
      </c>
      <c r="M609" s="468">
        <f>IF(K609=1,SUM($K$6:K609),0)</f>
        <v>0</v>
      </c>
      <c r="N609" s="513">
        <f t="shared" si="65"/>
        <v>0</v>
      </c>
      <c r="O609" s="468">
        <f t="shared" si="66"/>
        <v>0</v>
      </c>
      <c r="P609" s="468">
        <f>IF(O609=1,SUM($O$6:O609),0)</f>
        <v>0</v>
      </c>
    </row>
    <row r="610" customHeight="1" spans="1:16">
      <c r="A610" s="487"/>
      <c r="B610" s="497" t="s">
        <v>653</v>
      </c>
      <c r="C610" s="209" t="s">
        <v>654</v>
      </c>
      <c r="D610" s="498" t="s">
        <v>122</v>
      </c>
      <c r="E610" s="499"/>
      <c r="F610" s="501"/>
      <c r="G610" s="501"/>
      <c r="H610" s="529"/>
      <c r="I610" s="495">
        <f t="shared" si="62"/>
        <v>0</v>
      </c>
      <c r="J610" s="511">
        <f t="shared" si="63"/>
        <v>0</v>
      </c>
      <c r="K610" s="468">
        <f t="shared" si="64"/>
        <v>0</v>
      </c>
      <c r="L610" s="468">
        <f>IF(J610=1,SUM($J$6:J610),0)</f>
        <v>0</v>
      </c>
      <c r="M610" s="468">
        <f>IF(K610=1,SUM($K$6:K610),0)</f>
        <v>0</v>
      </c>
      <c r="N610" s="513">
        <f t="shared" si="65"/>
        <v>0</v>
      </c>
      <c r="O610" s="468">
        <f t="shared" si="66"/>
        <v>0</v>
      </c>
      <c r="P610" s="468">
        <f>IF(O610=1,SUM($O$6:O610),0)</f>
        <v>0</v>
      </c>
    </row>
    <row r="611" customHeight="1" spans="1:16">
      <c r="A611" s="487"/>
      <c r="B611" s="497">
        <v>1</v>
      </c>
      <c r="C611" s="209" t="s">
        <v>655</v>
      </c>
      <c r="D611" s="498" t="s">
        <v>45</v>
      </c>
      <c r="E611" s="499" t="s">
        <v>43</v>
      </c>
      <c r="F611" s="501">
        <v>16226</v>
      </c>
      <c r="G611" s="501">
        <v>16226</v>
      </c>
      <c r="H611" s="529"/>
      <c r="I611" s="495">
        <f t="shared" si="62"/>
        <v>16226</v>
      </c>
      <c r="J611" s="511">
        <f t="shared" si="63"/>
        <v>0</v>
      </c>
      <c r="K611" s="468">
        <f t="shared" si="64"/>
        <v>1</v>
      </c>
      <c r="L611" s="468">
        <f>IF(J611=1,SUM($J$6:J611),0)</f>
        <v>0</v>
      </c>
      <c r="M611" s="468">
        <f>IF(K611=1,SUM($K$6:K611),0)</f>
        <v>201227470.798931</v>
      </c>
      <c r="N611" s="513">
        <f t="shared" si="65"/>
        <v>201227470.798931</v>
      </c>
      <c r="O611" s="468">
        <f t="shared" si="66"/>
        <v>0</v>
      </c>
      <c r="P611" s="468">
        <f>IF(O611=1,SUM($O$6:O611),0)</f>
        <v>0</v>
      </c>
    </row>
    <row r="612" customHeight="1" spans="1:16">
      <c r="A612" s="487"/>
      <c r="B612" s="497">
        <v>2</v>
      </c>
      <c r="C612" s="209" t="s">
        <v>656</v>
      </c>
      <c r="D612" s="498" t="s">
        <v>45</v>
      </c>
      <c r="E612" s="499" t="s">
        <v>43</v>
      </c>
      <c r="F612" s="501">
        <v>19947</v>
      </c>
      <c r="G612" s="501">
        <v>19947</v>
      </c>
      <c r="H612" s="529"/>
      <c r="I612" s="495">
        <f t="shared" si="62"/>
        <v>19947</v>
      </c>
      <c r="J612" s="511">
        <f t="shared" si="63"/>
        <v>0</v>
      </c>
      <c r="K612" s="468">
        <f t="shared" si="64"/>
        <v>1</v>
      </c>
      <c r="L612" s="468">
        <f>IF(J612=1,SUM($J$6:J612),0)</f>
        <v>0</v>
      </c>
      <c r="M612" s="468">
        <f>IF(K612=1,SUM($K$6:K612),0)</f>
        <v>201227471.798931</v>
      </c>
      <c r="N612" s="513">
        <f t="shared" si="65"/>
        <v>201227471.798931</v>
      </c>
      <c r="O612" s="468">
        <f t="shared" si="66"/>
        <v>0</v>
      </c>
      <c r="P612" s="468">
        <f>IF(O612=1,SUM($O$6:O612),0)</f>
        <v>0</v>
      </c>
    </row>
    <row r="613" customHeight="1" spans="1:16">
      <c r="A613" s="487"/>
      <c r="B613" s="497">
        <v>3</v>
      </c>
      <c r="C613" s="209" t="s">
        <v>657</v>
      </c>
      <c r="D613" s="498" t="s">
        <v>45</v>
      </c>
      <c r="E613" s="499" t="s">
        <v>43</v>
      </c>
      <c r="F613" s="501">
        <v>26711.9</v>
      </c>
      <c r="G613" s="501">
        <v>26711.9</v>
      </c>
      <c r="H613" s="529"/>
      <c r="I613" s="495">
        <f t="shared" si="62"/>
        <v>26711.9</v>
      </c>
      <c r="J613" s="511">
        <f t="shared" si="63"/>
        <v>0</v>
      </c>
      <c r="K613" s="468">
        <f t="shared" si="64"/>
        <v>1</v>
      </c>
      <c r="L613" s="468">
        <f>IF(J613=1,SUM($J$6:J613),0)</f>
        <v>0</v>
      </c>
      <c r="M613" s="468">
        <f>IF(K613=1,SUM($K$6:K613),0)</f>
        <v>201227472.798931</v>
      </c>
      <c r="N613" s="513">
        <f t="shared" si="65"/>
        <v>201227472.798931</v>
      </c>
      <c r="O613" s="468">
        <f t="shared" si="66"/>
        <v>0</v>
      </c>
      <c r="P613" s="468">
        <f>IF(O613=1,SUM($O$6:O613),0)</f>
        <v>0</v>
      </c>
    </row>
    <row r="614" customHeight="1" spans="1:16">
      <c r="A614" s="487"/>
      <c r="B614" s="497">
        <v>4</v>
      </c>
      <c r="C614" s="209" t="s">
        <v>658</v>
      </c>
      <c r="D614" s="498" t="s">
        <v>45</v>
      </c>
      <c r="E614" s="499" t="s">
        <v>43</v>
      </c>
      <c r="F614" s="501">
        <v>84820.5</v>
      </c>
      <c r="G614" s="501">
        <v>84820.5</v>
      </c>
      <c r="H614" s="529"/>
      <c r="I614" s="495">
        <f t="shared" si="62"/>
        <v>84820.5</v>
      </c>
      <c r="J614" s="511">
        <f t="shared" si="63"/>
        <v>0</v>
      </c>
      <c r="K614" s="468">
        <f t="shared" si="64"/>
        <v>1</v>
      </c>
      <c r="L614" s="468">
        <f>IF(J614=1,SUM($J$6:J614),0)</f>
        <v>0</v>
      </c>
      <c r="M614" s="468">
        <f>IF(K614=1,SUM($K$6:K614),0)</f>
        <v>201227473.798931</v>
      </c>
      <c r="N614" s="513">
        <f t="shared" si="65"/>
        <v>201227473.798931</v>
      </c>
      <c r="O614" s="468">
        <f t="shared" si="66"/>
        <v>0</v>
      </c>
      <c r="P614" s="468">
        <f>IF(O614=1,SUM($O$6:O614),0)</f>
        <v>0</v>
      </c>
    </row>
    <row r="615" customHeight="1" spans="1:16">
      <c r="A615" s="487"/>
      <c r="B615" s="497">
        <v>5</v>
      </c>
      <c r="C615" s="209" t="s">
        <v>659</v>
      </c>
      <c r="D615" s="498" t="s">
        <v>45</v>
      </c>
      <c r="E615" s="499" t="s">
        <v>43</v>
      </c>
      <c r="F615" s="501">
        <v>33550</v>
      </c>
      <c r="G615" s="501">
        <v>33550</v>
      </c>
      <c r="H615" s="529"/>
      <c r="I615" s="495">
        <f t="shared" si="62"/>
        <v>33550</v>
      </c>
      <c r="J615" s="511">
        <f t="shared" si="63"/>
        <v>0</v>
      </c>
      <c r="K615" s="468">
        <f t="shared" si="64"/>
        <v>1</v>
      </c>
      <c r="L615" s="468">
        <f>IF(J615=1,SUM($J$6:J615),0)</f>
        <v>0</v>
      </c>
      <c r="M615" s="468">
        <f>IF(K615=1,SUM($K$6:K615),0)</f>
        <v>201227474.798931</v>
      </c>
      <c r="N615" s="513">
        <f t="shared" si="65"/>
        <v>201227474.798931</v>
      </c>
      <c r="O615" s="468">
        <f t="shared" si="66"/>
        <v>0</v>
      </c>
      <c r="P615" s="468">
        <f>IF(O615=1,SUM($O$6:O615),0)</f>
        <v>0</v>
      </c>
    </row>
    <row r="616" customHeight="1" spans="1:16">
      <c r="A616" s="487"/>
      <c r="B616" s="497">
        <v>6</v>
      </c>
      <c r="C616" s="209" t="s">
        <v>660</v>
      </c>
      <c r="D616" s="498" t="s">
        <v>45</v>
      </c>
      <c r="E616" s="499" t="s">
        <v>43</v>
      </c>
      <c r="F616" s="501">
        <v>16833.56</v>
      </c>
      <c r="G616" s="501">
        <v>16833.56</v>
      </c>
      <c r="H616" s="529"/>
      <c r="I616" s="495">
        <f t="shared" si="62"/>
        <v>16833.56</v>
      </c>
      <c r="J616" s="511">
        <f t="shared" si="63"/>
        <v>0</v>
      </c>
      <c r="K616" s="468">
        <f t="shared" si="64"/>
        <v>1</v>
      </c>
      <c r="L616" s="468">
        <f>IF(J616=1,SUM($J$6:J616),0)</f>
        <v>0</v>
      </c>
      <c r="M616" s="468">
        <f>IF(K616=1,SUM($K$6:K616),0)</f>
        <v>201227475.798931</v>
      </c>
      <c r="N616" s="513">
        <f t="shared" si="65"/>
        <v>201227475.798931</v>
      </c>
      <c r="O616" s="468">
        <f t="shared" si="66"/>
        <v>0</v>
      </c>
      <c r="P616" s="468">
        <f>IF(O616=1,SUM($O$6:O616),0)</f>
        <v>0</v>
      </c>
    </row>
    <row r="617" customHeight="1" spans="1:16">
      <c r="A617" s="487"/>
      <c r="B617" s="497">
        <v>7</v>
      </c>
      <c r="C617" s="209" t="s">
        <v>661</v>
      </c>
      <c r="D617" s="498" t="s">
        <v>45</v>
      </c>
      <c r="E617" s="499" t="s">
        <v>43</v>
      </c>
      <c r="F617" s="501">
        <v>72742.5</v>
      </c>
      <c r="G617" s="501">
        <v>72742.5</v>
      </c>
      <c r="H617" s="529"/>
      <c r="I617" s="495">
        <f t="shared" si="62"/>
        <v>72742.5</v>
      </c>
      <c r="J617" s="511">
        <f t="shared" si="63"/>
        <v>0</v>
      </c>
      <c r="K617" s="468">
        <f t="shared" si="64"/>
        <v>1</v>
      </c>
      <c r="L617" s="468">
        <f>IF(J617=1,SUM($J$6:J617),0)</f>
        <v>0</v>
      </c>
      <c r="M617" s="468">
        <f>IF(K617=1,SUM($K$6:K617),0)</f>
        <v>201227476.798931</v>
      </c>
      <c r="N617" s="513">
        <f t="shared" si="65"/>
        <v>201227476.798931</v>
      </c>
      <c r="O617" s="468">
        <f t="shared" si="66"/>
        <v>0</v>
      </c>
      <c r="P617" s="468">
        <f>IF(O617=1,SUM($O$6:O617),0)</f>
        <v>0</v>
      </c>
    </row>
    <row r="618" customHeight="1" spans="1:16">
      <c r="A618" s="487"/>
      <c r="B618" s="497">
        <v>8</v>
      </c>
      <c r="C618" s="209" t="s">
        <v>662</v>
      </c>
      <c r="D618" s="498" t="s">
        <v>45</v>
      </c>
      <c r="E618" s="499" t="s">
        <v>43</v>
      </c>
      <c r="F618" s="501">
        <v>45445</v>
      </c>
      <c r="G618" s="501">
        <v>45445</v>
      </c>
      <c r="H618" s="529"/>
      <c r="I618" s="495">
        <f t="shared" si="62"/>
        <v>45445</v>
      </c>
      <c r="J618" s="511">
        <f t="shared" si="63"/>
        <v>0</v>
      </c>
      <c r="K618" s="468">
        <f t="shared" si="64"/>
        <v>1</v>
      </c>
      <c r="L618" s="468">
        <f>IF(J618=1,SUM($J$6:J618),0)</f>
        <v>0</v>
      </c>
      <c r="M618" s="468">
        <f>IF(K618=1,SUM($K$6:K618),0)</f>
        <v>201227477.798931</v>
      </c>
      <c r="N618" s="513">
        <f t="shared" si="65"/>
        <v>201227477.798931</v>
      </c>
      <c r="O618" s="468">
        <f t="shared" si="66"/>
        <v>0</v>
      </c>
      <c r="P618" s="468">
        <f>IF(O618=1,SUM($O$6:O618),0)</f>
        <v>0</v>
      </c>
    </row>
    <row r="619" customHeight="1" spans="1:16">
      <c r="A619" s="487"/>
      <c r="B619" s="497">
        <v>9</v>
      </c>
      <c r="C619" s="209" t="s">
        <v>663</v>
      </c>
      <c r="D619" s="498" t="s">
        <v>45</v>
      </c>
      <c r="E619" s="499" t="s">
        <v>43</v>
      </c>
      <c r="F619" s="501">
        <v>84820.5</v>
      </c>
      <c r="G619" s="501">
        <v>84820.5</v>
      </c>
      <c r="H619" s="529"/>
      <c r="I619" s="495">
        <f t="shared" si="62"/>
        <v>84820.5</v>
      </c>
      <c r="J619" s="511">
        <f t="shared" si="63"/>
        <v>0</v>
      </c>
      <c r="K619" s="468">
        <f t="shared" si="64"/>
        <v>1</v>
      </c>
      <c r="L619" s="468">
        <f>IF(J619=1,SUM($J$6:J619),0)</f>
        <v>0</v>
      </c>
      <c r="M619" s="468">
        <f>IF(K619=1,SUM($K$6:K619),0)</f>
        <v>201227478.798931</v>
      </c>
      <c r="N619" s="513">
        <f t="shared" si="65"/>
        <v>201227478.798931</v>
      </c>
      <c r="O619" s="468">
        <f t="shared" si="66"/>
        <v>0</v>
      </c>
      <c r="P619" s="468">
        <f>IF(O619=1,SUM($O$6:O619),0)</f>
        <v>0</v>
      </c>
    </row>
    <row r="620" customHeight="1" spans="1:16">
      <c r="A620" s="487"/>
      <c r="B620" s="497">
        <v>10</v>
      </c>
      <c r="C620" s="209" t="s">
        <v>664</v>
      </c>
      <c r="D620" s="498" t="s">
        <v>45</v>
      </c>
      <c r="E620" s="499" t="s">
        <v>43</v>
      </c>
      <c r="F620" s="501">
        <v>53866.66</v>
      </c>
      <c r="G620" s="501">
        <v>53866.66</v>
      </c>
      <c r="H620" s="529"/>
      <c r="I620" s="495">
        <f t="shared" si="62"/>
        <v>53866.66</v>
      </c>
      <c r="J620" s="511">
        <f t="shared" si="63"/>
        <v>0</v>
      </c>
      <c r="K620" s="468">
        <f t="shared" si="64"/>
        <v>1</v>
      </c>
      <c r="L620" s="468">
        <f>IF(J620=1,SUM($J$6:J620),0)</f>
        <v>0</v>
      </c>
      <c r="M620" s="468">
        <f>IF(K620=1,SUM($K$6:K620),0)</f>
        <v>201227479.798931</v>
      </c>
      <c r="N620" s="513">
        <f t="shared" si="65"/>
        <v>201227479.798931</v>
      </c>
      <c r="O620" s="468">
        <f t="shared" si="66"/>
        <v>0</v>
      </c>
      <c r="P620" s="468">
        <f>IF(O620=1,SUM($O$6:O620),0)</f>
        <v>0</v>
      </c>
    </row>
    <row r="621" customHeight="1" spans="1:16">
      <c r="A621" s="487"/>
      <c r="B621" s="497">
        <v>11</v>
      </c>
      <c r="C621" s="209" t="s">
        <v>665</v>
      </c>
      <c r="D621" s="498" t="s">
        <v>45</v>
      </c>
      <c r="E621" s="499" t="s">
        <v>43</v>
      </c>
      <c r="F621" s="501">
        <v>38499.54</v>
      </c>
      <c r="G621" s="501">
        <v>38499.54</v>
      </c>
      <c r="H621" s="529"/>
      <c r="I621" s="495">
        <f t="shared" si="62"/>
        <v>38499.54</v>
      </c>
      <c r="J621" s="511">
        <f t="shared" si="63"/>
        <v>0</v>
      </c>
      <c r="K621" s="468">
        <f t="shared" si="64"/>
        <v>1</v>
      </c>
      <c r="L621" s="468">
        <f>IF(J621=1,SUM($J$6:J621),0)</f>
        <v>0</v>
      </c>
      <c r="M621" s="468">
        <f>IF(K621=1,SUM($K$6:K621),0)</f>
        <v>201227480.798931</v>
      </c>
      <c r="N621" s="513">
        <f t="shared" si="65"/>
        <v>201227480.798931</v>
      </c>
      <c r="O621" s="468">
        <f t="shared" si="66"/>
        <v>0</v>
      </c>
      <c r="P621" s="468">
        <f>IF(O621=1,SUM($O$6:O621),0)</f>
        <v>0</v>
      </c>
    </row>
    <row r="622" customHeight="1" spans="1:16">
      <c r="A622" s="487"/>
      <c r="B622" s="497">
        <v>12</v>
      </c>
      <c r="C622" s="209" t="s">
        <v>666</v>
      </c>
      <c r="D622" s="498" t="s">
        <v>45</v>
      </c>
      <c r="E622" s="499" t="s">
        <v>262</v>
      </c>
      <c r="F622" s="501">
        <v>31720</v>
      </c>
      <c r="G622" s="501">
        <v>31720</v>
      </c>
      <c r="H622" s="529"/>
      <c r="I622" s="495">
        <f t="shared" si="62"/>
        <v>31720</v>
      </c>
      <c r="J622" s="511">
        <f t="shared" si="63"/>
        <v>0</v>
      </c>
      <c r="K622" s="468">
        <f t="shared" si="64"/>
        <v>1</v>
      </c>
      <c r="L622" s="468">
        <f>IF(J622=1,SUM($J$6:J622),0)</f>
        <v>0</v>
      </c>
      <c r="M622" s="468">
        <f>IF(K622=1,SUM($K$6:K622),0)</f>
        <v>201227481.798931</v>
      </c>
      <c r="N622" s="513">
        <f t="shared" si="65"/>
        <v>201227481.798931</v>
      </c>
      <c r="O622" s="468">
        <f t="shared" si="66"/>
        <v>0</v>
      </c>
      <c r="P622" s="468">
        <f>IF(O622=1,SUM($O$6:O622),0)</f>
        <v>0</v>
      </c>
    </row>
    <row r="623" customHeight="1" spans="1:16">
      <c r="A623" s="487"/>
      <c r="B623" s="497">
        <v>13</v>
      </c>
      <c r="C623" s="209" t="s">
        <v>667</v>
      </c>
      <c r="D623" s="498" t="s">
        <v>45</v>
      </c>
      <c r="E623" s="499" t="s">
        <v>262</v>
      </c>
      <c r="F623" s="501">
        <v>51240</v>
      </c>
      <c r="G623" s="501">
        <v>51240</v>
      </c>
      <c r="H623" s="529"/>
      <c r="I623" s="495">
        <f t="shared" si="62"/>
        <v>51240</v>
      </c>
      <c r="J623" s="511">
        <f t="shared" si="63"/>
        <v>0</v>
      </c>
      <c r="K623" s="468">
        <f t="shared" si="64"/>
        <v>1</v>
      </c>
      <c r="L623" s="468">
        <f>IF(J623=1,SUM($J$6:J623),0)</f>
        <v>0</v>
      </c>
      <c r="M623" s="468">
        <f>IF(K623=1,SUM($K$6:K623),0)</f>
        <v>201227482.798931</v>
      </c>
      <c r="N623" s="513">
        <f t="shared" si="65"/>
        <v>201227482.798931</v>
      </c>
      <c r="O623" s="468">
        <f t="shared" si="66"/>
        <v>0</v>
      </c>
      <c r="P623" s="468">
        <f>IF(O623=1,SUM($O$6:O623),0)</f>
        <v>0</v>
      </c>
    </row>
    <row r="624" customHeight="1" spans="1:16">
      <c r="A624" s="487"/>
      <c r="B624" s="497">
        <v>14</v>
      </c>
      <c r="C624" s="209" t="s">
        <v>668</v>
      </c>
      <c r="D624" s="498" t="s">
        <v>45</v>
      </c>
      <c r="E624" s="499" t="s">
        <v>43</v>
      </c>
      <c r="F624" s="501">
        <v>3477</v>
      </c>
      <c r="G624" s="501">
        <v>3477</v>
      </c>
      <c r="H624" s="529"/>
      <c r="I624" s="495">
        <f t="shared" si="62"/>
        <v>3477</v>
      </c>
      <c r="J624" s="511">
        <f t="shared" si="63"/>
        <v>0</v>
      </c>
      <c r="K624" s="468">
        <f t="shared" si="64"/>
        <v>1</v>
      </c>
      <c r="L624" s="468">
        <f>IF(J624=1,SUM($J$6:J624),0)</f>
        <v>0</v>
      </c>
      <c r="M624" s="468">
        <f>IF(K624=1,SUM($K$6:K624),0)</f>
        <v>201227483.798931</v>
      </c>
      <c r="N624" s="513">
        <f t="shared" si="65"/>
        <v>201227483.798931</v>
      </c>
      <c r="O624" s="468">
        <f t="shared" si="66"/>
        <v>0</v>
      </c>
      <c r="P624" s="468">
        <f>IF(O624=1,SUM($O$6:O624),0)</f>
        <v>0</v>
      </c>
    </row>
    <row r="625" customHeight="1" spans="1:16">
      <c r="A625" s="487"/>
      <c r="B625" s="497">
        <v>15</v>
      </c>
      <c r="C625" s="209" t="s">
        <v>669</v>
      </c>
      <c r="D625" s="498" t="s">
        <v>45</v>
      </c>
      <c r="E625" s="499" t="s">
        <v>43</v>
      </c>
      <c r="F625" s="501">
        <v>3477</v>
      </c>
      <c r="G625" s="501">
        <v>3477</v>
      </c>
      <c r="H625" s="529"/>
      <c r="I625" s="495">
        <f t="shared" si="62"/>
        <v>3477</v>
      </c>
      <c r="J625" s="511">
        <f t="shared" si="63"/>
        <v>0</v>
      </c>
      <c r="K625" s="468">
        <f t="shared" si="64"/>
        <v>1</v>
      </c>
      <c r="L625" s="468">
        <f>IF(J625=1,SUM($J$6:J625),0)</f>
        <v>0</v>
      </c>
      <c r="M625" s="468">
        <f>IF(K625=1,SUM($K$6:K625),0)</f>
        <v>201227484.798931</v>
      </c>
      <c r="N625" s="513">
        <f t="shared" si="65"/>
        <v>201227484.798931</v>
      </c>
      <c r="O625" s="468">
        <f t="shared" si="66"/>
        <v>0</v>
      </c>
      <c r="P625" s="468">
        <f>IF(O625=1,SUM($O$6:O625),0)</f>
        <v>0</v>
      </c>
    </row>
    <row r="626" customHeight="1" spans="1:16">
      <c r="A626" s="487"/>
      <c r="B626" s="497">
        <v>16</v>
      </c>
      <c r="C626" s="209" t="s">
        <v>670</v>
      </c>
      <c r="D626" s="498" t="s">
        <v>45</v>
      </c>
      <c r="E626" s="499" t="s">
        <v>43</v>
      </c>
      <c r="F626" s="500">
        <v>5531.48</v>
      </c>
      <c r="G626" s="500">
        <v>5531.48</v>
      </c>
      <c r="H626" s="529"/>
      <c r="I626" s="495">
        <f t="shared" si="62"/>
        <v>5531.48</v>
      </c>
      <c r="J626" s="511">
        <f t="shared" si="63"/>
        <v>0</v>
      </c>
      <c r="K626" s="468">
        <f t="shared" si="64"/>
        <v>1</v>
      </c>
      <c r="L626" s="468">
        <f>IF(J626=1,SUM($J$6:J626),0)</f>
        <v>0</v>
      </c>
      <c r="M626" s="468">
        <f>IF(K626=1,SUM($K$6:K626),0)</f>
        <v>201227485.798931</v>
      </c>
      <c r="N626" s="513">
        <f t="shared" si="65"/>
        <v>201227485.798931</v>
      </c>
      <c r="O626" s="468">
        <f t="shared" si="66"/>
        <v>0</v>
      </c>
      <c r="P626" s="468">
        <f>IF(O626=1,SUM($O$6:O626),0)</f>
        <v>0</v>
      </c>
    </row>
    <row r="627" customHeight="1" spans="1:16">
      <c r="A627" s="487"/>
      <c r="B627" s="497">
        <v>17</v>
      </c>
      <c r="C627" s="209" t="s">
        <v>671</v>
      </c>
      <c r="D627" s="498" t="s">
        <v>45</v>
      </c>
      <c r="E627" s="499" t="s">
        <v>262</v>
      </c>
      <c r="F627" s="500">
        <v>15000</v>
      </c>
      <c r="G627" s="500">
        <v>15000</v>
      </c>
      <c r="H627" s="529"/>
      <c r="I627" s="495">
        <f t="shared" si="62"/>
        <v>15000</v>
      </c>
      <c r="J627" s="511">
        <f t="shared" si="63"/>
        <v>0</v>
      </c>
      <c r="K627" s="468">
        <f t="shared" si="64"/>
        <v>1</v>
      </c>
      <c r="L627" s="468">
        <f>IF(J627=1,SUM($J$6:J627),0)</f>
        <v>0</v>
      </c>
      <c r="M627" s="468">
        <f>IF(K627=1,SUM($K$6:K627),0)</f>
        <v>201227486.798931</v>
      </c>
      <c r="N627" s="513">
        <f t="shared" si="65"/>
        <v>201227486.798931</v>
      </c>
      <c r="O627" s="468">
        <f t="shared" si="66"/>
        <v>0</v>
      </c>
      <c r="P627" s="468">
        <f>IF(O627=1,SUM($O$6:O627),0)</f>
        <v>0</v>
      </c>
    </row>
    <row r="628" customHeight="1" spans="1:16">
      <c r="A628" s="487"/>
      <c r="B628" s="497">
        <v>18</v>
      </c>
      <c r="C628" s="209" t="s">
        <v>672</v>
      </c>
      <c r="D628" s="498" t="s">
        <v>45</v>
      </c>
      <c r="E628" s="499" t="s">
        <v>43</v>
      </c>
      <c r="F628" s="501">
        <v>154106.74</v>
      </c>
      <c r="G628" s="501">
        <v>154106.74</v>
      </c>
      <c r="H628" s="529"/>
      <c r="I628" s="495">
        <f t="shared" si="62"/>
        <v>154106.74</v>
      </c>
      <c r="J628" s="511">
        <f t="shared" si="63"/>
        <v>0</v>
      </c>
      <c r="K628" s="468">
        <f t="shared" si="64"/>
        <v>1</v>
      </c>
      <c r="L628" s="468">
        <f>IF(J628=1,SUM($J$6:J628),0)</f>
        <v>0</v>
      </c>
      <c r="M628" s="468">
        <f>IF(K628=1,SUM($K$6:K628),0)</f>
        <v>201227487.798931</v>
      </c>
      <c r="N628" s="513">
        <f t="shared" si="65"/>
        <v>201227487.798931</v>
      </c>
      <c r="O628" s="468">
        <f t="shared" si="66"/>
        <v>0</v>
      </c>
      <c r="P628" s="468">
        <f>IF(O628=1,SUM($O$6:O628),0)</f>
        <v>0</v>
      </c>
    </row>
    <row r="629" customHeight="1" spans="1:16">
      <c r="A629" s="487"/>
      <c r="B629" s="497">
        <v>19</v>
      </c>
      <c r="C629" s="209" t="s">
        <v>673</v>
      </c>
      <c r="D629" s="498" t="s">
        <v>45</v>
      </c>
      <c r="E629" s="499" t="s">
        <v>43</v>
      </c>
      <c r="F629" s="501">
        <v>16226</v>
      </c>
      <c r="G629" s="501">
        <v>16226</v>
      </c>
      <c r="H629" s="529"/>
      <c r="I629" s="495">
        <f t="shared" si="62"/>
        <v>16226</v>
      </c>
      <c r="J629" s="511">
        <f t="shared" si="63"/>
        <v>0</v>
      </c>
      <c r="K629" s="468">
        <f t="shared" si="64"/>
        <v>1</v>
      </c>
      <c r="L629" s="468">
        <f>IF(J629=1,SUM($J$6:J629),0)</f>
        <v>0</v>
      </c>
      <c r="M629" s="468">
        <f>IF(K629=1,SUM($K$6:K629),0)</f>
        <v>201227488.798931</v>
      </c>
      <c r="N629" s="513">
        <f t="shared" si="65"/>
        <v>201227488.798931</v>
      </c>
      <c r="O629" s="468">
        <f t="shared" si="66"/>
        <v>0</v>
      </c>
      <c r="P629" s="468">
        <f>IF(O629=1,SUM($O$6:O629),0)</f>
        <v>0</v>
      </c>
    </row>
    <row r="630" customHeight="1" spans="1:16">
      <c r="A630" s="487"/>
      <c r="B630" s="497">
        <v>20</v>
      </c>
      <c r="C630" s="209" t="s">
        <v>674</v>
      </c>
      <c r="D630" s="498" t="s">
        <v>45</v>
      </c>
      <c r="E630" s="499" t="s">
        <v>43</v>
      </c>
      <c r="F630" s="501">
        <v>61732</v>
      </c>
      <c r="G630" s="501">
        <v>61732</v>
      </c>
      <c r="H630" s="529"/>
      <c r="I630" s="495">
        <f t="shared" si="62"/>
        <v>61732</v>
      </c>
      <c r="J630" s="511">
        <f t="shared" si="63"/>
        <v>0</v>
      </c>
      <c r="K630" s="468">
        <f t="shared" si="64"/>
        <v>1</v>
      </c>
      <c r="L630" s="468">
        <f>IF(J630=1,SUM($J$6:J630),0)</f>
        <v>0</v>
      </c>
      <c r="M630" s="468">
        <f>IF(K630=1,SUM($K$6:K630),0)</f>
        <v>201227489.798931</v>
      </c>
      <c r="N630" s="513">
        <f t="shared" si="65"/>
        <v>201227489.798931</v>
      </c>
      <c r="O630" s="468">
        <f t="shared" si="66"/>
        <v>0</v>
      </c>
      <c r="P630" s="468">
        <f>IF(O630=1,SUM($O$6:O630),0)</f>
        <v>0</v>
      </c>
    </row>
    <row r="631" customHeight="1" spans="1:16">
      <c r="A631" s="487"/>
      <c r="B631" s="497">
        <v>21</v>
      </c>
      <c r="C631" s="209" t="s">
        <v>675</v>
      </c>
      <c r="D631" s="498" t="s">
        <v>45</v>
      </c>
      <c r="E631" s="499" t="s">
        <v>43</v>
      </c>
      <c r="F631" s="501">
        <v>34299.08</v>
      </c>
      <c r="G631" s="501">
        <v>34299.08</v>
      </c>
      <c r="H631" s="529"/>
      <c r="I631" s="495">
        <f t="shared" si="62"/>
        <v>34299.08</v>
      </c>
      <c r="J631" s="511">
        <f t="shared" si="63"/>
        <v>0</v>
      </c>
      <c r="K631" s="468">
        <f t="shared" si="64"/>
        <v>1</v>
      </c>
      <c r="L631" s="468">
        <f>IF(J631=1,SUM($J$6:J631),0)</f>
        <v>0</v>
      </c>
      <c r="M631" s="468">
        <f>IF(K631=1,SUM($K$6:K631),0)</f>
        <v>201227490.798931</v>
      </c>
      <c r="N631" s="513">
        <f t="shared" si="65"/>
        <v>201227490.798931</v>
      </c>
      <c r="O631" s="468">
        <f t="shared" si="66"/>
        <v>0</v>
      </c>
      <c r="P631" s="468">
        <f>IF(O631=1,SUM($O$6:O631),0)</f>
        <v>0</v>
      </c>
    </row>
    <row r="632" customHeight="1" spans="1:16">
      <c r="A632" s="487"/>
      <c r="B632" s="497">
        <v>22</v>
      </c>
      <c r="C632" s="209" t="s">
        <v>676</v>
      </c>
      <c r="D632" s="498" t="s">
        <v>45</v>
      </c>
      <c r="E632" s="499" t="s">
        <v>43</v>
      </c>
      <c r="F632" s="501">
        <v>19825</v>
      </c>
      <c r="G632" s="501">
        <v>19825</v>
      </c>
      <c r="H632" s="529"/>
      <c r="I632" s="495">
        <f t="shared" si="62"/>
        <v>19825</v>
      </c>
      <c r="J632" s="511">
        <f t="shared" si="63"/>
        <v>0</v>
      </c>
      <c r="K632" s="468">
        <f t="shared" si="64"/>
        <v>1</v>
      </c>
      <c r="L632" s="468">
        <f>IF(J632=1,SUM($J$6:J632),0)</f>
        <v>0</v>
      </c>
      <c r="M632" s="468">
        <f>IF(K632=1,SUM($K$6:K632),0)</f>
        <v>201227491.798931</v>
      </c>
      <c r="N632" s="513">
        <f t="shared" si="65"/>
        <v>201227491.798931</v>
      </c>
      <c r="O632" s="468">
        <f t="shared" si="66"/>
        <v>0</v>
      </c>
      <c r="P632" s="468">
        <f>IF(O632=1,SUM($O$6:O632),0)</f>
        <v>0</v>
      </c>
    </row>
    <row r="633" customHeight="1" spans="1:16">
      <c r="A633" s="487"/>
      <c r="B633" s="497">
        <v>23</v>
      </c>
      <c r="C633" s="209" t="s">
        <v>677</v>
      </c>
      <c r="D633" s="498" t="s">
        <v>45</v>
      </c>
      <c r="E633" s="499" t="s">
        <v>43</v>
      </c>
      <c r="F633" s="501">
        <v>5874300</v>
      </c>
      <c r="G633" s="501">
        <v>5874300</v>
      </c>
      <c r="H633" s="529"/>
      <c r="I633" s="495">
        <f t="shared" si="62"/>
        <v>5874300</v>
      </c>
      <c r="J633" s="511">
        <f t="shared" si="63"/>
        <v>0</v>
      </c>
      <c r="K633" s="468">
        <f t="shared" si="64"/>
        <v>1</v>
      </c>
      <c r="L633" s="468">
        <f>IF(J633=1,SUM($J$6:J633),0)</f>
        <v>0</v>
      </c>
      <c r="M633" s="468">
        <f>IF(K633=1,SUM($K$6:K633),0)</f>
        <v>201227492.798931</v>
      </c>
      <c r="N633" s="513">
        <f t="shared" si="65"/>
        <v>201227492.798931</v>
      </c>
      <c r="O633" s="468">
        <f t="shared" si="66"/>
        <v>0</v>
      </c>
      <c r="P633" s="468">
        <f>IF(O633=1,SUM($O$6:O633),0)</f>
        <v>0</v>
      </c>
    </row>
    <row r="634" customHeight="1" spans="1:16">
      <c r="A634" s="487"/>
      <c r="B634" s="497">
        <v>24</v>
      </c>
      <c r="C634" s="209" t="s">
        <v>678</v>
      </c>
      <c r="D634" s="498" t="s">
        <v>45</v>
      </c>
      <c r="E634" s="499" t="s">
        <v>43</v>
      </c>
      <c r="F634" s="501">
        <v>23180</v>
      </c>
      <c r="G634" s="501">
        <v>23180</v>
      </c>
      <c r="H634" s="502"/>
      <c r="I634" s="495">
        <f t="shared" si="62"/>
        <v>23180</v>
      </c>
      <c r="J634" s="511">
        <f t="shared" si="63"/>
        <v>0</v>
      </c>
      <c r="K634" s="468">
        <f t="shared" si="64"/>
        <v>1</v>
      </c>
      <c r="L634" s="468">
        <f>IF(J634=1,SUM($J$6:J634),0)</f>
        <v>0</v>
      </c>
      <c r="M634" s="468">
        <f>IF(K634=1,SUM($K$6:K634),0)</f>
        <v>201227493.798931</v>
      </c>
      <c r="N634" s="513">
        <f t="shared" si="65"/>
        <v>201227493.798931</v>
      </c>
      <c r="O634" s="468">
        <f t="shared" si="66"/>
        <v>0</v>
      </c>
      <c r="P634" s="468">
        <f>IF(O634=1,SUM($O$6:O634),0)</f>
        <v>0</v>
      </c>
    </row>
    <row r="635" customHeight="1" spans="1:16">
      <c r="A635" s="487"/>
      <c r="B635" s="497">
        <v>25</v>
      </c>
      <c r="C635" s="209" t="s">
        <v>679</v>
      </c>
      <c r="D635" s="498" t="s">
        <v>45</v>
      </c>
      <c r="E635" s="499" t="s">
        <v>43</v>
      </c>
      <c r="F635" s="501">
        <v>482893.08</v>
      </c>
      <c r="G635" s="501">
        <v>482893.08</v>
      </c>
      <c r="H635" s="502"/>
      <c r="I635" s="495">
        <f t="shared" si="62"/>
        <v>482893.08</v>
      </c>
      <c r="J635" s="511">
        <f t="shared" si="63"/>
        <v>0</v>
      </c>
      <c r="K635" s="468">
        <f t="shared" si="64"/>
        <v>1</v>
      </c>
      <c r="L635" s="468">
        <f>IF(J635=1,SUM($J$6:J635),0)</f>
        <v>0</v>
      </c>
      <c r="M635" s="468">
        <f>IF(K635=1,SUM($K$6:K635),0)</f>
        <v>201227494.798931</v>
      </c>
      <c r="N635" s="513">
        <f t="shared" si="65"/>
        <v>201227494.798931</v>
      </c>
      <c r="O635" s="468">
        <f t="shared" si="66"/>
        <v>0</v>
      </c>
      <c r="P635" s="468">
        <f>IF(O635=1,SUM($O$6:O635),0)</f>
        <v>0</v>
      </c>
    </row>
    <row r="636" customHeight="1" spans="1:16">
      <c r="A636" s="487"/>
      <c r="B636" s="497"/>
      <c r="C636" s="209"/>
      <c r="D636" s="498" t="s">
        <v>122</v>
      </c>
      <c r="E636" s="499"/>
      <c r="F636" s="501"/>
      <c r="G636" s="501"/>
      <c r="H636" s="502"/>
      <c r="I636" s="495">
        <f t="shared" si="62"/>
        <v>0</v>
      </c>
      <c r="J636" s="511">
        <f t="shared" si="63"/>
        <v>0</v>
      </c>
      <c r="K636" s="468">
        <f t="shared" si="64"/>
        <v>0</v>
      </c>
      <c r="L636" s="468">
        <f>IF(J636=1,SUM($J$6:J636),0)</f>
        <v>0</v>
      </c>
      <c r="M636" s="468">
        <f>IF(K636=1,SUM($K$6:K636),0)</f>
        <v>0</v>
      </c>
      <c r="N636" s="513">
        <f t="shared" si="65"/>
        <v>0</v>
      </c>
      <c r="O636" s="468">
        <f t="shared" si="66"/>
        <v>0</v>
      </c>
      <c r="P636" s="468">
        <f>IF(O636=1,SUM($O$6:O636),0)</f>
        <v>0</v>
      </c>
    </row>
    <row r="637" customHeight="1" spans="1:16">
      <c r="A637" s="487"/>
      <c r="B637" s="497" t="s">
        <v>680</v>
      </c>
      <c r="C637" s="209" t="s">
        <v>681</v>
      </c>
      <c r="D637" s="498" t="s">
        <v>122</v>
      </c>
      <c r="E637" s="499"/>
      <c r="F637" s="501" t="s">
        <v>122</v>
      </c>
      <c r="G637" s="501" t="s">
        <v>122</v>
      </c>
      <c r="H637" s="502"/>
      <c r="I637" s="495" t="str">
        <f t="shared" si="62"/>
        <v/>
      </c>
      <c r="J637" s="511">
        <f t="shared" si="63"/>
        <v>0</v>
      </c>
      <c r="K637" s="468">
        <f t="shared" si="64"/>
        <v>0</v>
      </c>
      <c r="L637" s="468">
        <f>IF(J637=1,SUM($J$6:J637),0)</f>
        <v>0</v>
      </c>
      <c r="M637" s="468">
        <f>IF(K637=1,SUM($K$6:K637),0)</f>
        <v>0</v>
      </c>
      <c r="N637" s="513">
        <f t="shared" si="65"/>
        <v>0</v>
      </c>
      <c r="O637" s="468">
        <f t="shared" si="66"/>
        <v>0</v>
      </c>
      <c r="P637" s="468">
        <f>IF(O637=1,SUM($O$6:O637),0)</f>
        <v>0</v>
      </c>
    </row>
    <row r="638" customHeight="1" spans="1:16">
      <c r="A638" s="487"/>
      <c r="B638" s="497" t="s">
        <v>682</v>
      </c>
      <c r="C638" s="209" t="s">
        <v>683</v>
      </c>
      <c r="D638" s="498" t="s">
        <v>122</v>
      </c>
      <c r="E638" s="499"/>
      <c r="F638" s="501" t="s">
        <v>122</v>
      </c>
      <c r="G638" s="501" t="s">
        <v>122</v>
      </c>
      <c r="H638" s="502"/>
      <c r="I638" s="495" t="str">
        <f t="shared" si="62"/>
        <v/>
      </c>
      <c r="J638" s="511">
        <f t="shared" si="63"/>
        <v>0</v>
      </c>
      <c r="K638" s="468">
        <f t="shared" si="64"/>
        <v>0</v>
      </c>
      <c r="L638" s="468">
        <f>IF(J638=1,SUM($J$6:J638),0)</f>
        <v>0</v>
      </c>
      <c r="M638" s="468">
        <f>IF(K638=1,SUM($K$6:K638),0)</f>
        <v>0</v>
      </c>
      <c r="N638" s="513">
        <f t="shared" si="65"/>
        <v>0</v>
      </c>
      <c r="O638" s="468">
        <f t="shared" si="66"/>
        <v>0</v>
      </c>
      <c r="P638" s="468">
        <f>IF(O638=1,SUM($O$6:O638),0)</f>
        <v>0</v>
      </c>
    </row>
    <row r="639" customHeight="1" spans="1:16">
      <c r="A639" s="487"/>
      <c r="B639" s="497">
        <v>1</v>
      </c>
      <c r="C639" s="209" t="s">
        <v>684</v>
      </c>
      <c r="D639" s="498" t="s">
        <v>24</v>
      </c>
      <c r="E639" s="499" t="s">
        <v>685</v>
      </c>
      <c r="F639" s="501">
        <v>300000</v>
      </c>
      <c r="G639" s="501">
        <v>300000</v>
      </c>
      <c r="H639" s="502"/>
      <c r="I639" s="495">
        <f t="shared" si="62"/>
        <v>300000</v>
      </c>
      <c r="J639" s="511">
        <f t="shared" si="63"/>
        <v>0</v>
      </c>
      <c r="K639" s="468">
        <f t="shared" si="64"/>
        <v>0</v>
      </c>
      <c r="L639" s="468">
        <f>IF(J639=1,SUM($J$6:J639),0)</f>
        <v>0</v>
      </c>
      <c r="M639" s="468">
        <f>IF(K639=1,SUM($K$6:K639),0)</f>
        <v>0</v>
      </c>
      <c r="N639" s="513">
        <f t="shared" si="65"/>
        <v>0</v>
      </c>
      <c r="O639" s="468">
        <f t="shared" si="66"/>
        <v>0</v>
      </c>
      <c r="P639" s="468">
        <f>IF(O639=1,SUM($O$6:O639),0)</f>
        <v>0</v>
      </c>
    </row>
    <row r="640" customHeight="1" spans="1:16">
      <c r="A640" s="487"/>
      <c r="B640" s="497">
        <v>2</v>
      </c>
      <c r="C640" s="209" t="s">
        <v>686</v>
      </c>
      <c r="D640" s="498" t="s">
        <v>24</v>
      </c>
      <c r="E640" s="499" t="s">
        <v>687</v>
      </c>
      <c r="F640" s="501">
        <v>95147.5</v>
      </c>
      <c r="G640" s="501">
        <v>95147.5</v>
      </c>
      <c r="H640" s="502"/>
      <c r="I640" s="495">
        <f t="shared" si="62"/>
        <v>95147.5</v>
      </c>
      <c r="J640" s="511">
        <f t="shared" si="63"/>
        <v>0</v>
      </c>
      <c r="K640" s="468">
        <f t="shared" si="64"/>
        <v>0</v>
      </c>
      <c r="L640" s="468">
        <f>IF(J640=1,SUM($J$6:J640),0)</f>
        <v>0</v>
      </c>
      <c r="M640" s="468">
        <f>IF(K640=1,SUM($K$6:K640),0)</f>
        <v>0</v>
      </c>
      <c r="N640" s="513">
        <f t="shared" si="65"/>
        <v>0</v>
      </c>
      <c r="O640" s="468">
        <f t="shared" si="66"/>
        <v>0</v>
      </c>
      <c r="P640" s="468">
        <f>IF(O640=1,SUM($O$6:O640),0)</f>
        <v>0</v>
      </c>
    </row>
    <row r="641" customHeight="1" spans="1:16">
      <c r="A641" s="487"/>
      <c r="B641" s="497">
        <v>3</v>
      </c>
      <c r="C641" s="209" t="s">
        <v>688</v>
      </c>
      <c r="D641" s="498" t="s">
        <v>24</v>
      </c>
      <c r="E641" s="499" t="s">
        <v>689</v>
      </c>
      <c r="F641" s="501">
        <v>74125</v>
      </c>
      <c r="G641" s="501">
        <v>74125</v>
      </c>
      <c r="H641" s="502"/>
      <c r="I641" s="495">
        <f t="shared" si="62"/>
        <v>74125</v>
      </c>
      <c r="J641" s="511">
        <f t="shared" si="63"/>
        <v>0</v>
      </c>
      <c r="K641" s="468">
        <f t="shared" si="64"/>
        <v>0</v>
      </c>
      <c r="L641" s="468">
        <f>IF(J641=1,SUM($J$6:J641),0)</f>
        <v>0</v>
      </c>
      <c r="M641" s="468">
        <f>IF(K641=1,SUM($K$6:K641),0)</f>
        <v>0</v>
      </c>
      <c r="N641" s="513">
        <f t="shared" si="65"/>
        <v>0</v>
      </c>
      <c r="O641" s="468">
        <f t="shared" si="66"/>
        <v>0</v>
      </c>
      <c r="P641" s="468">
        <f>IF(O641=1,SUM($O$6:O641),0)</f>
        <v>0</v>
      </c>
    </row>
    <row r="642" customHeight="1" spans="1:16">
      <c r="A642" s="487"/>
      <c r="B642" s="497">
        <v>4</v>
      </c>
      <c r="C642" s="209" t="s">
        <v>690</v>
      </c>
      <c r="D642" s="498" t="s">
        <v>24</v>
      </c>
      <c r="E642" s="499" t="s">
        <v>689</v>
      </c>
      <c r="F642" s="501">
        <v>150000</v>
      </c>
      <c r="G642" s="501">
        <v>150000</v>
      </c>
      <c r="H642" s="502"/>
      <c r="I642" s="495">
        <f t="shared" si="62"/>
        <v>150000</v>
      </c>
      <c r="J642" s="511">
        <f t="shared" si="63"/>
        <v>0</v>
      </c>
      <c r="K642" s="468">
        <f t="shared" si="64"/>
        <v>0</v>
      </c>
      <c r="L642" s="468">
        <f>IF(J642=1,SUM($J$6:J642),0)</f>
        <v>0</v>
      </c>
      <c r="M642" s="468">
        <f>IF(K642=1,SUM($K$6:K642),0)</f>
        <v>0</v>
      </c>
      <c r="N642" s="513">
        <f t="shared" si="65"/>
        <v>0</v>
      </c>
      <c r="O642" s="468">
        <f t="shared" si="66"/>
        <v>0</v>
      </c>
      <c r="P642" s="468">
        <f>IF(O642=1,SUM($O$6:O642),0)</f>
        <v>0</v>
      </c>
    </row>
    <row r="643" customHeight="1" spans="1:16">
      <c r="A643" s="487"/>
      <c r="B643" s="497">
        <v>5</v>
      </c>
      <c r="C643" s="209" t="s">
        <v>691</v>
      </c>
      <c r="D643" s="498" t="s">
        <v>45</v>
      </c>
      <c r="E643" s="499" t="s">
        <v>689</v>
      </c>
      <c r="F643" s="501">
        <v>243000</v>
      </c>
      <c r="G643" s="501">
        <v>243000</v>
      </c>
      <c r="H643" s="502"/>
      <c r="I643" s="495">
        <f t="shared" si="62"/>
        <v>243000</v>
      </c>
      <c r="J643" s="511">
        <f t="shared" si="63"/>
        <v>0</v>
      </c>
      <c r="K643" s="468">
        <f t="shared" si="64"/>
        <v>1</v>
      </c>
      <c r="L643" s="468">
        <f>IF(J643=1,SUM($J$6:J643),0)</f>
        <v>0</v>
      </c>
      <c r="M643" s="468">
        <f>IF(K643=1,SUM($K$6:K643),0)</f>
        <v>201227495.798931</v>
      </c>
      <c r="N643" s="513">
        <f t="shared" si="65"/>
        <v>201227495.798931</v>
      </c>
      <c r="O643" s="468">
        <f t="shared" si="66"/>
        <v>0</v>
      </c>
      <c r="P643" s="468">
        <f>IF(O643=1,SUM($O$6:O643),0)</f>
        <v>0</v>
      </c>
    </row>
    <row r="644" customHeight="1" spans="1:16">
      <c r="A644" s="487"/>
      <c r="B644" s="497">
        <v>6</v>
      </c>
      <c r="C644" s="209" t="s">
        <v>692</v>
      </c>
      <c r="D644" s="498" t="s">
        <v>45</v>
      </c>
      <c r="E644" s="499" t="s">
        <v>689</v>
      </c>
      <c r="F644" s="501">
        <v>1124962.5</v>
      </c>
      <c r="G644" s="501">
        <v>1124962.5</v>
      </c>
      <c r="H644" s="502"/>
      <c r="I644" s="495">
        <f t="shared" si="62"/>
        <v>1124962.5</v>
      </c>
      <c r="J644" s="511">
        <f t="shared" si="63"/>
        <v>0</v>
      </c>
      <c r="K644" s="468">
        <f t="shared" si="64"/>
        <v>1</v>
      </c>
      <c r="L644" s="468">
        <f>IF(J644=1,SUM($J$6:J644),0)</f>
        <v>0</v>
      </c>
      <c r="M644" s="468">
        <f>IF(K644=1,SUM($K$6:K644),0)</f>
        <v>201227496.798931</v>
      </c>
      <c r="N644" s="513">
        <f t="shared" si="65"/>
        <v>201227496.798931</v>
      </c>
      <c r="O644" s="468">
        <f t="shared" si="66"/>
        <v>0</v>
      </c>
      <c r="P644" s="468">
        <f>IF(O644=1,SUM($O$6:O644),0)</f>
        <v>0</v>
      </c>
    </row>
    <row r="645" customHeight="1" spans="1:16">
      <c r="A645" s="487"/>
      <c r="B645" s="497">
        <v>7</v>
      </c>
      <c r="C645" s="209" t="s">
        <v>693</v>
      </c>
      <c r="D645" s="498" t="s">
        <v>45</v>
      </c>
      <c r="E645" s="499" t="s">
        <v>689</v>
      </c>
      <c r="F645" s="501">
        <v>5065452.75</v>
      </c>
      <c r="G645" s="501">
        <v>5065452.75</v>
      </c>
      <c r="H645" s="502"/>
      <c r="I645" s="495">
        <f t="shared" si="62"/>
        <v>5065452.75</v>
      </c>
      <c r="J645" s="511">
        <f t="shared" si="63"/>
        <v>0</v>
      </c>
      <c r="K645" s="468">
        <f t="shared" si="64"/>
        <v>1</v>
      </c>
      <c r="L645" s="468">
        <f>IF(J645=1,SUM($J$6:J645),0)</f>
        <v>0</v>
      </c>
      <c r="M645" s="468">
        <f>IF(K645=1,SUM($K$6:K645),0)</f>
        <v>201227497.798931</v>
      </c>
      <c r="N645" s="513">
        <f t="shared" si="65"/>
        <v>201227497.798931</v>
      </c>
      <c r="O645" s="468">
        <f t="shared" si="66"/>
        <v>0</v>
      </c>
      <c r="P645" s="468">
        <f>IF(O645=1,SUM($O$6:O645),0)</f>
        <v>0</v>
      </c>
    </row>
    <row r="646" customHeight="1" spans="1:16">
      <c r="A646" s="487"/>
      <c r="B646" s="497">
        <v>8</v>
      </c>
      <c r="C646" s="209" t="s">
        <v>694</v>
      </c>
      <c r="D646" s="498" t="s">
        <v>45</v>
      </c>
      <c r="E646" s="499" t="s">
        <v>689</v>
      </c>
      <c r="F646" s="501">
        <v>5065452.75</v>
      </c>
      <c r="G646" s="501">
        <v>5065452.75</v>
      </c>
      <c r="H646" s="502"/>
      <c r="I646" s="495">
        <f t="shared" si="62"/>
        <v>5065452.75</v>
      </c>
      <c r="J646" s="511">
        <f t="shared" si="63"/>
        <v>0</v>
      </c>
      <c r="K646" s="468">
        <f t="shared" si="64"/>
        <v>1</v>
      </c>
      <c r="L646" s="468">
        <f>IF(J646=1,SUM($J$6:J646),0)</f>
        <v>0</v>
      </c>
      <c r="M646" s="468">
        <f>IF(K646=1,SUM($K$6:K646),0)</f>
        <v>201227498.798931</v>
      </c>
      <c r="N646" s="513">
        <f t="shared" si="65"/>
        <v>201227498.798931</v>
      </c>
      <c r="O646" s="468">
        <f t="shared" si="66"/>
        <v>0</v>
      </c>
      <c r="P646" s="468">
        <f>IF(O646=1,SUM($O$6:O646),0)</f>
        <v>0</v>
      </c>
    </row>
    <row r="647" customHeight="1" spans="1:16">
      <c r="A647" s="487"/>
      <c r="B647" s="497">
        <v>9</v>
      </c>
      <c r="C647" s="209" t="s">
        <v>695</v>
      </c>
      <c r="D647" s="498" t="s">
        <v>45</v>
      </c>
      <c r="E647" s="499" t="s">
        <v>696</v>
      </c>
      <c r="F647" s="501">
        <v>185000</v>
      </c>
      <c r="G647" s="501">
        <v>185000</v>
      </c>
      <c r="H647" s="502"/>
      <c r="I647" s="495">
        <f t="shared" si="62"/>
        <v>185000</v>
      </c>
      <c r="J647" s="511">
        <f t="shared" si="63"/>
        <v>0</v>
      </c>
      <c r="K647" s="468">
        <f t="shared" si="64"/>
        <v>1</v>
      </c>
      <c r="L647" s="468">
        <f>IF(J647=1,SUM($J$6:J647),0)</f>
        <v>0</v>
      </c>
      <c r="M647" s="468">
        <f>IF(K647=1,SUM($K$6:K647),0)</f>
        <v>201227499.798931</v>
      </c>
      <c r="N647" s="513">
        <f t="shared" si="65"/>
        <v>201227499.798931</v>
      </c>
      <c r="O647" s="468">
        <f t="shared" si="66"/>
        <v>0</v>
      </c>
      <c r="P647" s="468">
        <f>IF(O647=1,SUM($O$6:O647),0)</f>
        <v>0</v>
      </c>
    </row>
    <row r="648" customHeight="1" spans="1:16">
      <c r="A648" s="487"/>
      <c r="B648" s="497"/>
      <c r="C648" s="209" t="s">
        <v>122</v>
      </c>
      <c r="D648" s="498" t="s">
        <v>122</v>
      </c>
      <c r="E648" s="499"/>
      <c r="F648" s="501"/>
      <c r="G648" s="501"/>
      <c r="H648" s="502"/>
      <c r="I648" s="495">
        <f t="shared" si="62"/>
        <v>0</v>
      </c>
      <c r="J648" s="511">
        <f t="shared" si="63"/>
        <v>0</v>
      </c>
      <c r="K648" s="468">
        <f t="shared" si="64"/>
        <v>0</v>
      </c>
      <c r="L648" s="468">
        <f>IF(J648=1,SUM($J$6:J648),0)</f>
        <v>0</v>
      </c>
      <c r="M648" s="468">
        <f>IF(K648=1,SUM($K$6:K648),0)</f>
        <v>0</v>
      </c>
      <c r="N648" s="513">
        <f t="shared" si="65"/>
        <v>0</v>
      </c>
      <c r="O648" s="468">
        <f t="shared" si="66"/>
        <v>0</v>
      </c>
      <c r="P648" s="468">
        <f>IF(O648=1,SUM($O$6:O648),0)</f>
        <v>0</v>
      </c>
    </row>
    <row r="649" customHeight="1" spans="1:16">
      <c r="A649" s="487"/>
      <c r="B649" s="497" t="s">
        <v>697</v>
      </c>
      <c r="C649" s="209" t="s">
        <v>698</v>
      </c>
      <c r="D649" s="498" t="s">
        <v>122</v>
      </c>
      <c r="E649" s="499"/>
      <c r="F649" s="501"/>
      <c r="G649" s="501"/>
      <c r="H649" s="502"/>
      <c r="I649" s="495">
        <f t="shared" si="62"/>
        <v>0</v>
      </c>
      <c r="J649" s="511">
        <f t="shared" si="63"/>
        <v>0</v>
      </c>
      <c r="K649" s="468">
        <f t="shared" si="64"/>
        <v>0</v>
      </c>
      <c r="L649" s="468">
        <f>IF(J649=1,SUM($J$6:J649),0)</f>
        <v>0</v>
      </c>
      <c r="M649" s="468">
        <f>IF(K649=1,SUM($K$6:K649),0)</f>
        <v>0</v>
      </c>
      <c r="N649" s="513">
        <f t="shared" si="65"/>
        <v>0</v>
      </c>
      <c r="O649" s="468">
        <f t="shared" si="66"/>
        <v>0</v>
      </c>
      <c r="P649" s="468">
        <f>IF(O649=1,SUM($O$6:O649),0)</f>
        <v>0</v>
      </c>
    </row>
    <row r="650" customHeight="1" spans="1:16">
      <c r="A650" s="487"/>
      <c r="B650" s="497">
        <v>1</v>
      </c>
      <c r="C650" s="209" t="s">
        <v>699</v>
      </c>
      <c r="D650" s="498" t="s">
        <v>24</v>
      </c>
      <c r="E650" s="499" t="s">
        <v>262</v>
      </c>
      <c r="F650" s="501">
        <v>200000</v>
      </c>
      <c r="G650" s="501">
        <v>200000</v>
      </c>
      <c r="H650" s="502"/>
      <c r="I650" s="495">
        <f t="shared" si="62"/>
        <v>200000</v>
      </c>
      <c r="J650" s="511">
        <f t="shared" si="63"/>
        <v>0</v>
      </c>
      <c r="K650" s="468">
        <f t="shared" si="64"/>
        <v>0</v>
      </c>
      <c r="L650" s="468">
        <f>IF(J650=1,SUM($J$6:J650),0)</f>
        <v>0</v>
      </c>
      <c r="M650" s="468">
        <f>IF(K650=1,SUM($K$6:K650),0)</f>
        <v>0</v>
      </c>
      <c r="N650" s="513">
        <f t="shared" si="65"/>
        <v>0</v>
      </c>
      <c r="O650" s="468">
        <f t="shared" si="66"/>
        <v>0</v>
      </c>
      <c r="P650" s="468">
        <f>IF(O650=1,SUM($O$6:O650),0)</f>
        <v>0</v>
      </c>
    </row>
    <row r="651" customHeight="1" spans="1:16">
      <c r="A651" s="487"/>
      <c r="B651" s="497">
        <v>2</v>
      </c>
      <c r="C651" s="209" t="s">
        <v>700</v>
      </c>
      <c r="D651" s="498" t="s">
        <v>24</v>
      </c>
      <c r="E651" s="499" t="s">
        <v>689</v>
      </c>
      <c r="F651" s="501">
        <v>230000</v>
      </c>
      <c r="G651" s="501">
        <v>230000</v>
      </c>
      <c r="H651" s="502"/>
      <c r="I651" s="495">
        <f t="shared" si="62"/>
        <v>230000</v>
      </c>
      <c r="J651" s="511">
        <f t="shared" si="63"/>
        <v>0</v>
      </c>
      <c r="K651" s="468">
        <f t="shared" si="64"/>
        <v>0</v>
      </c>
      <c r="L651" s="468">
        <f>IF(J651=1,SUM($J$6:J651),0)</f>
        <v>0</v>
      </c>
      <c r="M651" s="468">
        <f>IF(K651=1,SUM($K$6:K651),0)</f>
        <v>0</v>
      </c>
      <c r="N651" s="513">
        <f t="shared" si="65"/>
        <v>0</v>
      </c>
      <c r="O651" s="468">
        <f t="shared" si="66"/>
        <v>0</v>
      </c>
      <c r="P651" s="468">
        <f>IF(O651=1,SUM($O$6:O651),0)</f>
        <v>0</v>
      </c>
    </row>
    <row r="652" customHeight="1" spans="1:16">
      <c r="A652" s="487"/>
      <c r="B652" s="497">
        <v>3</v>
      </c>
      <c r="C652" s="209" t="s">
        <v>701</v>
      </c>
      <c r="D652" s="498" t="s">
        <v>24</v>
      </c>
      <c r="E652" s="499" t="s">
        <v>689</v>
      </c>
      <c r="F652" s="501">
        <v>55000</v>
      </c>
      <c r="G652" s="501">
        <v>55000</v>
      </c>
      <c r="H652" s="502"/>
      <c r="I652" s="495">
        <f t="shared" si="62"/>
        <v>55000</v>
      </c>
      <c r="J652" s="511">
        <f t="shared" ref="J652:J715" si="67">IF(D652="MDU-KD",1,0)</f>
        <v>0</v>
      </c>
      <c r="K652" s="468">
        <f t="shared" ref="K652:K715" si="68">IF(D652="HDW",1,0)</f>
        <v>0</v>
      </c>
      <c r="L652" s="468">
        <f>IF(J652=1,SUM($J$6:J652),0)</f>
        <v>0</v>
      </c>
      <c r="M652" s="468">
        <f>IF(K652=1,SUM($K$6:K652),0)</f>
        <v>0</v>
      </c>
      <c r="N652" s="513">
        <f t="shared" ref="N652:N715" si="69">IF(L652=0,M652,L652)</f>
        <v>0</v>
      </c>
      <c r="O652" s="468">
        <f t="shared" ref="O652:O715" si="70">IF(E652=0,0,IF(LEFT(C652,11)="Tiang Beton",1,0))</f>
        <v>0</v>
      </c>
      <c r="P652" s="468">
        <f>IF(O652=1,SUM($O$6:O652),0)</f>
        <v>0</v>
      </c>
    </row>
    <row r="653" customHeight="1" spans="1:16">
      <c r="A653" s="487"/>
      <c r="B653" s="497">
        <v>4</v>
      </c>
      <c r="C653" s="209" t="s">
        <v>702</v>
      </c>
      <c r="D653" s="498" t="s">
        <v>24</v>
      </c>
      <c r="E653" s="499" t="s">
        <v>262</v>
      </c>
      <c r="F653" s="501">
        <v>93000</v>
      </c>
      <c r="G653" s="501">
        <v>93000</v>
      </c>
      <c r="H653" s="502"/>
      <c r="I653" s="495">
        <f t="shared" si="62"/>
        <v>93000</v>
      </c>
      <c r="J653" s="511">
        <f t="shared" si="67"/>
        <v>0</v>
      </c>
      <c r="K653" s="468">
        <f t="shared" si="68"/>
        <v>0</v>
      </c>
      <c r="L653" s="468">
        <f>IF(J653=1,SUM($J$6:J653),0)</f>
        <v>0</v>
      </c>
      <c r="M653" s="468">
        <f>IF(K653=1,SUM($K$6:K653),0)</f>
        <v>0</v>
      </c>
      <c r="N653" s="513">
        <f t="shared" si="69"/>
        <v>0</v>
      </c>
      <c r="O653" s="468">
        <f t="shared" si="70"/>
        <v>0</v>
      </c>
      <c r="P653" s="468">
        <f>IF(O653=1,SUM($O$6:O653),0)</f>
        <v>0</v>
      </c>
    </row>
    <row r="654" customHeight="1" spans="1:16">
      <c r="A654" s="487"/>
      <c r="B654" s="497">
        <v>5</v>
      </c>
      <c r="C654" s="209" t="s">
        <v>703</v>
      </c>
      <c r="D654" s="498" t="s">
        <v>24</v>
      </c>
      <c r="E654" s="499" t="s">
        <v>262</v>
      </c>
      <c r="F654" s="501">
        <v>85000</v>
      </c>
      <c r="G654" s="501">
        <v>85000</v>
      </c>
      <c r="H654" s="502"/>
      <c r="I654" s="495">
        <f t="shared" si="62"/>
        <v>85000</v>
      </c>
      <c r="J654" s="511">
        <f t="shared" si="67"/>
        <v>0</v>
      </c>
      <c r="K654" s="468">
        <f t="shared" si="68"/>
        <v>0</v>
      </c>
      <c r="L654" s="468">
        <f>IF(J654=1,SUM($J$6:J654),0)</f>
        <v>0</v>
      </c>
      <c r="M654" s="468">
        <f>IF(K654=1,SUM($K$6:K654),0)</f>
        <v>0</v>
      </c>
      <c r="N654" s="513">
        <f t="shared" si="69"/>
        <v>0</v>
      </c>
      <c r="O654" s="468">
        <f t="shared" si="70"/>
        <v>0</v>
      </c>
      <c r="P654" s="468">
        <f>IF(O654=1,SUM($O$6:O654),0)</f>
        <v>0</v>
      </c>
    </row>
    <row r="655" customHeight="1" spans="1:16">
      <c r="A655" s="487"/>
      <c r="B655" s="497"/>
      <c r="C655" s="209" t="s">
        <v>122</v>
      </c>
      <c r="D655" s="498" t="s">
        <v>122</v>
      </c>
      <c r="E655" s="499"/>
      <c r="F655" s="501"/>
      <c r="G655" s="501"/>
      <c r="H655" s="502"/>
      <c r="I655" s="495">
        <f t="shared" si="62"/>
        <v>0</v>
      </c>
      <c r="J655" s="511">
        <f t="shared" si="67"/>
        <v>0</v>
      </c>
      <c r="K655" s="468">
        <f t="shared" si="68"/>
        <v>0</v>
      </c>
      <c r="L655" s="468">
        <f>IF(J655=1,SUM($J$6:J655),0)</f>
        <v>0</v>
      </c>
      <c r="M655" s="468">
        <f>IF(K655=1,SUM($K$6:K655),0)</f>
        <v>0</v>
      </c>
      <c r="N655" s="513">
        <f t="shared" si="69"/>
        <v>0</v>
      </c>
      <c r="O655" s="468">
        <f t="shared" si="70"/>
        <v>0</v>
      </c>
      <c r="P655" s="468">
        <f>IF(O655=1,SUM($O$6:O655),0)</f>
        <v>0</v>
      </c>
    </row>
    <row r="656" customHeight="1" spans="1:16">
      <c r="A656" s="487"/>
      <c r="B656" s="497" t="s">
        <v>704</v>
      </c>
      <c r="C656" s="209" t="s">
        <v>705</v>
      </c>
      <c r="D656" s="498" t="s">
        <v>45</v>
      </c>
      <c r="E656" s="499" t="s">
        <v>43</v>
      </c>
      <c r="F656" s="501">
        <v>12000</v>
      </c>
      <c r="G656" s="501">
        <v>12000</v>
      </c>
      <c r="H656" s="502"/>
      <c r="I656" s="495">
        <f t="shared" si="62"/>
        <v>12000</v>
      </c>
      <c r="J656" s="511">
        <f t="shared" si="67"/>
        <v>0</v>
      </c>
      <c r="K656" s="468">
        <f t="shared" si="68"/>
        <v>1</v>
      </c>
      <c r="L656" s="468">
        <f>IF(J656=1,SUM($J$6:J656),0)</f>
        <v>0</v>
      </c>
      <c r="M656" s="468">
        <f>IF(K656=1,SUM($K$6:K656),0)</f>
        <v>201227500.798931</v>
      </c>
      <c r="N656" s="513">
        <f t="shared" si="69"/>
        <v>201227500.798931</v>
      </c>
      <c r="O656" s="468">
        <f t="shared" si="70"/>
        <v>0</v>
      </c>
      <c r="P656" s="468">
        <f>IF(O656=1,SUM($O$6:O656),0)</f>
        <v>0</v>
      </c>
    </row>
    <row r="657" customHeight="1" spans="1:16">
      <c r="A657" s="487"/>
      <c r="B657" s="497"/>
      <c r="C657" s="209" t="s">
        <v>122</v>
      </c>
      <c r="D657" s="498" t="s">
        <v>122</v>
      </c>
      <c r="E657" s="499"/>
      <c r="F657" s="501"/>
      <c r="G657" s="501"/>
      <c r="H657" s="502"/>
      <c r="I657" s="495">
        <f t="shared" si="62"/>
        <v>0</v>
      </c>
      <c r="J657" s="511">
        <f t="shared" si="67"/>
        <v>0</v>
      </c>
      <c r="K657" s="468">
        <f t="shared" si="68"/>
        <v>0</v>
      </c>
      <c r="L657" s="468">
        <f>IF(J657=1,SUM($J$6:J657),0)</f>
        <v>0</v>
      </c>
      <c r="M657" s="468">
        <f>IF(K657=1,SUM($K$6:K657),0)</f>
        <v>0</v>
      </c>
      <c r="N657" s="513">
        <f t="shared" si="69"/>
        <v>0</v>
      </c>
      <c r="O657" s="468">
        <f t="shared" si="70"/>
        <v>0</v>
      </c>
      <c r="P657" s="468">
        <f>IF(O657=1,SUM($O$6:O657),0)</f>
        <v>0</v>
      </c>
    </row>
    <row r="658" customHeight="1" spans="1:16">
      <c r="A658" s="487"/>
      <c r="B658" s="497" t="s">
        <v>706</v>
      </c>
      <c r="C658" s="209" t="s">
        <v>707</v>
      </c>
      <c r="D658" s="498" t="s">
        <v>122</v>
      </c>
      <c r="E658" s="499"/>
      <c r="F658" s="501"/>
      <c r="G658" s="501"/>
      <c r="H658" s="502"/>
      <c r="I658" s="495">
        <f t="shared" si="62"/>
        <v>0</v>
      </c>
      <c r="J658" s="511">
        <f t="shared" si="67"/>
        <v>0</v>
      </c>
      <c r="K658" s="468">
        <f t="shared" si="68"/>
        <v>0</v>
      </c>
      <c r="L658" s="468">
        <f>IF(J658=1,SUM($J$6:J658),0)</f>
        <v>0</v>
      </c>
      <c r="M658" s="468">
        <f>IF(K658=1,SUM($K$6:K658),0)</f>
        <v>0</v>
      </c>
      <c r="N658" s="513">
        <f t="shared" si="69"/>
        <v>0</v>
      </c>
      <c r="O658" s="468">
        <f t="shared" si="70"/>
        <v>0</v>
      </c>
      <c r="P658" s="468">
        <f>IF(O658=1,SUM($O$6:O658),0)</f>
        <v>0</v>
      </c>
    </row>
    <row r="659" customHeight="1" spans="1:16">
      <c r="A659" s="487"/>
      <c r="B659" s="497" t="s">
        <v>708</v>
      </c>
      <c r="C659" s="209" t="s">
        <v>709</v>
      </c>
      <c r="D659" s="498" t="s">
        <v>122</v>
      </c>
      <c r="E659" s="499"/>
      <c r="F659" s="501"/>
      <c r="G659" s="501"/>
      <c r="H659" s="502"/>
      <c r="I659" s="495">
        <f t="shared" si="62"/>
        <v>0</v>
      </c>
      <c r="J659" s="511">
        <f t="shared" si="67"/>
        <v>0</v>
      </c>
      <c r="K659" s="468">
        <f t="shared" si="68"/>
        <v>0</v>
      </c>
      <c r="L659" s="468">
        <f>IF(J659=1,SUM($J$6:J659),0)</f>
        <v>0</v>
      </c>
      <c r="M659" s="468">
        <f>IF(K659=1,SUM($K$6:K659),0)</f>
        <v>0</v>
      </c>
      <c r="N659" s="513">
        <f t="shared" si="69"/>
        <v>0</v>
      </c>
      <c r="O659" s="468">
        <f t="shared" si="70"/>
        <v>0</v>
      </c>
      <c r="P659" s="468">
        <f>IF(O659=1,SUM($O$6:O659),0)</f>
        <v>0</v>
      </c>
    </row>
    <row r="660" customHeight="1" spans="1:16">
      <c r="A660" s="487"/>
      <c r="B660" s="514">
        <v>1</v>
      </c>
      <c r="C660" s="209" t="s">
        <v>710</v>
      </c>
      <c r="D660" s="498" t="s">
        <v>24</v>
      </c>
      <c r="E660" s="499" t="s">
        <v>53</v>
      </c>
      <c r="F660" s="501">
        <v>19800</v>
      </c>
      <c r="G660" s="501">
        <v>19800</v>
      </c>
      <c r="H660" s="502"/>
      <c r="I660" s="495">
        <f t="shared" si="62"/>
        <v>19800</v>
      </c>
      <c r="J660" s="511">
        <f t="shared" si="67"/>
        <v>0</v>
      </c>
      <c r="K660" s="468">
        <f t="shared" si="68"/>
        <v>0</v>
      </c>
      <c r="L660" s="468">
        <f>IF(J660=1,SUM($J$6:J660),0)</f>
        <v>0</v>
      </c>
      <c r="M660" s="468">
        <f>IF(K660=1,SUM($K$6:K660),0)</f>
        <v>0</v>
      </c>
      <c r="N660" s="513">
        <f t="shared" si="69"/>
        <v>0</v>
      </c>
      <c r="O660" s="468">
        <f t="shared" si="70"/>
        <v>0</v>
      </c>
      <c r="P660" s="468">
        <f>IF(O660=1,SUM($O$6:O660),0)</f>
        <v>0</v>
      </c>
    </row>
    <row r="661" customHeight="1" spans="1:16">
      <c r="A661" s="487"/>
      <c r="B661" s="514">
        <v>2</v>
      </c>
      <c r="C661" s="209" t="s">
        <v>711</v>
      </c>
      <c r="D661" s="498" t="s">
        <v>24</v>
      </c>
      <c r="E661" s="499" t="s">
        <v>53</v>
      </c>
      <c r="F661" s="501">
        <v>20500</v>
      </c>
      <c r="G661" s="501">
        <v>20500</v>
      </c>
      <c r="H661" s="502"/>
      <c r="I661" s="495">
        <f t="shared" si="62"/>
        <v>20500</v>
      </c>
      <c r="J661" s="511">
        <f t="shared" si="67"/>
        <v>0</v>
      </c>
      <c r="K661" s="468">
        <f t="shared" si="68"/>
        <v>0</v>
      </c>
      <c r="L661" s="468">
        <f>IF(J661=1,SUM($J$6:J661),0)</f>
        <v>0</v>
      </c>
      <c r="M661" s="468">
        <f>IF(K661=1,SUM($K$6:K661),0)</f>
        <v>0</v>
      </c>
      <c r="N661" s="513">
        <f t="shared" si="69"/>
        <v>0</v>
      </c>
      <c r="O661" s="468">
        <f t="shared" si="70"/>
        <v>0</v>
      </c>
      <c r="P661" s="468">
        <f>IF(O661=1,SUM($O$6:O661),0)</f>
        <v>0</v>
      </c>
    </row>
    <row r="662" customHeight="1" spans="1:16">
      <c r="A662" s="487"/>
      <c r="B662" s="514">
        <v>3</v>
      </c>
      <c r="C662" s="209" t="s">
        <v>712</v>
      </c>
      <c r="D662" s="498" t="s">
        <v>24</v>
      </c>
      <c r="E662" s="499" t="s">
        <v>53</v>
      </c>
      <c r="F662" s="501">
        <v>27500</v>
      </c>
      <c r="G662" s="501">
        <v>27500</v>
      </c>
      <c r="H662" s="502"/>
      <c r="I662" s="495">
        <f t="shared" si="62"/>
        <v>27500</v>
      </c>
      <c r="J662" s="511">
        <f t="shared" si="67"/>
        <v>0</v>
      </c>
      <c r="K662" s="468">
        <f t="shared" si="68"/>
        <v>0</v>
      </c>
      <c r="L662" s="468">
        <f>IF(J662=1,SUM($J$6:J662),0)</f>
        <v>0</v>
      </c>
      <c r="M662" s="468">
        <f>IF(K662=1,SUM($K$6:K662),0)</f>
        <v>0</v>
      </c>
      <c r="N662" s="513">
        <f t="shared" si="69"/>
        <v>0</v>
      </c>
      <c r="O662" s="468">
        <f t="shared" si="70"/>
        <v>0</v>
      </c>
      <c r="P662" s="468">
        <f>IF(O662=1,SUM($O$6:O662),0)</f>
        <v>0</v>
      </c>
    </row>
    <row r="663" customHeight="1" spans="1:16">
      <c r="A663" s="487"/>
      <c r="B663" s="514">
        <v>4</v>
      </c>
      <c r="C663" s="209" t="s">
        <v>713</v>
      </c>
      <c r="D663" s="498" t="s">
        <v>24</v>
      </c>
      <c r="E663" s="499" t="s">
        <v>53</v>
      </c>
      <c r="F663" s="501">
        <v>14900</v>
      </c>
      <c r="G663" s="501">
        <v>14900</v>
      </c>
      <c r="H663" s="502"/>
      <c r="I663" s="495">
        <f t="shared" si="62"/>
        <v>14900</v>
      </c>
      <c r="J663" s="511">
        <f t="shared" si="67"/>
        <v>0</v>
      </c>
      <c r="K663" s="468">
        <f t="shared" si="68"/>
        <v>0</v>
      </c>
      <c r="L663" s="468">
        <f>IF(J663=1,SUM($J$6:J663),0)</f>
        <v>0</v>
      </c>
      <c r="M663" s="468">
        <f>IF(K663=1,SUM($K$6:K663),0)</f>
        <v>0</v>
      </c>
      <c r="N663" s="513">
        <f t="shared" si="69"/>
        <v>0</v>
      </c>
      <c r="O663" s="468">
        <f t="shared" si="70"/>
        <v>0</v>
      </c>
      <c r="P663" s="468">
        <f>IF(O663=1,SUM($O$6:O663),0)</f>
        <v>0</v>
      </c>
    </row>
    <row r="664" customHeight="1" spans="1:16">
      <c r="A664" s="487"/>
      <c r="B664" s="514">
        <v>5</v>
      </c>
      <c r="C664" s="209" t="s">
        <v>714</v>
      </c>
      <c r="D664" s="498" t="s">
        <v>24</v>
      </c>
      <c r="E664" s="499" t="s">
        <v>53</v>
      </c>
      <c r="F664" s="501">
        <v>27900</v>
      </c>
      <c r="G664" s="501">
        <v>33200</v>
      </c>
      <c r="H664" s="502"/>
      <c r="I664" s="495">
        <f t="shared" si="62"/>
        <v>33200</v>
      </c>
      <c r="J664" s="511">
        <f t="shared" si="67"/>
        <v>0</v>
      </c>
      <c r="K664" s="468">
        <f t="shared" si="68"/>
        <v>0</v>
      </c>
      <c r="L664" s="468">
        <f>IF(J664=1,SUM($J$6:J664),0)</f>
        <v>0</v>
      </c>
      <c r="M664" s="468">
        <f>IF(K664=1,SUM($K$6:K664),0)</f>
        <v>0</v>
      </c>
      <c r="N664" s="513">
        <f t="shared" si="69"/>
        <v>0</v>
      </c>
      <c r="O664" s="468">
        <f t="shared" si="70"/>
        <v>0</v>
      </c>
      <c r="P664" s="468">
        <f>IF(O664=1,SUM($O$6:O664),0)</f>
        <v>0</v>
      </c>
    </row>
    <row r="665" customHeight="1" spans="1:16">
      <c r="A665" s="487"/>
      <c r="B665" s="514">
        <v>6</v>
      </c>
      <c r="C665" s="209" t="s">
        <v>715</v>
      </c>
      <c r="D665" s="498" t="s">
        <v>24</v>
      </c>
      <c r="E665" s="499" t="s">
        <v>53</v>
      </c>
      <c r="F665" s="501">
        <v>33000</v>
      </c>
      <c r="G665" s="501">
        <v>35700</v>
      </c>
      <c r="H665" s="502"/>
      <c r="I665" s="495">
        <f t="shared" si="62"/>
        <v>35700</v>
      </c>
      <c r="J665" s="511">
        <f t="shared" si="67"/>
        <v>0</v>
      </c>
      <c r="K665" s="468">
        <f t="shared" si="68"/>
        <v>0</v>
      </c>
      <c r="L665" s="468">
        <f>IF(J665=1,SUM($J$6:J665),0)</f>
        <v>0</v>
      </c>
      <c r="M665" s="468">
        <f>IF(K665=1,SUM($K$6:K665),0)</f>
        <v>0</v>
      </c>
      <c r="N665" s="513">
        <f t="shared" si="69"/>
        <v>0</v>
      </c>
      <c r="O665" s="468">
        <f t="shared" si="70"/>
        <v>0</v>
      </c>
      <c r="P665" s="468">
        <f>IF(O665=1,SUM($O$6:O665),0)</f>
        <v>0</v>
      </c>
    </row>
    <row r="666" customHeight="1" spans="1:16">
      <c r="A666" s="487"/>
      <c r="B666" s="514">
        <v>7</v>
      </c>
      <c r="C666" s="209" t="s">
        <v>716</v>
      </c>
      <c r="D666" s="498" t="s">
        <v>24</v>
      </c>
      <c r="E666" s="499" t="s">
        <v>53</v>
      </c>
      <c r="F666" s="501">
        <v>27900</v>
      </c>
      <c r="G666" s="501">
        <v>33200</v>
      </c>
      <c r="H666" s="502"/>
      <c r="I666" s="495">
        <f t="shared" si="62"/>
        <v>33200</v>
      </c>
      <c r="J666" s="511">
        <f t="shared" si="67"/>
        <v>0</v>
      </c>
      <c r="K666" s="468">
        <f t="shared" si="68"/>
        <v>0</v>
      </c>
      <c r="L666" s="468">
        <f>IF(J666=1,SUM($J$6:J666),0)</f>
        <v>0</v>
      </c>
      <c r="M666" s="468">
        <f>IF(K666=1,SUM($K$6:K666),0)</f>
        <v>0</v>
      </c>
      <c r="N666" s="513">
        <f t="shared" si="69"/>
        <v>0</v>
      </c>
      <c r="O666" s="468">
        <f t="shared" si="70"/>
        <v>0</v>
      </c>
      <c r="P666" s="468">
        <f>IF(O666=1,SUM($O$6:O666),0)</f>
        <v>0</v>
      </c>
    </row>
    <row r="667" customHeight="1" spans="1:16">
      <c r="A667" s="487"/>
      <c r="B667" s="514">
        <v>8</v>
      </c>
      <c r="C667" s="209" t="s">
        <v>717</v>
      </c>
      <c r="D667" s="498" t="s">
        <v>24</v>
      </c>
      <c r="E667" s="499" t="s">
        <v>53</v>
      </c>
      <c r="F667" s="501">
        <v>37600</v>
      </c>
      <c r="G667" s="501">
        <v>37600</v>
      </c>
      <c r="H667" s="502"/>
      <c r="I667" s="495">
        <f t="shared" si="62"/>
        <v>37600</v>
      </c>
      <c r="J667" s="511">
        <f t="shared" si="67"/>
        <v>0</v>
      </c>
      <c r="K667" s="468">
        <f t="shared" si="68"/>
        <v>0</v>
      </c>
      <c r="L667" s="468">
        <f>IF(J667=1,SUM($J$6:J667),0)</f>
        <v>0</v>
      </c>
      <c r="M667" s="468">
        <f>IF(K667=1,SUM($K$6:K667),0)</f>
        <v>0</v>
      </c>
      <c r="N667" s="513">
        <f t="shared" si="69"/>
        <v>0</v>
      </c>
      <c r="O667" s="468">
        <f t="shared" si="70"/>
        <v>0</v>
      </c>
      <c r="P667" s="468">
        <f>IF(O667=1,SUM($O$6:O667),0)</f>
        <v>0</v>
      </c>
    </row>
    <row r="668" customHeight="1" spans="1:16">
      <c r="A668" s="487"/>
      <c r="B668" s="514">
        <v>9</v>
      </c>
      <c r="C668" s="209" t="s">
        <v>718</v>
      </c>
      <c r="D668" s="498" t="s">
        <v>24</v>
      </c>
      <c r="E668" s="499" t="s">
        <v>53</v>
      </c>
      <c r="F668" s="501">
        <v>27900</v>
      </c>
      <c r="G668" s="501">
        <v>33200</v>
      </c>
      <c r="H668" s="502"/>
      <c r="I668" s="495">
        <f t="shared" si="62"/>
        <v>33200</v>
      </c>
      <c r="J668" s="511">
        <f t="shared" si="67"/>
        <v>0</v>
      </c>
      <c r="K668" s="468">
        <f t="shared" si="68"/>
        <v>0</v>
      </c>
      <c r="L668" s="468">
        <f>IF(J668=1,SUM($J$6:J668),0)</f>
        <v>0</v>
      </c>
      <c r="M668" s="468">
        <f>IF(K668=1,SUM($K$6:K668),0)</f>
        <v>0</v>
      </c>
      <c r="N668" s="513">
        <f t="shared" si="69"/>
        <v>0</v>
      </c>
      <c r="O668" s="468">
        <f t="shared" si="70"/>
        <v>0</v>
      </c>
      <c r="P668" s="468">
        <f>IF(O668=1,SUM($O$6:O668),0)</f>
        <v>0</v>
      </c>
    </row>
    <row r="669" customHeight="1" spans="1:16">
      <c r="A669" s="487"/>
      <c r="B669" s="514">
        <v>10</v>
      </c>
      <c r="C669" s="209" t="s">
        <v>719</v>
      </c>
      <c r="D669" s="498" t="s">
        <v>24</v>
      </c>
      <c r="E669" s="499" t="s">
        <v>53</v>
      </c>
      <c r="F669" s="501">
        <v>39800</v>
      </c>
      <c r="G669" s="501">
        <v>39800</v>
      </c>
      <c r="H669" s="502"/>
      <c r="I669" s="495">
        <f t="shared" si="62"/>
        <v>39800</v>
      </c>
      <c r="J669" s="511">
        <f t="shared" si="67"/>
        <v>0</v>
      </c>
      <c r="K669" s="468">
        <f t="shared" si="68"/>
        <v>0</v>
      </c>
      <c r="L669" s="468">
        <f>IF(J669=1,SUM($J$6:J669),0)</f>
        <v>0</v>
      </c>
      <c r="M669" s="468">
        <f>IF(K669=1,SUM($K$6:K669),0)</f>
        <v>0</v>
      </c>
      <c r="N669" s="513">
        <f t="shared" si="69"/>
        <v>0</v>
      </c>
      <c r="O669" s="468">
        <f t="shared" si="70"/>
        <v>0</v>
      </c>
      <c r="P669" s="468">
        <f>IF(O669=1,SUM($O$6:O669),0)</f>
        <v>0</v>
      </c>
    </row>
    <row r="670" customHeight="1" spans="1:16">
      <c r="A670" s="487"/>
      <c r="B670" s="514">
        <v>11</v>
      </c>
      <c r="C670" s="209" t="s">
        <v>720</v>
      </c>
      <c r="D670" s="498" t="s">
        <v>24</v>
      </c>
      <c r="E670" s="499" t="s">
        <v>53</v>
      </c>
      <c r="F670" s="501">
        <v>24700</v>
      </c>
      <c r="G670" s="501">
        <v>29400</v>
      </c>
      <c r="H670" s="502"/>
      <c r="I670" s="495">
        <f t="shared" si="62"/>
        <v>29400</v>
      </c>
      <c r="J670" s="511">
        <f t="shared" si="67"/>
        <v>0</v>
      </c>
      <c r="K670" s="468">
        <f t="shared" si="68"/>
        <v>0</v>
      </c>
      <c r="L670" s="468">
        <f>IF(J670=1,SUM($J$6:J670),0)</f>
        <v>0</v>
      </c>
      <c r="M670" s="468">
        <f>IF(K670=1,SUM($K$6:K670),0)</f>
        <v>0</v>
      </c>
      <c r="N670" s="513">
        <f t="shared" si="69"/>
        <v>0</v>
      </c>
      <c r="O670" s="468">
        <f t="shared" si="70"/>
        <v>0</v>
      </c>
      <c r="P670" s="468">
        <f>IF(O670=1,SUM($O$6:O670),0)</f>
        <v>0</v>
      </c>
    </row>
    <row r="671" customHeight="1" spans="1:16">
      <c r="A671" s="487"/>
      <c r="B671" s="514">
        <v>12</v>
      </c>
      <c r="C671" s="209" t="s">
        <v>721</v>
      </c>
      <c r="D671" s="498" t="s">
        <v>24</v>
      </c>
      <c r="E671" s="499" t="s">
        <v>53</v>
      </c>
      <c r="F671" s="501">
        <v>33700</v>
      </c>
      <c r="G671" s="501">
        <v>35700</v>
      </c>
      <c r="H671" s="502"/>
      <c r="I671" s="495">
        <f t="shared" si="62"/>
        <v>35700</v>
      </c>
      <c r="J671" s="511">
        <f t="shared" si="67"/>
        <v>0</v>
      </c>
      <c r="K671" s="468">
        <f t="shared" si="68"/>
        <v>0</v>
      </c>
      <c r="L671" s="468">
        <f>IF(J671=1,SUM($J$6:J671),0)</f>
        <v>0</v>
      </c>
      <c r="M671" s="468">
        <f>IF(K671=1,SUM($K$6:K671),0)</f>
        <v>0</v>
      </c>
      <c r="N671" s="513">
        <f t="shared" si="69"/>
        <v>0</v>
      </c>
      <c r="O671" s="468">
        <f t="shared" si="70"/>
        <v>0</v>
      </c>
      <c r="P671" s="468">
        <f>IF(O671=1,SUM($O$6:O671),0)</f>
        <v>0</v>
      </c>
    </row>
    <row r="672" customHeight="1" spans="1:16">
      <c r="A672" s="487"/>
      <c r="B672" s="514">
        <v>13</v>
      </c>
      <c r="C672" s="209" t="s">
        <v>722</v>
      </c>
      <c r="D672" s="498" t="s">
        <v>24</v>
      </c>
      <c r="E672" s="499" t="s">
        <v>53</v>
      </c>
      <c r="F672" s="501">
        <v>25800</v>
      </c>
      <c r="G672" s="501">
        <v>30700</v>
      </c>
      <c r="H672" s="502"/>
      <c r="I672" s="495">
        <f t="shared" si="62"/>
        <v>30700</v>
      </c>
      <c r="J672" s="511">
        <f t="shared" si="67"/>
        <v>0</v>
      </c>
      <c r="K672" s="468">
        <f t="shared" si="68"/>
        <v>0</v>
      </c>
      <c r="L672" s="468">
        <f>IF(J672=1,SUM($J$6:J672),0)</f>
        <v>0</v>
      </c>
      <c r="M672" s="468">
        <f>IF(K672=1,SUM($K$6:K672),0)</f>
        <v>0</v>
      </c>
      <c r="N672" s="513">
        <f t="shared" si="69"/>
        <v>0</v>
      </c>
      <c r="O672" s="468">
        <f t="shared" si="70"/>
        <v>0</v>
      </c>
      <c r="P672" s="468">
        <f>IF(O672=1,SUM($O$6:O672),0)</f>
        <v>0</v>
      </c>
    </row>
    <row r="673" customHeight="1" spans="1:16">
      <c r="A673" s="487"/>
      <c r="B673" s="514">
        <v>14</v>
      </c>
      <c r="C673" s="209" t="s">
        <v>723</v>
      </c>
      <c r="D673" s="498" t="s">
        <v>24</v>
      </c>
      <c r="E673" s="499" t="s">
        <v>53</v>
      </c>
      <c r="F673" s="501">
        <v>19100</v>
      </c>
      <c r="G673" s="501">
        <v>22700</v>
      </c>
      <c r="H673" s="502"/>
      <c r="I673" s="495">
        <f t="shared" si="62"/>
        <v>22700</v>
      </c>
      <c r="J673" s="511">
        <f t="shared" si="67"/>
        <v>0</v>
      </c>
      <c r="K673" s="468">
        <f t="shared" si="68"/>
        <v>0</v>
      </c>
      <c r="L673" s="468">
        <f>IF(J673=1,SUM($J$6:J673),0)</f>
        <v>0</v>
      </c>
      <c r="M673" s="468">
        <f>IF(K673=1,SUM($K$6:K673),0)</f>
        <v>0</v>
      </c>
      <c r="N673" s="513">
        <f t="shared" si="69"/>
        <v>0</v>
      </c>
      <c r="O673" s="468">
        <f t="shared" si="70"/>
        <v>0</v>
      </c>
      <c r="P673" s="468">
        <f>IF(O673=1,SUM($O$6:O673),0)</f>
        <v>0</v>
      </c>
    </row>
    <row r="674" customHeight="1" spans="1:16">
      <c r="A674" s="487"/>
      <c r="B674" s="514">
        <v>15</v>
      </c>
      <c r="C674" s="209" t="s">
        <v>724</v>
      </c>
      <c r="D674" s="498" t="s">
        <v>24</v>
      </c>
      <c r="E674" s="499" t="s">
        <v>53</v>
      </c>
      <c r="F674" s="501">
        <v>19800</v>
      </c>
      <c r="G674" s="501">
        <v>19800</v>
      </c>
      <c r="H674" s="502"/>
      <c r="I674" s="495">
        <f t="shared" si="62"/>
        <v>19800</v>
      </c>
      <c r="J674" s="511">
        <f t="shared" si="67"/>
        <v>0</v>
      </c>
      <c r="K674" s="468">
        <f t="shared" si="68"/>
        <v>0</v>
      </c>
      <c r="L674" s="468">
        <f>IF(J674=1,SUM($J$6:J674),0)</f>
        <v>0</v>
      </c>
      <c r="M674" s="468">
        <f>IF(K674=1,SUM($K$6:K674),0)</f>
        <v>0</v>
      </c>
      <c r="N674" s="513">
        <f t="shared" si="69"/>
        <v>0</v>
      </c>
      <c r="O674" s="468">
        <f t="shared" si="70"/>
        <v>0</v>
      </c>
      <c r="P674" s="468">
        <f>IF(O674=1,SUM($O$6:O674),0)</f>
        <v>0</v>
      </c>
    </row>
    <row r="675" customHeight="1" spans="1:16">
      <c r="A675" s="487"/>
      <c r="B675" s="514">
        <v>16</v>
      </c>
      <c r="C675" s="209" t="s">
        <v>725</v>
      </c>
      <c r="D675" s="498" t="s">
        <v>24</v>
      </c>
      <c r="E675" s="499" t="s">
        <v>53</v>
      </c>
      <c r="F675" s="501">
        <v>19800</v>
      </c>
      <c r="G675" s="501">
        <v>19800</v>
      </c>
      <c r="H675" s="502"/>
      <c r="I675" s="495">
        <f t="shared" si="62"/>
        <v>19800</v>
      </c>
      <c r="J675" s="511">
        <f t="shared" si="67"/>
        <v>0</v>
      </c>
      <c r="K675" s="468">
        <f t="shared" si="68"/>
        <v>0</v>
      </c>
      <c r="L675" s="468">
        <f>IF(J675=1,SUM($J$6:J675),0)</f>
        <v>0</v>
      </c>
      <c r="M675" s="468">
        <f>IF(K675=1,SUM($K$6:K675),0)</f>
        <v>0</v>
      </c>
      <c r="N675" s="513">
        <f t="shared" si="69"/>
        <v>0</v>
      </c>
      <c r="O675" s="468">
        <f t="shared" si="70"/>
        <v>0</v>
      </c>
      <c r="P675" s="468">
        <f>IF(O675=1,SUM($O$6:O675),0)</f>
        <v>0</v>
      </c>
    </row>
    <row r="676" customHeight="1" spans="1:16">
      <c r="A676" s="487"/>
      <c r="B676" s="514">
        <v>17</v>
      </c>
      <c r="C676" s="209" t="s">
        <v>726</v>
      </c>
      <c r="D676" s="498" t="s">
        <v>24</v>
      </c>
      <c r="E676" s="499" t="s">
        <v>53</v>
      </c>
      <c r="F676" s="501">
        <v>20500</v>
      </c>
      <c r="G676" s="501">
        <v>20500</v>
      </c>
      <c r="H676" s="502"/>
      <c r="I676" s="495">
        <f t="shared" si="62"/>
        <v>20500</v>
      </c>
      <c r="J676" s="511">
        <f t="shared" si="67"/>
        <v>0</v>
      </c>
      <c r="K676" s="468">
        <f t="shared" si="68"/>
        <v>0</v>
      </c>
      <c r="L676" s="468">
        <f>IF(J676=1,SUM($J$6:J676),0)</f>
        <v>0</v>
      </c>
      <c r="M676" s="468">
        <f>IF(K676=1,SUM($K$6:K676),0)</f>
        <v>0</v>
      </c>
      <c r="N676" s="513">
        <f t="shared" si="69"/>
        <v>0</v>
      </c>
      <c r="O676" s="468">
        <f t="shared" si="70"/>
        <v>0</v>
      </c>
      <c r="P676" s="468">
        <f>IF(O676=1,SUM($O$6:O676),0)</f>
        <v>0</v>
      </c>
    </row>
    <row r="677" customHeight="1" spans="1:16">
      <c r="A677" s="487"/>
      <c r="B677" s="514">
        <v>18</v>
      </c>
      <c r="C677" s="209" t="s">
        <v>727</v>
      </c>
      <c r="D677" s="498" t="s">
        <v>24</v>
      </c>
      <c r="E677" s="499" t="s">
        <v>53</v>
      </c>
      <c r="F677" s="501">
        <v>20500</v>
      </c>
      <c r="G677" s="501">
        <v>20500</v>
      </c>
      <c r="H677" s="502"/>
      <c r="I677" s="495">
        <f t="shared" si="62"/>
        <v>20500</v>
      </c>
      <c r="J677" s="511">
        <f t="shared" si="67"/>
        <v>0</v>
      </c>
      <c r="K677" s="468">
        <f t="shared" si="68"/>
        <v>0</v>
      </c>
      <c r="L677" s="468">
        <f>IF(J677=1,SUM($J$6:J677),0)</f>
        <v>0</v>
      </c>
      <c r="M677" s="468">
        <f>IF(K677=1,SUM($K$6:K677),0)</f>
        <v>0</v>
      </c>
      <c r="N677" s="513">
        <f t="shared" si="69"/>
        <v>0</v>
      </c>
      <c r="O677" s="468">
        <f t="shared" si="70"/>
        <v>0</v>
      </c>
      <c r="P677" s="468">
        <f>IF(O677=1,SUM($O$6:O677),0)</f>
        <v>0</v>
      </c>
    </row>
    <row r="678" customHeight="1" spans="1:16">
      <c r="A678" s="487"/>
      <c r="B678" s="514">
        <v>19</v>
      </c>
      <c r="C678" s="209" t="s">
        <v>728</v>
      </c>
      <c r="D678" s="498" t="s">
        <v>24</v>
      </c>
      <c r="E678" s="499" t="s">
        <v>53</v>
      </c>
      <c r="F678" s="501">
        <v>27500</v>
      </c>
      <c r="G678" s="501">
        <v>27500</v>
      </c>
      <c r="H678" s="502"/>
      <c r="I678" s="495">
        <f t="shared" si="62"/>
        <v>27500</v>
      </c>
      <c r="J678" s="511">
        <f t="shared" si="67"/>
        <v>0</v>
      </c>
      <c r="K678" s="468">
        <f t="shared" si="68"/>
        <v>0</v>
      </c>
      <c r="L678" s="468">
        <f>IF(J678=1,SUM($J$6:J678),0)</f>
        <v>0</v>
      </c>
      <c r="M678" s="468">
        <f>IF(K678=1,SUM($K$6:K678),0)</f>
        <v>0</v>
      </c>
      <c r="N678" s="513">
        <f t="shared" si="69"/>
        <v>0</v>
      </c>
      <c r="O678" s="468">
        <f t="shared" si="70"/>
        <v>0</v>
      </c>
      <c r="P678" s="468">
        <f>IF(O678=1,SUM($O$6:O678),0)</f>
        <v>0</v>
      </c>
    </row>
    <row r="679" customHeight="1" spans="1:16">
      <c r="A679" s="487"/>
      <c r="B679" s="514">
        <v>20</v>
      </c>
      <c r="C679" s="209" t="s">
        <v>729</v>
      </c>
      <c r="D679" s="498" t="s">
        <v>24</v>
      </c>
      <c r="E679" s="499" t="s">
        <v>53</v>
      </c>
      <c r="F679" s="501">
        <v>27500</v>
      </c>
      <c r="G679" s="501">
        <v>27500</v>
      </c>
      <c r="H679" s="502"/>
      <c r="I679" s="495">
        <f t="shared" si="62"/>
        <v>27500</v>
      </c>
      <c r="J679" s="511">
        <f t="shared" si="67"/>
        <v>0</v>
      </c>
      <c r="K679" s="468">
        <f t="shared" si="68"/>
        <v>0</v>
      </c>
      <c r="L679" s="468">
        <f>IF(J679=1,SUM($J$6:J679),0)</f>
        <v>0</v>
      </c>
      <c r="M679" s="468">
        <f>IF(K679=1,SUM($K$6:K679),0)</f>
        <v>0</v>
      </c>
      <c r="N679" s="513">
        <f t="shared" si="69"/>
        <v>0</v>
      </c>
      <c r="O679" s="468">
        <f t="shared" si="70"/>
        <v>0</v>
      </c>
      <c r="P679" s="468">
        <f>IF(O679=1,SUM($O$6:O679),0)</f>
        <v>0</v>
      </c>
    </row>
    <row r="680" customHeight="1" spans="1:16">
      <c r="A680" s="487"/>
      <c r="B680" s="514">
        <v>21</v>
      </c>
      <c r="C680" s="209" t="s">
        <v>730</v>
      </c>
      <c r="D680" s="498" t="s">
        <v>24</v>
      </c>
      <c r="E680" s="499" t="s">
        <v>53</v>
      </c>
      <c r="F680" s="501">
        <v>22100</v>
      </c>
      <c r="G680" s="501">
        <v>22100</v>
      </c>
      <c r="H680" s="502"/>
      <c r="I680" s="495">
        <f t="shared" si="62"/>
        <v>22100</v>
      </c>
      <c r="J680" s="511">
        <f t="shared" si="67"/>
        <v>0</v>
      </c>
      <c r="K680" s="468">
        <f t="shared" si="68"/>
        <v>0</v>
      </c>
      <c r="L680" s="468">
        <f>IF(J680=1,SUM($J$6:J680),0)</f>
        <v>0</v>
      </c>
      <c r="M680" s="468">
        <f>IF(K680=1,SUM($K$6:K680),0)</f>
        <v>0</v>
      </c>
      <c r="N680" s="513">
        <f t="shared" si="69"/>
        <v>0</v>
      </c>
      <c r="O680" s="468">
        <f t="shared" si="70"/>
        <v>0</v>
      </c>
      <c r="P680" s="468">
        <f>IF(O680=1,SUM($O$6:O680),0)</f>
        <v>0</v>
      </c>
    </row>
    <row r="681" customHeight="1" spans="1:16">
      <c r="A681" s="487"/>
      <c r="B681" s="497"/>
      <c r="C681" s="209" t="s">
        <v>122</v>
      </c>
      <c r="D681" s="498" t="s">
        <v>122</v>
      </c>
      <c r="E681" s="499"/>
      <c r="F681" s="501"/>
      <c r="G681" s="501"/>
      <c r="H681" s="502"/>
      <c r="I681" s="495">
        <f t="shared" si="62"/>
        <v>0</v>
      </c>
      <c r="J681" s="511">
        <f t="shared" si="67"/>
        <v>0</v>
      </c>
      <c r="K681" s="468">
        <f t="shared" si="68"/>
        <v>0</v>
      </c>
      <c r="L681" s="468">
        <f>IF(J681=1,SUM($J$6:J681),0)</f>
        <v>0</v>
      </c>
      <c r="M681" s="468">
        <f>IF(K681=1,SUM($K$6:K681),0)</f>
        <v>0</v>
      </c>
      <c r="N681" s="513">
        <f t="shared" si="69"/>
        <v>0</v>
      </c>
      <c r="O681" s="468">
        <f t="shared" si="70"/>
        <v>0</v>
      </c>
      <c r="P681" s="468">
        <f>IF(O681=1,SUM($O$6:O681),0)</f>
        <v>0</v>
      </c>
    </row>
    <row r="682" customHeight="1" spans="1:16">
      <c r="A682" s="487"/>
      <c r="B682" s="497" t="s">
        <v>708</v>
      </c>
      <c r="C682" s="209" t="s">
        <v>731</v>
      </c>
      <c r="D682" s="498" t="s">
        <v>122</v>
      </c>
      <c r="E682" s="499"/>
      <c r="F682" s="501"/>
      <c r="G682" s="501"/>
      <c r="H682" s="502"/>
      <c r="I682" s="495">
        <f t="shared" si="62"/>
        <v>0</v>
      </c>
      <c r="J682" s="511">
        <f t="shared" si="67"/>
        <v>0</v>
      </c>
      <c r="K682" s="468">
        <f t="shared" si="68"/>
        <v>0</v>
      </c>
      <c r="L682" s="468">
        <f>IF(J682=1,SUM($J$6:J682),0)</f>
        <v>0</v>
      </c>
      <c r="M682" s="468">
        <f>IF(K682=1,SUM($K$6:K682),0)</f>
        <v>0</v>
      </c>
      <c r="N682" s="513">
        <f t="shared" si="69"/>
        <v>0</v>
      </c>
      <c r="O682" s="468">
        <f t="shared" si="70"/>
        <v>0</v>
      </c>
      <c r="P682" s="468">
        <f>IF(O682=1,SUM($O$6:O682),0)</f>
        <v>0</v>
      </c>
    </row>
    <row r="683" customHeight="1" spans="1:16">
      <c r="A683" s="487"/>
      <c r="B683" s="514">
        <v>1</v>
      </c>
      <c r="C683" s="209" t="s">
        <v>732</v>
      </c>
      <c r="D683" s="498" t="s">
        <v>24</v>
      </c>
      <c r="E683" s="499" t="s">
        <v>53</v>
      </c>
      <c r="F683" s="501">
        <v>53200</v>
      </c>
      <c r="G683" s="501">
        <v>53200</v>
      </c>
      <c r="H683" s="502"/>
      <c r="I683" s="495">
        <f t="shared" si="62"/>
        <v>53200</v>
      </c>
      <c r="J683" s="511">
        <f t="shared" si="67"/>
        <v>0</v>
      </c>
      <c r="K683" s="468">
        <f t="shared" si="68"/>
        <v>0</v>
      </c>
      <c r="L683" s="468">
        <f>IF(J683=1,SUM($J$6:J683),0)</f>
        <v>0</v>
      </c>
      <c r="M683" s="468">
        <f>IF(K683=1,SUM($K$6:K683),0)</f>
        <v>0</v>
      </c>
      <c r="N683" s="513">
        <f t="shared" si="69"/>
        <v>0</v>
      </c>
      <c r="O683" s="468">
        <f t="shared" si="70"/>
        <v>0</v>
      </c>
      <c r="P683" s="468">
        <f>IF(O683=1,SUM($O$6:O683),0)</f>
        <v>0</v>
      </c>
    </row>
    <row r="684" customHeight="1" spans="1:16">
      <c r="A684" s="487"/>
      <c r="B684" s="514">
        <v>2</v>
      </c>
      <c r="C684" s="209" t="s">
        <v>733</v>
      </c>
      <c r="D684" s="498" t="s">
        <v>24</v>
      </c>
      <c r="E684" s="499" t="s">
        <v>53</v>
      </c>
      <c r="F684" s="501">
        <v>57800</v>
      </c>
      <c r="G684" s="501">
        <v>61300</v>
      </c>
      <c r="H684" s="502"/>
      <c r="I684" s="495">
        <f t="shared" si="62"/>
        <v>61300</v>
      </c>
      <c r="J684" s="511">
        <f t="shared" si="67"/>
        <v>0</v>
      </c>
      <c r="K684" s="468">
        <f t="shared" si="68"/>
        <v>0</v>
      </c>
      <c r="L684" s="468">
        <f>IF(J684=1,SUM($J$6:J684),0)</f>
        <v>0</v>
      </c>
      <c r="M684" s="468">
        <f>IF(K684=1,SUM($K$6:K684),0)</f>
        <v>0</v>
      </c>
      <c r="N684" s="513">
        <f t="shared" si="69"/>
        <v>0</v>
      </c>
      <c r="O684" s="468">
        <f t="shared" si="70"/>
        <v>0</v>
      </c>
      <c r="P684" s="468">
        <f>IF(O684=1,SUM($O$6:O684),0)</f>
        <v>0</v>
      </c>
    </row>
    <row r="685" customHeight="1" spans="1:16">
      <c r="A685" s="487"/>
      <c r="B685" s="514">
        <v>3</v>
      </c>
      <c r="C685" s="209" t="s">
        <v>734</v>
      </c>
      <c r="D685" s="498" t="s">
        <v>24</v>
      </c>
      <c r="E685" s="499" t="s">
        <v>53</v>
      </c>
      <c r="F685" s="501">
        <v>57800</v>
      </c>
      <c r="G685" s="501">
        <v>61300</v>
      </c>
      <c r="H685" s="502"/>
      <c r="I685" s="495">
        <f t="shared" ref="I685:I748" si="71">IF($I$5=$G$4,G685,(IF($I$5=$F$4,F685,0)))</f>
        <v>61300</v>
      </c>
      <c r="J685" s="511">
        <f t="shared" si="67"/>
        <v>0</v>
      </c>
      <c r="K685" s="468">
        <f t="shared" si="68"/>
        <v>0</v>
      </c>
      <c r="L685" s="468">
        <f>IF(J685=1,SUM($J$6:J685),0)</f>
        <v>0</v>
      </c>
      <c r="M685" s="468">
        <f>IF(K685=1,SUM($K$6:K685),0)</f>
        <v>0</v>
      </c>
      <c r="N685" s="513">
        <f t="shared" si="69"/>
        <v>0</v>
      </c>
      <c r="O685" s="468">
        <f t="shared" si="70"/>
        <v>0</v>
      </c>
      <c r="P685" s="468">
        <f>IF(O685=1,SUM($O$6:O685),0)</f>
        <v>0</v>
      </c>
    </row>
    <row r="686" customHeight="1" spans="1:16">
      <c r="A686" s="487"/>
      <c r="B686" s="514">
        <v>4</v>
      </c>
      <c r="C686" s="209" t="s">
        <v>735</v>
      </c>
      <c r="D686" s="498" t="s">
        <v>24</v>
      </c>
      <c r="E686" s="499" t="s">
        <v>53</v>
      </c>
      <c r="F686" s="501">
        <v>80100</v>
      </c>
      <c r="G686" s="501">
        <v>80100</v>
      </c>
      <c r="H686" s="502"/>
      <c r="I686" s="495">
        <f t="shared" si="71"/>
        <v>80100</v>
      </c>
      <c r="J686" s="511">
        <f t="shared" si="67"/>
        <v>0</v>
      </c>
      <c r="K686" s="468">
        <f t="shared" si="68"/>
        <v>0</v>
      </c>
      <c r="L686" s="468">
        <f>IF(J686=1,SUM($J$6:J686),0)</f>
        <v>0</v>
      </c>
      <c r="M686" s="468">
        <f>IF(K686=1,SUM($K$6:K686),0)</f>
        <v>0</v>
      </c>
      <c r="N686" s="513">
        <f t="shared" si="69"/>
        <v>0</v>
      </c>
      <c r="O686" s="468">
        <f t="shared" si="70"/>
        <v>0</v>
      </c>
      <c r="P686" s="468">
        <f>IF(O686=1,SUM($O$6:O686),0)</f>
        <v>0</v>
      </c>
    </row>
    <row r="687" customHeight="1" spans="1:16">
      <c r="A687" s="487"/>
      <c r="B687" s="514">
        <v>5</v>
      </c>
      <c r="C687" s="209" t="s">
        <v>736</v>
      </c>
      <c r="D687" s="498" t="s">
        <v>24</v>
      </c>
      <c r="E687" s="499" t="s">
        <v>53</v>
      </c>
      <c r="F687" s="501">
        <v>30000</v>
      </c>
      <c r="G687" s="501">
        <v>35700</v>
      </c>
      <c r="H687" s="502"/>
      <c r="I687" s="495">
        <f t="shared" si="71"/>
        <v>35700</v>
      </c>
      <c r="J687" s="511">
        <f t="shared" si="67"/>
        <v>0</v>
      </c>
      <c r="K687" s="468">
        <f t="shared" si="68"/>
        <v>0</v>
      </c>
      <c r="L687" s="468">
        <f>IF(J687=1,SUM($J$6:J687),0)</f>
        <v>0</v>
      </c>
      <c r="M687" s="468">
        <f>IF(K687=1,SUM($K$6:K687),0)</f>
        <v>0</v>
      </c>
      <c r="N687" s="513">
        <f t="shared" si="69"/>
        <v>0</v>
      </c>
      <c r="O687" s="468">
        <f t="shared" si="70"/>
        <v>0</v>
      </c>
      <c r="P687" s="468">
        <f>IF(O687=1,SUM($O$6:O687),0)</f>
        <v>0</v>
      </c>
    </row>
    <row r="688" customHeight="1" spans="1:16">
      <c r="A688" s="487"/>
      <c r="B688" s="514">
        <v>7</v>
      </c>
      <c r="C688" s="209" t="s">
        <v>737</v>
      </c>
      <c r="D688" s="498" t="s">
        <v>24</v>
      </c>
      <c r="E688" s="499" t="s">
        <v>53</v>
      </c>
      <c r="F688" s="501">
        <v>80100</v>
      </c>
      <c r="G688" s="501">
        <v>80100</v>
      </c>
      <c r="H688" s="502"/>
      <c r="I688" s="495">
        <f t="shared" si="71"/>
        <v>80100</v>
      </c>
      <c r="J688" s="511">
        <f t="shared" si="67"/>
        <v>0</v>
      </c>
      <c r="K688" s="468">
        <f t="shared" si="68"/>
        <v>0</v>
      </c>
      <c r="L688" s="468">
        <f>IF(J688=1,SUM($J$6:J688),0)</f>
        <v>0</v>
      </c>
      <c r="M688" s="468">
        <f>IF(K688=1,SUM($K$6:K688),0)</f>
        <v>0</v>
      </c>
      <c r="N688" s="513">
        <f t="shared" si="69"/>
        <v>0</v>
      </c>
      <c r="O688" s="468">
        <f t="shared" si="70"/>
        <v>0</v>
      </c>
      <c r="P688" s="468">
        <f>IF(O688=1,SUM($O$6:O688),0)</f>
        <v>0</v>
      </c>
    </row>
    <row r="689" customHeight="1" spans="1:16">
      <c r="A689" s="487"/>
      <c r="B689" s="514">
        <v>8</v>
      </c>
      <c r="C689" s="209" t="s">
        <v>738</v>
      </c>
      <c r="D689" s="498" t="s">
        <v>24</v>
      </c>
      <c r="E689" s="499" t="s">
        <v>53</v>
      </c>
      <c r="F689" s="501">
        <v>84000</v>
      </c>
      <c r="G689" s="501">
        <v>84000</v>
      </c>
      <c r="H689" s="502"/>
      <c r="I689" s="495">
        <f t="shared" si="71"/>
        <v>84000</v>
      </c>
      <c r="J689" s="511">
        <f t="shared" si="67"/>
        <v>0</v>
      </c>
      <c r="K689" s="468">
        <f t="shared" si="68"/>
        <v>0</v>
      </c>
      <c r="L689" s="468">
        <f>IF(J689=1,SUM($J$6:J689),0)</f>
        <v>0</v>
      </c>
      <c r="M689" s="468">
        <f>IF(K689=1,SUM($K$6:K689),0)</f>
        <v>0</v>
      </c>
      <c r="N689" s="513">
        <f t="shared" si="69"/>
        <v>0</v>
      </c>
      <c r="O689" s="468">
        <f t="shared" si="70"/>
        <v>0</v>
      </c>
      <c r="P689" s="468">
        <f>IF(O689=1,SUM($O$6:O689),0)</f>
        <v>0</v>
      </c>
    </row>
    <row r="690" customHeight="1" spans="1:16">
      <c r="A690" s="487"/>
      <c r="B690" s="514">
        <v>9</v>
      </c>
      <c r="C690" s="209" t="s">
        <v>739</v>
      </c>
      <c r="D690" s="498" t="s">
        <v>24</v>
      </c>
      <c r="E690" s="499" t="s">
        <v>53</v>
      </c>
      <c r="F690" s="501">
        <v>44000</v>
      </c>
      <c r="G690" s="501">
        <v>44000</v>
      </c>
      <c r="H690" s="502"/>
      <c r="I690" s="495">
        <f t="shared" si="71"/>
        <v>44000</v>
      </c>
      <c r="J690" s="511">
        <f t="shared" si="67"/>
        <v>0</v>
      </c>
      <c r="K690" s="468">
        <f t="shared" si="68"/>
        <v>0</v>
      </c>
      <c r="L690" s="468">
        <f>IF(J690=1,SUM($J$6:J690),0)</f>
        <v>0</v>
      </c>
      <c r="M690" s="468">
        <f>IF(K690=1,SUM($K$6:K690),0)</f>
        <v>0</v>
      </c>
      <c r="N690" s="513">
        <f t="shared" si="69"/>
        <v>0</v>
      </c>
      <c r="O690" s="468">
        <f t="shared" si="70"/>
        <v>0</v>
      </c>
      <c r="P690" s="468">
        <f>IF(O690=1,SUM($O$6:O690),0)</f>
        <v>0</v>
      </c>
    </row>
    <row r="691" customHeight="1" spans="1:16">
      <c r="A691" s="487"/>
      <c r="B691" s="514">
        <v>10</v>
      </c>
      <c r="C691" s="209" t="s">
        <v>740</v>
      </c>
      <c r="D691" s="498" t="s">
        <v>24</v>
      </c>
      <c r="E691" s="499" t="s">
        <v>53</v>
      </c>
      <c r="F691" s="501">
        <v>70300</v>
      </c>
      <c r="G691" s="501">
        <v>70300</v>
      </c>
      <c r="H691" s="502"/>
      <c r="I691" s="495">
        <f t="shared" si="71"/>
        <v>70300</v>
      </c>
      <c r="J691" s="511">
        <f t="shared" si="67"/>
        <v>0</v>
      </c>
      <c r="K691" s="468">
        <f t="shared" si="68"/>
        <v>0</v>
      </c>
      <c r="L691" s="468">
        <f>IF(J691=1,SUM($J$6:J691),0)</f>
        <v>0</v>
      </c>
      <c r="M691" s="468">
        <f>IF(K691=1,SUM($K$6:K691),0)</f>
        <v>0</v>
      </c>
      <c r="N691" s="513">
        <f t="shared" si="69"/>
        <v>0</v>
      </c>
      <c r="O691" s="468">
        <f t="shared" si="70"/>
        <v>0</v>
      </c>
      <c r="P691" s="468">
        <f>IF(O691=1,SUM($O$6:O691),0)</f>
        <v>0</v>
      </c>
    </row>
    <row r="692" customHeight="1" spans="1:16">
      <c r="A692" s="487"/>
      <c r="B692" s="514">
        <v>11</v>
      </c>
      <c r="C692" s="209" t="s">
        <v>741</v>
      </c>
      <c r="D692" s="498" t="s">
        <v>24</v>
      </c>
      <c r="E692" s="499" t="s">
        <v>53</v>
      </c>
      <c r="F692" s="501">
        <v>70300</v>
      </c>
      <c r="G692" s="501">
        <v>70300</v>
      </c>
      <c r="H692" s="502"/>
      <c r="I692" s="495">
        <f t="shared" si="71"/>
        <v>70300</v>
      </c>
      <c r="J692" s="511">
        <f t="shared" si="67"/>
        <v>0</v>
      </c>
      <c r="K692" s="468">
        <f t="shared" si="68"/>
        <v>0</v>
      </c>
      <c r="L692" s="468">
        <f>IF(J692=1,SUM($J$6:J692),0)</f>
        <v>0</v>
      </c>
      <c r="M692" s="468">
        <f>IF(K692=1,SUM($K$6:K692),0)</f>
        <v>0</v>
      </c>
      <c r="N692" s="513">
        <f t="shared" si="69"/>
        <v>0</v>
      </c>
      <c r="O692" s="468">
        <f t="shared" si="70"/>
        <v>0</v>
      </c>
      <c r="P692" s="468">
        <f>IF(O692=1,SUM($O$6:O692),0)</f>
        <v>0</v>
      </c>
    </row>
    <row r="693" customHeight="1" spans="1:16">
      <c r="A693" s="487"/>
      <c r="B693" s="514">
        <v>12</v>
      </c>
      <c r="C693" s="209" t="s">
        <v>742</v>
      </c>
      <c r="D693" s="498" t="s">
        <v>24</v>
      </c>
      <c r="E693" s="499" t="s">
        <v>53</v>
      </c>
      <c r="F693" s="501">
        <v>45200</v>
      </c>
      <c r="G693" s="501">
        <v>45200</v>
      </c>
      <c r="H693" s="502"/>
      <c r="I693" s="495">
        <f t="shared" si="71"/>
        <v>45200</v>
      </c>
      <c r="J693" s="511">
        <f t="shared" si="67"/>
        <v>0</v>
      </c>
      <c r="K693" s="468">
        <f t="shared" si="68"/>
        <v>0</v>
      </c>
      <c r="L693" s="468">
        <f>IF(J693=1,SUM($J$6:J693),0)</f>
        <v>0</v>
      </c>
      <c r="M693" s="468">
        <f>IF(K693=1,SUM($K$6:K693),0)</f>
        <v>0</v>
      </c>
      <c r="N693" s="513">
        <f t="shared" si="69"/>
        <v>0</v>
      </c>
      <c r="O693" s="468">
        <f t="shared" si="70"/>
        <v>0</v>
      </c>
      <c r="P693" s="468">
        <f>IF(O693=1,SUM($O$6:O693),0)</f>
        <v>0</v>
      </c>
    </row>
    <row r="694" customHeight="1" spans="1:16">
      <c r="A694" s="487"/>
      <c r="B694" s="514">
        <v>13</v>
      </c>
      <c r="C694" s="209" t="s">
        <v>743</v>
      </c>
      <c r="D694" s="498" t="s">
        <v>24</v>
      </c>
      <c r="E694" s="499" t="s">
        <v>53</v>
      </c>
      <c r="F694" s="501">
        <v>80900</v>
      </c>
      <c r="G694" s="501">
        <v>85800</v>
      </c>
      <c r="H694" s="502"/>
      <c r="I694" s="495">
        <f t="shared" si="71"/>
        <v>85800</v>
      </c>
      <c r="J694" s="511">
        <f t="shared" si="67"/>
        <v>0</v>
      </c>
      <c r="K694" s="468">
        <f t="shared" si="68"/>
        <v>0</v>
      </c>
      <c r="L694" s="468">
        <f>IF(J694=1,SUM($J$6:J694),0)</f>
        <v>0</v>
      </c>
      <c r="M694" s="468">
        <f>IF(K694=1,SUM($K$6:K694),0)</f>
        <v>0</v>
      </c>
      <c r="N694" s="513">
        <f t="shared" si="69"/>
        <v>0</v>
      </c>
      <c r="O694" s="468">
        <f t="shared" si="70"/>
        <v>0</v>
      </c>
      <c r="P694" s="468">
        <f>IF(O694=1,SUM($O$6:O694),0)</f>
        <v>0</v>
      </c>
    </row>
    <row r="695" customHeight="1" spans="1:16">
      <c r="A695" s="487"/>
      <c r="B695" s="514">
        <v>14</v>
      </c>
      <c r="C695" s="209" t="s">
        <v>744</v>
      </c>
      <c r="D695" s="498" t="s">
        <v>24</v>
      </c>
      <c r="E695" s="499" t="s">
        <v>53</v>
      </c>
      <c r="F695" s="501">
        <v>80900</v>
      </c>
      <c r="G695" s="501">
        <v>85800</v>
      </c>
      <c r="H695" s="502"/>
      <c r="I695" s="495">
        <f t="shared" si="71"/>
        <v>85800</v>
      </c>
      <c r="J695" s="511">
        <f t="shared" si="67"/>
        <v>0</v>
      </c>
      <c r="K695" s="468">
        <f t="shared" si="68"/>
        <v>0</v>
      </c>
      <c r="L695" s="468">
        <f>IF(J695=1,SUM($J$6:J695),0)</f>
        <v>0</v>
      </c>
      <c r="M695" s="468">
        <f>IF(K695=1,SUM($K$6:K695),0)</f>
        <v>0</v>
      </c>
      <c r="N695" s="513">
        <f t="shared" si="69"/>
        <v>0</v>
      </c>
      <c r="O695" s="468">
        <f t="shared" si="70"/>
        <v>0</v>
      </c>
      <c r="P695" s="468">
        <f>IF(O695=1,SUM($O$6:O695),0)</f>
        <v>0</v>
      </c>
    </row>
    <row r="696" customHeight="1" spans="1:16">
      <c r="A696" s="487"/>
      <c r="B696" s="514">
        <v>15</v>
      </c>
      <c r="C696" s="209" t="s">
        <v>745</v>
      </c>
      <c r="D696" s="498" t="s">
        <v>24</v>
      </c>
      <c r="E696" s="499" t="s">
        <v>53</v>
      </c>
      <c r="F696" s="501">
        <v>82500</v>
      </c>
      <c r="G696" s="501">
        <v>87700</v>
      </c>
      <c r="H696" s="502"/>
      <c r="I696" s="495">
        <f t="shared" si="71"/>
        <v>87700</v>
      </c>
      <c r="J696" s="511">
        <f t="shared" si="67"/>
        <v>0</v>
      </c>
      <c r="K696" s="468">
        <f t="shared" si="68"/>
        <v>0</v>
      </c>
      <c r="L696" s="468">
        <f>IF(J696=1,SUM($J$6:J696),0)</f>
        <v>0</v>
      </c>
      <c r="M696" s="468">
        <f>IF(K696=1,SUM($K$6:K696),0)</f>
        <v>0</v>
      </c>
      <c r="N696" s="513">
        <f t="shared" si="69"/>
        <v>0</v>
      </c>
      <c r="O696" s="468">
        <f t="shared" si="70"/>
        <v>0</v>
      </c>
      <c r="P696" s="468">
        <f>IF(O696=1,SUM($O$6:O696),0)</f>
        <v>0</v>
      </c>
    </row>
    <row r="697" customHeight="1" spans="1:16">
      <c r="A697" s="487"/>
      <c r="B697" s="514">
        <v>16</v>
      </c>
      <c r="C697" s="209" t="s">
        <v>746</v>
      </c>
      <c r="D697" s="498" t="s">
        <v>24</v>
      </c>
      <c r="E697" s="499" t="s">
        <v>53</v>
      </c>
      <c r="F697" s="501">
        <v>42100</v>
      </c>
      <c r="G697" s="501">
        <v>50100</v>
      </c>
      <c r="H697" s="502"/>
      <c r="I697" s="495">
        <f t="shared" si="71"/>
        <v>50100</v>
      </c>
      <c r="J697" s="511">
        <f t="shared" si="67"/>
        <v>0</v>
      </c>
      <c r="K697" s="468">
        <f t="shared" si="68"/>
        <v>0</v>
      </c>
      <c r="L697" s="468">
        <f>IF(J697=1,SUM($J$6:J697),0)</f>
        <v>0</v>
      </c>
      <c r="M697" s="468">
        <f>IF(K697=1,SUM($K$6:K697),0)</f>
        <v>0</v>
      </c>
      <c r="N697" s="513">
        <f t="shared" si="69"/>
        <v>0</v>
      </c>
      <c r="O697" s="468">
        <f t="shared" si="70"/>
        <v>0</v>
      </c>
      <c r="P697" s="468">
        <f>IF(O697=1,SUM($O$6:O697),0)</f>
        <v>0</v>
      </c>
    </row>
    <row r="698" customHeight="1" spans="1:16">
      <c r="A698" s="487"/>
      <c r="B698" s="514">
        <v>17</v>
      </c>
      <c r="C698" s="209" t="s">
        <v>747</v>
      </c>
      <c r="D698" s="498" t="s">
        <v>24</v>
      </c>
      <c r="E698" s="499" t="s">
        <v>53</v>
      </c>
      <c r="F698" s="501">
        <v>42100</v>
      </c>
      <c r="G698" s="501">
        <v>50100</v>
      </c>
      <c r="H698" s="502"/>
      <c r="I698" s="495">
        <f t="shared" si="71"/>
        <v>50100</v>
      </c>
      <c r="J698" s="511">
        <f t="shared" si="67"/>
        <v>0</v>
      </c>
      <c r="K698" s="468">
        <f t="shared" si="68"/>
        <v>0</v>
      </c>
      <c r="L698" s="468">
        <f>IF(J698=1,SUM($J$6:J698),0)</f>
        <v>0</v>
      </c>
      <c r="M698" s="468">
        <f>IF(K698=1,SUM($K$6:K698),0)</f>
        <v>0</v>
      </c>
      <c r="N698" s="513">
        <f t="shared" si="69"/>
        <v>0</v>
      </c>
      <c r="O698" s="468">
        <f t="shared" si="70"/>
        <v>0</v>
      </c>
      <c r="P698" s="468">
        <f>IF(O698=1,SUM($O$6:O698),0)</f>
        <v>0</v>
      </c>
    </row>
    <row r="699" customHeight="1" spans="1:16">
      <c r="A699" s="487"/>
      <c r="B699" s="514">
        <v>18</v>
      </c>
      <c r="C699" s="209" t="s">
        <v>748</v>
      </c>
      <c r="D699" s="498" t="s">
        <v>24</v>
      </c>
      <c r="E699" s="499" t="s">
        <v>53</v>
      </c>
      <c r="F699" s="501">
        <v>45200</v>
      </c>
      <c r="G699" s="501">
        <v>53800</v>
      </c>
      <c r="H699" s="502"/>
      <c r="I699" s="495">
        <f t="shared" si="71"/>
        <v>53800</v>
      </c>
      <c r="J699" s="511">
        <f t="shared" si="67"/>
        <v>0</v>
      </c>
      <c r="K699" s="468">
        <f t="shared" si="68"/>
        <v>0</v>
      </c>
      <c r="L699" s="468">
        <f>IF(J699=1,SUM($J$6:J699),0)</f>
        <v>0</v>
      </c>
      <c r="M699" s="468">
        <f>IF(K699=1,SUM($K$6:K699),0)</f>
        <v>0</v>
      </c>
      <c r="N699" s="513">
        <f t="shared" si="69"/>
        <v>0</v>
      </c>
      <c r="O699" s="468">
        <f t="shared" si="70"/>
        <v>0</v>
      </c>
      <c r="P699" s="468">
        <f>IF(O699=1,SUM($O$6:O699),0)</f>
        <v>0</v>
      </c>
    </row>
    <row r="700" customHeight="1" spans="1:16">
      <c r="A700" s="487"/>
      <c r="B700" s="514">
        <v>19</v>
      </c>
      <c r="C700" s="209" t="s">
        <v>749</v>
      </c>
      <c r="D700" s="498" t="s">
        <v>24</v>
      </c>
      <c r="E700" s="499" t="s">
        <v>53</v>
      </c>
      <c r="F700" s="501">
        <v>45200</v>
      </c>
      <c r="G700" s="501">
        <v>53800</v>
      </c>
      <c r="H700" s="502"/>
      <c r="I700" s="495">
        <f t="shared" si="71"/>
        <v>53800</v>
      </c>
      <c r="J700" s="511">
        <f t="shared" si="67"/>
        <v>0</v>
      </c>
      <c r="K700" s="468">
        <f t="shared" si="68"/>
        <v>0</v>
      </c>
      <c r="L700" s="468">
        <f>IF(J700=1,SUM($J$6:J700),0)</f>
        <v>0</v>
      </c>
      <c r="M700" s="468">
        <f>IF(K700=1,SUM($K$6:K700),0)</f>
        <v>0</v>
      </c>
      <c r="N700" s="513">
        <f t="shared" si="69"/>
        <v>0</v>
      </c>
      <c r="O700" s="468">
        <f t="shared" si="70"/>
        <v>0</v>
      </c>
      <c r="P700" s="468">
        <f>IF(O700=1,SUM($O$6:O700),0)</f>
        <v>0</v>
      </c>
    </row>
    <row r="701" customHeight="1" spans="1:16">
      <c r="A701" s="487"/>
      <c r="B701" s="514">
        <v>20</v>
      </c>
      <c r="C701" s="209" t="s">
        <v>750</v>
      </c>
      <c r="D701" s="498" t="s">
        <v>24</v>
      </c>
      <c r="E701" s="499" t="s">
        <v>53</v>
      </c>
      <c r="F701" s="501">
        <v>45200</v>
      </c>
      <c r="G701" s="501">
        <v>53800</v>
      </c>
      <c r="H701" s="502"/>
      <c r="I701" s="495">
        <f t="shared" si="71"/>
        <v>53800</v>
      </c>
      <c r="J701" s="511">
        <f t="shared" si="67"/>
        <v>0</v>
      </c>
      <c r="K701" s="468">
        <f t="shared" si="68"/>
        <v>0</v>
      </c>
      <c r="L701" s="468">
        <f>IF(J701=1,SUM($J$6:J701),0)</f>
        <v>0</v>
      </c>
      <c r="M701" s="468">
        <f>IF(K701=1,SUM($K$6:K701),0)</f>
        <v>0</v>
      </c>
      <c r="N701" s="513">
        <f t="shared" si="69"/>
        <v>0</v>
      </c>
      <c r="O701" s="468">
        <f t="shared" si="70"/>
        <v>0</v>
      </c>
      <c r="P701" s="468">
        <f>IF(O701=1,SUM($O$6:O701),0)</f>
        <v>0</v>
      </c>
    </row>
    <row r="702" customHeight="1" spans="1:16">
      <c r="A702" s="487"/>
      <c r="B702" s="514">
        <v>21</v>
      </c>
      <c r="C702" s="209" t="s">
        <v>751</v>
      </c>
      <c r="D702" s="498" t="s">
        <v>24</v>
      </c>
      <c r="E702" s="499" t="s">
        <v>53</v>
      </c>
      <c r="F702" s="501">
        <v>45200</v>
      </c>
      <c r="G702" s="501">
        <v>53800</v>
      </c>
      <c r="H702" s="502"/>
      <c r="I702" s="495">
        <f t="shared" si="71"/>
        <v>53800</v>
      </c>
      <c r="J702" s="511">
        <f t="shared" si="67"/>
        <v>0</v>
      </c>
      <c r="K702" s="468">
        <f t="shared" si="68"/>
        <v>0</v>
      </c>
      <c r="L702" s="468">
        <f>IF(J702=1,SUM($J$6:J702),0)</f>
        <v>0</v>
      </c>
      <c r="M702" s="468">
        <f>IF(K702=1,SUM($K$6:K702),0)</f>
        <v>0</v>
      </c>
      <c r="N702" s="513">
        <f t="shared" si="69"/>
        <v>0</v>
      </c>
      <c r="O702" s="468">
        <f t="shared" si="70"/>
        <v>0</v>
      </c>
      <c r="P702" s="468">
        <f>IF(O702=1,SUM($O$6:O702),0)</f>
        <v>0</v>
      </c>
    </row>
    <row r="703" customHeight="1" spans="1:16">
      <c r="A703" s="487"/>
      <c r="B703" s="514">
        <v>22</v>
      </c>
      <c r="C703" s="209" t="s">
        <v>752</v>
      </c>
      <c r="D703" s="498" t="s">
        <v>24</v>
      </c>
      <c r="E703" s="499" t="s">
        <v>53</v>
      </c>
      <c r="F703" s="501">
        <v>40200</v>
      </c>
      <c r="G703" s="501">
        <v>45100</v>
      </c>
      <c r="H703" s="502"/>
      <c r="I703" s="495">
        <f t="shared" si="71"/>
        <v>45100</v>
      </c>
      <c r="J703" s="511">
        <f t="shared" si="67"/>
        <v>0</v>
      </c>
      <c r="K703" s="468">
        <f t="shared" si="68"/>
        <v>0</v>
      </c>
      <c r="L703" s="468">
        <f>IF(J703=1,SUM($J$6:J703),0)</f>
        <v>0</v>
      </c>
      <c r="M703" s="468">
        <f>IF(K703=1,SUM($K$6:K703),0)</f>
        <v>0</v>
      </c>
      <c r="N703" s="513">
        <f t="shared" si="69"/>
        <v>0</v>
      </c>
      <c r="O703" s="468">
        <f t="shared" si="70"/>
        <v>0</v>
      </c>
      <c r="P703" s="468">
        <f>IF(O703=1,SUM($O$6:O703),0)</f>
        <v>0</v>
      </c>
    </row>
    <row r="704" customHeight="1" spans="1:16">
      <c r="A704" s="487"/>
      <c r="B704" s="514">
        <v>23</v>
      </c>
      <c r="C704" s="209" t="s">
        <v>753</v>
      </c>
      <c r="D704" s="498" t="s">
        <v>24</v>
      </c>
      <c r="E704" s="499" t="s">
        <v>53</v>
      </c>
      <c r="F704" s="501">
        <v>37200</v>
      </c>
      <c r="G704" s="501">
        <v>44300</v>
      </c>
      <c r="H704" s="502"/>
      <c r="I704" s="495">
        <f t="shared" si="71"/>
        <v>44300</v>
      </c>
      <c r="J704" s="511">
        <f t="shared" si="67"/>
        <v>0</v>
      </c>
      <c r="K704" s="468">
        <f t="shared" si="68"/>
        <v>0</v>
      </c>
      <c r="L704" s="468">
        <f>IF(J704=1,SUM($J$6:J704),0)</f>
        <v>0</v>
      </c>
      <c r="M704" s="468">
        <f>IF(K704=1,SUM($K$6:K704),0)</f>
        <v>0</v>
      </c>
      <c r="N704" s="513">
        <f t="shared" si="69"/>
        <v>0</v>
      </c>
      <c r="O704" s="468">
        <f t="shared" si="70"/>
        <v>0</v>
      </c>
      <c r="P704" s="468">
        <f>IF(O704=1,SUM($O$6:O704),0)</f>
        <v>0</v>
      </c>
    </row>
    <row r="705" customHeight="1" spans="1:16">
      <c r="A705" s="487"/>
      <c r="B705" s="514">
        <v>24</v>
      </c>
      <c r="C705" s="209" t="s">
        <v>754</v>
      </c>
      <c r="D705" s="498" t="s">
        <v>24</v>
      </c>
      <c r="E705" s="499" t="s">
        <v>53</v>
      </c>
      <c r="F705" s="501">
        <v>37200</v>
      </c>
      <c r="G705" s="501">
        <v>44300</v>
      </c>
      <c r="H705" s="502"/>
      <c r="I705" s="495">
        <f t="shared" si="71"/>
        <v>44300</v>
      </c>
      <c r="J705" s="511">
        <f t="shared" si="67"/>
        <v>0</v>
      </c>
      <c r="K705" s="468">
        <f t="shared" si="68"/>
        <v>0</v>
      </c>
      <c r="L705" s="468">
        <f>IF(J705=1,SUM($J$6:J705),0)</f>
        <v>0</v>
      </c>
      <c r="M705" s="468">
        <f>IF(K705=1,SUM($K$6:K705),0)</f>
        <v>0</v>
      </c>
      <c r="N705" s="513">
        <f t="shared" si="69"/>
        <v>0</v>
      </c>
      <c r="O705" s="468">
        <f t="shared" si="70"/>
        <v>0</v>
      </c>
      <c r="P705" s="468">
        <f>IF(O705=1,SUM($O$6:O705),0)</f>
        <v>0</v>
      </c>
    </row>
    <row r="706" customHeight="1" spans="1:16">
      <c r="A706" s="487"/>
      <c r="B706" s="514">
        <v>25</v>
      </c>
      <c r="C706" s="209" t="s">
        <v>755</v>
      </c>
      <c r="D706" s="498" t="s">
        <v>24</v>
      </c>
      <c r="E706" s="499" t="s">
        <v>53</v>
      </c>
      <c r="F706" s="501">
        <v>37200</v>
      </c>
      <c r="G706" s="501">
        <v>44300</v>
      </c>
      <c r="H706" s="502"/>
      <c r="I706" s="495">
        <f t="shared" si="71"/>
        <v>44300</v>
      </c>
      <c r="J706" s="511">
        <f t="shared" si="67"/>
        <v>0</v>
      </c>
      <c r="K706" s="468">
        <f t="shared" si="68"/>
        <v>0</v>
      </c>
      <c r="L706" s="468">
        <f>IF(J706=1,SUM($J$6:J706),0)</f>
        <v>0</v>
      </c>
      <c r="M706" s="468">
        <f>IF(K706=1,SUM($K$6:K706),0)</f>
        <v>0</v>
      </c>
      <c r="N706" s="513">
        <f t="shared" si="69"/>
        <v>0</v>
      </c>
      <c r="O706" s="468">
        <f t="shared" si="70"/>
        <v>0</v>
      </c>
      <c r="P706" s="468">
        <f>IF(O706=1,SUM($O$6:O706),0)</f>
        <v>0</v>
      </c>
    </row>
    <row r="707" customHeight="1" spans="1:16">
      <c r="A707" s="487"/>
      <c r="B707" s="514">
        <v>26</v>
      </c>
      <c r="C707" s="209" t="s">
        <v>756</v>
      </c>
      <c r="D707" s="498" t="s">
        <v>24</v>
      </c>
      <c r="E707" s="499" t="s">
        <v>53</v>
      </c>
      <c r="F707" s="501">
        <v>326300</v>
      </c>
      <c r="G707" s="501">
        <v>44300</v>
      </c>
      <c r="H707" s="502"/>
      <c r="I707" s="495">
        <f t="shared" si="71"/>
        <v>44300</v>
      </c>
      <c r="J707" s="511">
        <f t="shared" si="67"/>
        <v>0</v>
      </c>
      <c r="K707" s="468">
        <f t="shared" si="68"/>
        <v>0</v>
      </c>
      <c r="L707" s="468">
        <f>IF(J707=1,SUM($J$6:J707),0)</f>
        <v>0</v>
      </c>
      <c r="M707" s="468">
        <f>IF(K707=1,SUM($K$6:K707),0)</f>
        <v>0</v>
      </c>
      <c r="N707" s="513">
        <f t="shared" si="69"/>
        <v>0</v>
      </c>
      <c r="O707" s="468">
        <f t="shared" si="70"/>
        <v>0</v>
      </c>
      <c r="P707" s="468">
        <f>IF(O707=1,SUM($O$6:O707),0)</f>
        <v>0</v>
      </c>
    </row>
    <row r="708" customHeight="1" spans="1:16">
      <c r="A708" s="487"/>
      <c r="B708" s="514">
        <v>27</v>
      </c>
      <c r="C708" s="209" t="s">
        <v>757</v>
      </c>
      <c r="D708" s="498" t="s">
        <v>24</v>
      </c>
      <c r="E708" s="499" t="s">
        <v>53</v>
      </c>
      <c r="F708" s="501">
        <v>78300</v>
      </c>
      <c r="G708" s="501">
        <v>93100</v>
      </c>
      <c r="H708" s="502"/>
      <c r="I708" s="495">
        <f t="shared" si="71"/>
        <v>93100</v>
      </c>
      <c r="J708" s="511">
        <f t="shared" si="67"/>
        <v>0</v>
      </c>
      <c r="K708" s="468">
        <f t="shared" si="68"/>
        <v>0</v>
      </c>
      <c r="L708" s="468">
        <f>IF(J708=1,SUM($J$6:J708),0)</f>
        <v>0</v>
      </c>
      <c r="M708" s="468">
        <f>IF(K708=1,SUM($K$6:K708),0)</f>
        <v>0</v>
      </c>
      <c r="N708" s="513">
        <f t="shared" si="69"/>
        <v>0</v>
      </c>
      <c r="O708" s="468">
        <f t="shared" si="70"/>
        <v>0</v>
      </c>
      <c r="P708" s="468">
        <f>IF(O708=1,SUM($O$6:O708),0)</f>
        <v>0</v>
      </c>
    </row>
    <row r="709" customHeight="1" spans="1:16">
      <c r="A709" s="487"/>
      <c r="B709" s="514">
        <v>28</v>
      </c>
      <c r="C709" s="209" t="s">
        <v>758</v>
      </c>
      <c r="D709" s="498" t="s">
        <v>24</v>
      </c>
      <c r="E709" s="499" t="s">
        <v>53</v>
      </c>
      <c r="F709" s="501">
        <v>78300</v>
      </c>
      <c r="G709" s="501">
        <v>93100</v>
      </c>
      <c r="H709" s="502"/>
      <c r="I709" s="495">
        <f t="shared" si="71"/>
        <v>93100</v>
      </c>
      <c r="J709" s="511">
        <f t="shared" si="67"/>
        <v>0</v>
      </c>
      <c r="K709" s="468">
        <f t="shared" si="68"/>
        <v>0</v>
      </c>
      <c r="L709" s="468">
        <f>IF(J709=1,SUM($J$6:J709),0)</f>
        <v>0</v>
      </c>
      <c r="M709" s="468">
        <f>IF(K709=1,SUM($K$6:K709),0)</f>
        <v>0</v>
      </c>
      <c r="N709" s="513">
        <f t="shared" si="69"/>
        <v>0</v>
      </c>
      <c r="O709" s="468">
        <f t="shared" si="70"/>
        <v>0</v>
      </c>
      <c r="P709" s="468">
        <f>IF(O709=1,SUM($O$6:O709),0)</f>
        <v>0</v>
      </c>
    </row>
    <row r="710" customHeight="1" spans="1:16">
      <c r="A710" s="487"/>
      <c r="B710" s="514">
        <v>29</v>
      </c>
      <c r="C710" s="209" t="s">
        <v>759</v>
      </c>
      <c r="D710" s="498" t="s">
        <v>24</v>
      </c>
      <c r="E710" s="499" t="s">
        <v>53</v>
      </c>
      <c r="F710" s="501">
        <v>74600</v>
      </c>
      <c r="G710" s="501">
        <v>88700</v>
      </c>
      <c r="H710" s="502"/>
      <c r="I710" s="495">
        <f t="shared" si="71"/>
        <v>88700</v>
      </c>
      <c r="J710" s="511">
        <f t="shared" si="67"/>
        <v>0</v>
      </c>
      <c r="K710" s="468">
        <f t="shared" si="68"/>
        <v>0</v>
      </c>
      <c r="L710" s="468">
        <f>IF(J710=1,SUM($J$6:J710),0)</f>
        <v>0</v>
      </c>
      <c r="M710" s="468">
        <f>IF(K710=1,SUM($K$6:K710),0)</f>
        <v>0</v>
      </c>
      <c r="N710" s="513">
        <f t="shared" si="69"/>
        <v>0</v>
      </c>
      <c r="O710" s="468">
        <f t="shared" si="70"/>
        <v>0</v>
      </c>
      <c r="P710" s="468">
        <f>IF(O710=1,SUM($O$6:O710),0)</f>
        <v>0</v>
      </c>
    </row>
    <row r="711" customHeight="1" spans="1:16">
      <c r="A711" s="487"/>
      <c r="B711" s="514">
        <v>30</v>
      </c>
      <c r="C711" s="209" t="s">
        <v>760</v>
      </c>
      <c r="D711" s="498" t="s">
        <v>24</v>
      </c>
      <c r="E711" s="499" t="s">
        <v>53</v>
      </c>
      <c r="F711" s="501">
        <v>51900</v>
      </c>
      <c r="G711" s="501">
        <v>61700</v>
      </c>
      <c r="H711" s="502"/>
      <c r="I711" s="495">
        <f t="shared" si="71"/>
        <v>61700</v>
      </c>
      <c r="J711" s="511">
        <f t="shared" si="67"/>
        <v>0</v>
      </c>
      <c r="K711" s="468">
        <f t="shared" si="68"/>
        <v>0</v>
      </c>
      <c r="L711" s="468">
        <f>IF(J711=1,SUM($J$6:J711),0)</f>
        <v>0</v>
      </c>
      <c r="M711" s="468">
        <f>IF(K711=1,SUM($K$6:K711),0)</f>
        <v>0</v>
      </c>
      <c r="N711" s="513">
        <f t="shared" si="69"/>
        <v>0</v>
      </c>
      <c r="O711" s="468">
        <f t="shared" si="70"/>
        <v>0</v>
      </c>
      <c r="P711" s="468">
        <f>IF(O711=1,SUM($O$6:O711),0)</f>
        <v>0</v>
      </c>
    </row>
    <row r="712" customHeight="1" spans="1:16">
      <c r="A712" s="487"/>
      <c r="B712" s="514">
        <v>31</v>
      </c>
      <c r="C712" s="209" t="s">
        <v>761</v>
      </c>
      <c r="D712" s="498" t="s">
        <v>24</v>
      </c>
      <c r="E712" s="499" t="s">
        <v>53</v>
      </c>
      <c r="F712" s="501">
        <v>51900</v>
      </c>
      <c r="G712" s="501">
        <v>61700</v>
      </c>
      <c r="H712" s="502"/>
      <c r="I712" s="495">
        <f t="shared" si="71"/>
        <v>61700</v>
      </c>
      <c r="J712" s="511">
        <f t="shared" si="67"/>
        <v>0</v>
      </c>
      <c r="K712" s="468">
        <f t="shared" si="68"/>
        <v>0</v>
      </c>
      <c r="L712" s="468">
        <f>IF(J712=1,SUM($J$6:J712),0)</f>
        <v>0</v>
      </c>
      <c r="M712" s="468">
        <f>IF(K712=1,SUM($K$6:K712),0)</f>
        <v>0</v>
      </c>
      <c r="N712" s="513">
        <f t="shared" si="69"/>
        <v>0</v>
      </c>
      <c r="O712" s="468">
        <f t="shared" si="70"/>
        <v>0</v>
      </c>
      <c r="P712" s="468">
        <f>IF(O712=1,SUM($O$6:O712),0)</f>
        <v>0</v>
      </c>
    </row>
    <row r="713" customHeight="1" spans="1:16">
      <c r="A713" s="487"/>
      <c r="B713" s="514">
        <v>32</v>
      </c>
      <c r="C713" s="209" t="s">
        <v>762</v>
      </c>
      <c r="D713" s="498" t="s">
        <v>24</v>
      </c>
      <c r="E713" s="499" t="s">
        <v>53</v>
      </c>
      <c r="F713" s="501">
        <v>75600</v>
      </c>
      <c r="G713" s="501">
        <v>99900</v>
      </c>
      <c r="H713" s="502"/>
      <c r="I713" s="495">
        <f t="shared" si="71"/>
        <v>99900</v>
      </c>
      <c r="J713" s="511">
        <f t="shared" si="67"/>
        <v>0</v>
      </c>
      <c r="K713" s="468">
        <f t="shared" si="68"/>
        <v>0</v>
      </c>
      <c r="L713" s="468">
        <f>IF(J713=1,SUM($J$6:J713),0)</f>
        <v>0</v>
      </c>
      <c r="M713" s="468">
        <f>IF(K713=1,SUM($K$6:K713),0)</f>
        <v>0</v>
      </c>
      <c r="N713" s="513">
        <f t="shared" si="69"/>
        <v>0</v>
      </c>
      <c r="O713" s="468">
        <f t="shared" si="70"/>
        <v>0</v>
      </c>
      <c r="P713" s="468">
        <f>IF(O713=1,SUM($O$6:O713),0)</f>
        <v>0</v>
      </c>
    </row>
    <row r="714" customHeight="1" spans="1:16">
      <c r="A714" s="487"/>
      <c r="B714" s="514">
        <v>33</v>
      </c>
      <c r="C714" s="209" t="s">
        <v>763</v>
      </c>
      <c r="D714" s="498" t="s">
        <v>24</v>
      </c>
      <c r="E714" s="499" t="s">
        <v>53</v>
      </c>
      <c r="F714" s="501">
        <v>75600</v>
      </c>
      <c r="G714" s="501">
        <v>99900</v>
      </c>
      <c r="H714" s="502"/>
      <c r="I714" s="495">
        <f t="shared" si="71"/>
        <v>99900</v>
      </c>
      <c r="J714" s="511">
        <f t="shared" si="67"/>
        <v>0</v>
      </c>
      <c r="K714" s="468">
        <f t="shared" si="68"/>
        <v>0</v>
      </c>
      <c r="L714" s="468">
        <f>IF(J714=1,SUM($J$6:J714),0)</f>
        <v>0</v>
      </c>
      <c r="M714" s="468">
        <f>IF(K714=1,SUM($K$6:K714),0)</f>
        <v>0</v>
      </c>
      <c r="N714" s="513">
        <f t="shared" si="69"/>
        <v>0</v>
      </c>
      <c r="O714" s="468">
        <f t="shared" si="70"/>
        <v>0</v>
      </c>
      <c r="P714" s="468">
        <f>IF(O714=1,SUM($O$6:O714),0)</f>
        <v>0</v>
      </c>
    </row>
    <row r="715" customHeight="1" spans="1:16">
      <c r="A715" s="487"/>
      <c r="B715" s="514">
        <v>34</v>
      </c>
      <c r="C715" s="209" t="s">
        <v>764</v>
      </c>
      <c r="D715" s="498" t="s">
        <v>24</v>
      </c>
      <c r="E715" s="499" t="s">
        <v>53</v>
      </c>
      <c r="F715" s="501">
        <v>66800</v>
      </c>
      <c r="G715" s="501">
        <v>79500</v>
      </c>
      <c r="H715" s="502"/>
      <c r="I715" s="495">
        <f t="shared" si="71"/>
        <v>79500</v>
      </c>
      <c r="J715" s="511">
        <f t="shared" si="67"/>
        <v>0</v>
      </c>
      <c r="K715" s="468">
        <f t="shared" si="68"/>
        <v>0</v>
      </c>
      <c r="L715" s="468">
        <f>IF(J715=1,SUM($J$6:J715),0)</f>
        <v>0</v>
      </c>
      <c r="M715" s="468">
        <f>IF(K715=1,SUM($K$6:K715),0)</f>
        <v>0</v>
      </c>
      <c r="N715" s="513">
        <f t="shared" si="69"/>
        <v>0</v>
      </c>
      <c r="O715" s="468">
        <f t="shared" si="70"/>
        <v>0</v>
      </c>
      <c r="P715" s="468">
        <f>IF(O715=1,SUM($O$6:O715),0)</f>
        <v>0</v>
      </c>
    </row>
    <row r="716" customHeight="1" spans="1:16">
      <c r="A716" s="487"/>
      <c r="B716" s="514">
        <v>35</v>
      </c>
      <c r="C716" s="209" t="s">
        <v>765</v>
      </c>
      <c r="D716" s="498" t="s">
        <v>24</v>
      </c>
      <c r="E716" s="499" t="s">
        <v>53</v>
      </c>
      <c r="F716" s="501">
        <v>62400</v>
      </c>
      <c r="G716" s="501">
        <v>74200</v>
      </c>
      <c r="H716" s="502"/>
      <c r="I716" s="495">
        <f t="shared" si="71"/>
        <v>74200</v>
      </c>
      <c r="J716" s="511">
        <f t="shared" ref="J716:J779" si="72">IF(D716="MDU-KD",1,0)</f>
        <v>0</v>
      </c>
      <c r="K716" s="468">
        <f t="shared" ref="K716:K779" si="73">IF(D716="HDW",1,0)</f>
        <v>0</v>
      </c>
      <c r="L716" s="468">
        <f>IF(J716=1,SUM($J$6:J716),0)</f>
        <v>0</v>
      </c>
      <c r="M716" s="468">
        <f>IF(K716=1,SUM($K$6:K716),0)</f>
        <v>0</v>
      </c>
      <c r="N716" s="513">
        <f t="shared" ref="N716:N779" si="74">IF(L716=0,M716,L716)</f>
        <v>0</v>
      </c>
      <c r="O716" s="468">
        <f t="shared" ref="O716:O779" si="75">IF(E716=0,0,IF(LEFT(C716,11)="Tiang Beton",1,0))</f>
        <v>0</v>
      </c>
      <c r="P716" s="468">
        <f>IF(O716=1,SUM($O$6:O716),0)</f>
        <v>0</v>
      </c>
    </row>
    <row r="717" customHeight="1" spans="1:16">
      <c r="A717" s="487"/>
      <c r="B717" s="514">
        <v>36</v>
      </c>
      <c r="C717" s="209" t="s">
        <v>766</v>
      </c>
      <c r="D717" s="498" t="s">
        <v>24</v>
      </c>
      <c r="E717" s="499" t="s">
        <v>53</v>
      </c>
      <c r="F717" s="501">
        <v>81300</v>
      </c>
      <c r="G717" s="501">
        <v>87700</v>
      </c>
      <c r="H717" s="502"/>
      <c r="I717" s="495">
        <f t="shared" si="71"/>
        <v>87700</v>
      </c>
      <c r="J717" s="511">
        <f t="shared" si="72"/>
        <v>0</v>
      </c>
      <c r="K717" s="468">
        <f t="shared" si="73"/>
        <v>0</v>
      </c>
      <c r="L717" s="468">
        <f>IF(J717=1,SUM($J$6:J717),0)</f>
        <v>0</v>
      </c>
      <c r="M717" s="468">
        <f>IF(K717=1,SUM($K$6:K717),0)</f>
        <v>0</v>
      </c>
      <c r="N717" s="513">
        <f t="shared" si="74"/>
        <v>0</v>
      </c>
      <c r="O717" s="468">
        <f t="shared" si="75"/>
        <v>0</v>
      </c>
      <c r="P717" s="468">
        <f>IF(O717=1,SUM($O$6:O717),0)</f>
        <v>0</v>
      </c>
    </row>
    <row r="718" customHeight="1" spans="1:16">
      <c r="A718" s="487"/>
      <c r="B718" s="514">
        <v>37</v>
      </c>
      <c r="C718" s="209" t="s">
        <v>767</v>
      </c>
      <c r="D718" s="498" t="s">
        <v>24</v>
      </c>
      <c r="E718" s="499" t="s">
        <v>53</v>
      </c>
      <c r="F718" s="501">
        <v>94400</v>
      </c>
      <c r="G718" s="501">
        <v>112300</v>
      </c>
      <c r="H718" s="502"/>
      <c r="I718" s="495">
        <f t="shared" si="71"/>
        <v>112300</v>
      </c>
      <c r="J718" s="511">
        <f t="shared" si="72"/>
        <v>0</v>
      </c>
      <c r="K718" s="468">
        <f t="shared" si="73"/>
        <v>0</v>
      </c>
      <c r="L718" s="468">
        <f>IF(J718=1,SUM($J$6:J718),0)</f>
        <v>0</v>
      </c>
      <c r="M718" s="468">
        <f>IF(K718=1,SUM($K$6:K718),0)</f>
        <v>0</v>
      </c>
      <c r="N718" s="513">
        <f t="shared" si="74"/>
        <v>0</v>
      </c>
      <c r="O718" s="468">
        <f t="shared" si="75"/>
        <v>0</v>
      </c>
      <c r="P718" s="468">
        <f>IF(O718=1,SUM($O$6:O718),0)</f>
        <v>0</v>
      </c>
    </row>
    <row r="719" customHeight="1" spans="1:16">
      <c r="A719" s="487"/>
      <c r="B719" s="514">
        <v>38</v>
      </c>
      <c r="C719" s="209" t="s">
        <v>768</v>
      </c>
      <c r="D719" s="498" t="s">
        <v>24</v>
      </c>
      <c r="E719" s="499" t="s">
        <v>53</v>
      </c>
      <c r="F719" s="501">
        <v>82500</v>
      </c>
      <c r="G719" s="501">
        <v>87700</v>
      </c>
      <c r="H719" s="502"/>
      <c r="I719" s="495">
        <f t="shared" si="71"/>
        <v>87700</v>
      </c>
      <c r="J719" s="511">
        <f t="shared" si="72"/>
        <v>0</v>
      </c>
      <c r="K719" s="468">
        <f t="shared" si="73"/>
        <v>0</v>
      </c>
      <c r="L719" s="468">
        <f>IF(J719=1,SUM($J$6:J719),0)</f>
        <v>0</v>
      </c>
      <c r="M719" s="468">
        <f>IF(K719=1,SUM($K$6:K719),0)</f>
        <v>0</v>
      </c>
      <c r="N719" s="513">
        <f t="shared" si="74"/>
        <v>0</v>
      </c>
      <c r="O719" s="468">
        <f t="shared" si="75"/>
        <v>0</v>
      </c>
      <c r="P719" s="468">
        <f>IF(O719=1,SUM($O$6:O719),0)</f>
        <v>0</v>
      </c>
    </row>
    <row r="720" customHeight="1" spans="1:16">
      <c r="A720" s="487"/>
      <c r="B720" s="514">
        <v>39</v>
      </c>
      <c r="C720" s="209" t="s">
        <v>769</v>
      </c>
      <c r="D720" s="498" t="s">
        <v>24</v>
      </c>
      <c r="E720" s="499" t="s">
        <v>53</v>
      </c>
      <c r="F720" s="501">
        <v>109200</v>
      </c>
      <c r="G720" s="501">
        <v>129900</v>
      </c>
      <c r="H720" s="502"/>
      <c r="I720" s="495">
        <f t="shared" si="71"/>
        <v>129900</v>
      </c>
      <c r="J720" s="511">
        <f t="shared" si="72"/>
        <v>0</v>
      </c>
      <c r="K720" s="468">
        <f t="shared" si="73"/>
        <v>0</v>
      </c>
      <c r="L720" s="468">
        <f>IF(J720=1,SUM($J$6:J720),0)</f>
        <v>0</v>
      </c>
      <c r="M720" s="468">
        <f>IF(K720=1,SUM($K$6:K720),0)</f>
        <v>0</v>
      </c>
      <c r="N720" s="513">
        <f t="shared" si="74"/>
        <v>0</v>
      </c>
      <c r="O720" s="468">
        <f t="shared" si="75"/>
        <v>0</v>
      </c>
      <c r="P720" s="468">
        <f>IF(O720=1,SUM($O$6:O720),0)</f>
        <v>0</v>
      </c>
    </row>
    <row r="721" customHeight="1" spans="1:16">
      <c r="A721" s="487"/>
      <c r="B721" s="514">
        <v>40</v>
      </c>
      <c r="C721" s="209" t="s">
        <v>770</v>
      </c>
      <c r="D721" s="498" t="s">
        <v>24</v>
      </c>
      <c r="E721" s="499" t="s">
        <v>53</v>
      </c>
      <c r="F721" s="501">
        <v>106900</v>
      </c>
      <c r="G721" s="501">
        <v>127200</v>
      </c>
      <c r="H721" s="502"/>
      <c r="I721" s="495">
        <f t="shared" si="71"/>
        <v>127200</v>
      </c>
      <c r="J721" s="511">
        <f t="shared" si="72"/>
        <v>0</v>
      </c>
      <c r="K721" s="468">
        <f t="shared" si="73"/>
        <v>0</v>
      </c>
      <c r="L721" s="468">
        <f>IF(J721=1,SUM($J$6:J721),0)</f>
        <v>0</v>
      </c>
      <c r="M721" s="468">
        <f>IF(K721=1,SUM($K$6:K721),0)</f>
        <v>0</v>
      </c>
      <c r="N721" s="513">
        <f t="shared" si="74"/>
        <v>0</v>
      </c>
      <c r="O721" s="468">
        <f t="shared" si="75"/>
        <v>0</v>
      </c>
      <c r="P721" s="468">
        <f>IF(O721=1,SUM($O$6:O721),0)</f>
        <v>0</v>
      </c>
    </row>
    <row r="722" customHeight="1" spans="1:16">
      <c r="A722" s="487"/>
      <c r="B722" s="514">
        <v>41</v>
      </c>
      <c r="C722" s="209" t="s">
        <v>771</v>
      </c>
      <c r="D722" s="498" t="s">
        <v>24</v>
      </c>
      <c r="E722" s="499" t="s">
        <v>53</v>
      </c>
      <c r="F722" s="501">
        <v>104400</v>
      </c>
      <c r="G722" s="501">
        <v>116900</v>
      </c>
      <c r="H722" s="502"/>
      <c r="I722" s="495">
        <f t="shared" si="71"/>
        <v>116900</v>
      </c>
      <c r="J722" s="511">
        <f t="shared" si="72"/>
        <v>0</v>
      </c>
      <c r="K722" s="468">
        <f t="shared" si="73"/>
        <v>0</v>
      </c>
      <c r="L722" s="468">
        <f>IF(J722=1,SUM($J$6:J722),0)</f>
        <v>0</v>
      </c>
      <c r="M722" s="468">
        <f>IF(K722=1,SUM($K$6:K722),0)</f>
        <v>0</v>
      </c>
      <c r="N722" s="513">
        <f t="shared" si="74"/>
        <v>0</v>
      </c>
      <c r="O722" s="468">
        <f t="shared" si="75"/>
        <v>0</v>
      </c>
      <c r="P722" s="468">
        <f>IF(O722=1,SUM($O$6:O722),0)</f>
        <v>0</v>
      </c>
    </row>
    <row r="723" customHeight="1" spans="1:16">
      <c r="A723" s="487"/>
      <c r="B723" s="514">
        <v>42</v>
      </c>
      <c r="C723" s="209" t="s">
        <v>772</v>
      </c>
      <c r="D723" s="498" t="s">
        <v>24</v>
      </c>
      <c r="E723" s="499" t="s">
        <v>53</v>
      </c>
      <c r="F723" s="501">
        <v>103500</v>
      </c>
      <c r="G723" s="501">
        <v>123100</v>
      </c>
      <c r="H723" s="502"/>
      <c r="I723" s="495">
        <f t="shared" si="71"/>
        <v>123100</v>
      </c>
      <c r="J723" s="511">
        <f t="shared" si="72"/>
        <v>0</v>
      </c>
      <c r="K723" s="468">
        <f t="shared" si="73"/>
        <v>0</v>
      </c>
      <c r="L723" s="468">
        <f>IF(J723=1,SUM($J$6:J723),0)</f>
        <v>0</v>
      </c>
      <c r="M723" s="468">
        <f>IF(K723=1,SUM($K$6:K723),0)</f>
        <v>0</v>
      </c>
      <c r="N723" s="513">
        <f t="shared" si="74"/>
        <v>0</v>
      </c>
      <c r="O723" s="468">
        <f t="shared" si="75"/>
        <v>0</v>
      </c>
      <c r="P723" s="468">
        <f>IF(O723=1,SUM($O$6:O723),0)</f>
        <v>0</v>
      </c>
    </row>
    <row r="724" customHeight="1" spans="1:16">
      <c r="A724" s="487"/>
      <c r="B724" s="514">
        <v>43</v>
      </c>
      <c r="C724" s="209" t="s">
        <v>773</v>
      </c>
      <c r="D724" s="498" t="s">
        <v>24</v>
      </c>
      <c r="E724" s="499" t="s">
        <v>53</v>
      </c>
      <c r="F724" s="501">
        <v>111100</v>
      </c>
      <c r="G724" s="501">
        <v>111100</v>
      </c>
      <c r="H724" s="502"/>
      <c r="I724" s="495">
        <f t="shared" si="71"/>
        <v>111100</v>
      </c>
      <c r="J724" s="511">
        <f t="shared" si="72"/>
        <v>0</v>
      </c>
      <c r="K724" s="468">
        <f t="shared" si="73"/>
        <v>0</v>
      </c>
      <c r="L724" s="468">
        <f>IF(J724=1,SUM($J$6:J724),0)</f>
        <v>0</v>
      </c>
      <c r="M724" s="468">
        <f>IF(K724=1,SUM($K$6:K724),0)</f>
        <v>0</v>
      </c>
      <c r="N724" s="513">
        <f t="shared" si="74"/>
        <v>0</v>
      </c>
      <c r="O724" s="468">
        <f t="shared" si="75"/>
        <v>0</v>
      </c>
      <c r="P724" s="468">
        <f>IF(O724=1,SUM($O$6:O724),0)</f>
        <v>0</v>
      </c>
    </row>
    <row r="725" customHeight="1" spans="1:16">
      <c r="A725" s="487"/>
      <c r="B725" s="514">
        <v>44</v>
      </c>
      <c r="C725" s="209" t="s">
        <v>774</v>
      </c>
      <c r="D725" s="498" t="s">
        <v>24</v>
      </c>
      <c r="E725" s="499" t="s">
        <v>53</v>
      </c>
      <c r="F725" s="501">
        <v>108700</v>
      </c>
      <c r="G725" s="501">
        <v>129300</v>
      </c>
      <c r="H725" s="502"/>
      <c r="I725" s="495">
        <f t="shared" si="71"/>
        <v>129300</v>
      </c>
      <c r="J725" s="511">
        <f t="shared" si="72"/>
        <v>0</v>
      </c>
      <c r="K725" s="468">
        <f t="shared" si="73"/>
        <v>0</v>
      </c>
      <c r="L725" s="468">
        <f>IF(J725=1,SUM($J$6:J725),0)</f>
        <v>0</v>
      </c>
      <c r="M725" s="468">
        <f>IF(K725=1,SUM($K$6:K725),0)</f>
        <v>0</v>
      </c>
      <c r="N725" s="513">
        <f t="shared" si="74"/>
        <v>0</v>
      </c>
      <c r="O725" s="468">
        <f t="shared" si="75"/>
        <v>0</v>
      </c>
      <c r="P725" s="468">
        <f>IF(O725=1,SUM($O$6:O725),0)</f>
        <v>0</v>
      </c>
    </row>
    <row r="726" customHeight="1" spans="1:16">
      <c r="A726" s="487"/>
      <c r="B726" s="514">
        <v>45</v>
      </c>
      <c r="C726" s="209" t="s">
        <v>775</v>
      </c>
      <c r="D726" s="498" t="s">
        <v>24</v>
      </c>
      <c r="E726" s="499" t="s">
        <v>53</v>
      </c>
      <c r="F726" s="501">
        <v>218400</v>
      </c>
      <c r="G726" s="501">
        <v>259800</v>
      </c>
      <c r="H726" s="502"/>
      <c r="I726" s="495">
        <f t="shared" si="71"/>
        <v>259800</v>
      </c>
      <c r="J726" s="511">
        <f t="shared" si="72"/>
        <v>0</v>
      </c>
      <c r="K726" s="468">
        <f t="shared" si="73"/>
        <v>0</v>
      </c>
      <c r="L726" s="468">
        <f>IF(J726=1,SUM($J$6:J726),0)</f>
        <v>0</v>
      </c>
      <c r="M726" s="468">
        <f>IF(K726=1,SUM($K$6:K726),0)</f>
        <v>0</v>
      </c>
      <c r="N726" s="513">
        <f t="shared" si="74"/>
        <v>0</v>
      </c>
      <c r="O726" s="468">
        <f t="shared" si="75"/>
        <v>0</v>
      </c>
      <c r="P726" s="468">
        <f>IF(O726=1,SUM($O$6:O726),0)</f>
        <v>0</v>
      </c>
    </row>
    <row r="727" customHeight="1" spans="1:16">
      <c r="A727" s="487"/>
      <c r="B727" s="514">
        <v>46</v>
      </c>
      <c r="C727" s="209" t="s">
        <v>776</v>
      </c>
      <c r="D727" s="498" t="s">
        <v>24</v>
      </c>
      <c r="E727" s="499" t="s">
        <v>53</v>
      </c>
      <c r="F727" s="501">
        <v>222500</v>
      </c>
      <c r="G727" s="501">
        <v>264700</v>
      </c>
      <c r="H727" s="502"/>
      <c r="I727" s="495">
        <f t="shared" si="71"/>
        <v>264700</v>
      </c>
      <c r="J727" s="511">
        <f t="shared" si="72"/>
        <v>0</v>
      </c>
      <c r="K727" s="468">
        <f t="shared" si="73"/>
        <v>0</v>
      </c>
      <c r="L727" s="468">
        <f>IF(J727=1,SUM($J$6:J727),0)</f>
        <v>0</v>
      </c>
      <c r="M727" s="468">
        <f>IF(K727=1,SUM($K$6:K727),0)</f>
        <v>0</v>
      </c>
      <c r="N727" s="513">
        <f t="shared" si="74"/>
        <v>0</v>
      </c>
      <c r="O727" s="468">
        <f t="shared" si="75"/>
        <v>0</v>
      </c>
      <c r="P727" s="468">
        <f>IF(O727=1,SUM($O$6:O727),0)</f>
        <v>0</v>
      </c>
    </row>
    <row r="728" customHeight="1" spans="1:16">
      <c r="A728" s="487"/>
      <c r="B728" s="514">
        <v>47</v>
      </c>
      <c r="C728" s="209" t="s">
        <v>777</v>
      </c>
      <c r="D728" s="498" t="s">
        <v>24</v>
      </c>
      <c r="E728" s="499" t="s">
        <v>53</v>
      </c>
      <c r="F728" s="501">
        <v>173300</v>
      </c>
      <c r="G728" s="501">
        <v>173300</v>
      </c>
      <c r="H728" s="502"/>
      <c r="I728" s="495">
        <f t="shared" si="71"/>
        <v>173300</v>
      </c>
      <c r="J728" s="511">
        <f t="shared" si="72"/>
        <v>0</v>
      </c>
      <c r="K728" s="468">
        <f t="shared" si="73"/>
        <v>0</v>
      </c>
      <c r="L728" s="468">
        <f>IF(J728=1,SUM($J$6:J728),0)</f>
        <v>0</v>
      </c>
      <c r="M728" s="468">
        <f>IF(K728=1,SUM($K$6:K728),0)</f>
        <v>0</v>
      </c>
      <c r="N728" s="513">
        <f t="shared" si="74"/>
        <v>0</v>
      </c>
      <c r="O728" s="468">
        <f t="shared" si="75"/>
        <v>0</v>
      </c>
      <c r="P728" s="468">
        <f>IF(O728=1,SUM($O$6:O728),0)</f>
        <v>0</v>
      </c>
    </row>
    <row r="729" customHeight="1" spans="1:16">
      <c r="A729" s="487"/>
      <c r="B729" s="514">
        <v>48</v>
      </c>
      <c r="C729" s="209" t="s">
        <v>778</v>
      </c>
      <c r="D729" s="498" t="s">
        <v>24</v>
      </c>
      <c r="E729" s="499" t="s">
        <v>53</v>
      </c>
      <c r="F729" s="501">
        <v>279500</v>
      </c>
      <c r="G729" s="501">
        <v>279500</v>
      </c>
      <c r="H729" s="502"/>
      <c r="I729" s="495">
        <f t="shared" si="71"/>
        <v>279500</v>
      </c>
      <c r="J729" s="511">
        <f t="shared" si="72"/>
        <v>0</v>
      </c>
      <c r="K729" s="468">
        <f t="shared" si="73"/>
        <v>0</v>
      </c>
      <c r="L729" s="468">
        <f>IF(J729=1,SUM($J$6:J729),0)</f>
        <v>0</v>
      </c>
      <c r="M729" s="468">
        <f>IF(K729=1,SUM($K$6:K729),0)</f>
        <v>0</v>
      </c>
      <c r="N729" s="513">
        <f t="shared" si="74"/>
        <v>0</v>
      </c>
      <c r="O729" s="468">
        <f t="shared" si="75"/>
        <v>0</v>
      </c>
      <c r="P729" s="468">
        <f>IF(O729=1,SUM($O$6:O729),0)</f>
        <v>0</v>
      </c>
    </row>
    <row r="730" customHeight="1" spans="1:16">
      <c r="A730" s="487"/>
      <c r="B730" s="514">
        <v>49</v>
      </c>
      <c r="C730" s="209" t="s">
        <v>779</v>
      </c>
      <c r="D730" s="498" t="s">
        <v>24</v>
      </c>
      <c r="E730" s="499" t="s">
        <v>53</v>
      </c>
      <c r="F730" s="501">
        <v>89800</v>
      </c>
      <c r="G730" s="501">
        <v>106800</v>
      </c>
      <c r="H730" s="502"/>
      <c r="I730" s="495">
        <f t="shared" si="71"/>
        <v>106800</v>
      </c>
      <c r="J730" s="511">
        <f t="shared" si="72"/>
        <v>0</v>
      </c>
      <c r="K730" s="468">
        <f t="shared" si="73"/>
        <v>0</v>
      </c>
      <c r="L730" s="468">
        <f>IF(J730=1,SUM($J$6:J730),0)</f>
        <v>0</v>
      </c>
      <c r="M730" s="468">
        <f>IF(K730=1,SUM($K$6:K730),0)</f>
        <v>0</v>
      </c>
      <c r="N730" s="513">
        <f t="shared" si="74"/>
        <v>0</v>
      </c>
      <c r="O730" s="468">
        <f t="shared" si="75"/>
        <v>0</v>
      </c>
      <c r="P730" s="468">
        <f>IF(O730=1,SUM($O$6:O730),0)</f>
        <v>0</v>
      </c>
    </row>
    <row r="731" customHeight="1" spans="1:16">
      <c r="A731" s="487"/>
      <c r="B731" s="514">
        <v>50</v>
      </c>
      <c r="C731" s="209" t="s">
        <v>780</v>
      </c>
      <c r="D731" s="498" t="s">
        <v>24</v>
      </c>
      <c r="E731" s="499" t="s">
        <v>53</v>
      </c>
      <c r="F731" s="501">
        <v>102600</v>
      </c>
      <c r="G731" s="501">
        <v>122100</v>
      </c>
      <c r="H731" s="502"/>
      <c r="I731" s="495">
        <f t="shared" si="71"/>
        <v>122100</v>
      </c>
      <c r="J731" s="511">
        <f t="shared" si="72"/>
        <v>0</v>
      </c>
      <c r="K731" s="468">
        <f t="shared" si="73"/>
        <v>0</v>
      </c>
      <c r="L731" s="468">
        <f>IF(J731=1,SUM($J$6:J731),0)</f>
        <v>0</v>
      </c>
      <c r="M731" s="468">
        <f>IF(K731=1,SUM($K$6:K731),0)</f>
        <v>0</v>
      </c>
      <c r="N731" s="513">
        <f t="shared" si="74"/>
        <v>0</v>
      </c>
      <c r="O731" s="468">
        <f t="shared" si="75"/>
        <v>0</v>
      </c>
      <c r="P731" s="468">
        <f>IF(O731=1,SUM($O$6:O731),0)</f>
        <v>0</v>
      </c>
    </row>
    <row r="732" customHeight="1" spans="1:16">
      <c r="A732" s="487"/>
      <c r="B732" s="514">
        <v>51</v>
      </c>
      <c r="C732" s="209" t="s">
        <v>781</v>
      </c>
      <c r="D732" s="498" t="s">
        <v>24</v>
      </c>
      <c r="E732" s="499" t="s">
        <v>53</v>
      </c>
      <c r="F732" s="501">
        <v>109700</v>
      </c>
      <c r="G732" s="501">
        <v>130500</v>
      </c>
      <c r="H732" s="502"/>
      <c r="I732" s="495">
        <f t="shared" si="71"/>
        <v>130500</v>
      </c>
      <c r="J732" s="511">
        <f t="shared" si="72"/>
        <v>0</v>
      </c>
      <c r="K732" s="468">
        <f t="shared" si="73"/>
        <v>0</v>
      </c>
      <c r="L732" s="468">
        <f>IF(J732=1,SUM($J$6:J732),0)</f>
        <v>0</v>
      </c>
      <c r="M732" s="468">
        <f>IF(K732=1,SUM($K$6:K732),0)</f>
        <v>0</v>
      </c>
      <c r="N732" s="513">
        <f t="shared" si="74"/>
        <v>0</v>
      </c>
      <c r="O732" s="468">
        <f t="shared" si="75"/>
        <v>0</v>
      </c>
      <c r="P732" s="468">
        <f>IF(O732=1,SUM($O$6:O732),0)</f>
        <v>0</v>
      </c>
    </row>
    <row r="733" customHeight="1" spans="1:16">
      <c r="A733" s="487"/>
      <c r="B733" s="497"/>
      <c r="C733" s="209" t="s">
        <v>122</v>
      </c>
      <c r="D733" s="498" t="s">
        <v>122</v>
      </c>
      <c r="E733" s="499"/>
      <c r="F733" s="501"/>
      <c r="G733" s="501"/>
      <c r="H733" s="502"/>
      <c r="I733" s="495">
        <f t="shared" si="71"/>
        <v>0</v>
      </c>
      <c r="J733" s="511">
        <f t="shared" si="72"/>
        <v>0</v>
      </c>
      <c r="K733" s="468">
        <f t="shared" si="73"/>
        <v>0</v>
      </c>
      <c r="L733" s="468">
        <f>IF(J733=1,SUM($J$6:J733),0)</f>
        <v>0</v>
      </c>
      <c r="M733" s="468">
        <f>IF(K733=1,SUM($K$6:K733),0)</f>
        <v>0</v>
      </c>
      <c r="N733" s="513">
        <f t="shared" si="74"/>
        <v>0</v>
      </c>
      <c r="O733" s="468">
        <f t="shared" si="75"/>
        <v>0</v>
      </c>
      <c r="P733" s="468">
        <f>IF(O733=1,SUM($O$6:O733),0)</f>
        <v>0</v>
      </c>
    </row>
    <row r="734" customHeight="1" spans="1:16">
      <c r="A734" s="487"/>
      <c r="B734" s="497" t="s">
        <v>708</v>
      </c>
      <c r="C734" s="209" t="s">
        <v>782</v>
      </c>
      <c r="D734" s="498" t="s">
        <v>122</v>
      </c>
      <c r="E734" s="499"/>
      <c r="F734" s="501"/>
      <c r="G734" s="501"/>
      <c r="H734" s="502"/>
      <c r="I734" s="495">
        <f t="shared" si="71"/>
        <v>0</v>
      </c>
      <c r="J734" s="511">
        <f t="shared" si="72"/>
        <v>0</v>
      </c>
      <c r="K734" s="468">
        <f t="shared" si="73"/>
        <v>0</v>
      </c>
      <c r="L734" s="468">
        <f>IF(J734=1,SUM($J$6:J734),0)</f>
        <v>0</v>
      </c>
      <c r="M734" s="468">
        <f>IF(K734=1,SUM($K$6:K734),0)</f>
        <v>0</v>
      </c>
      <c r="N734" s="513">
        <f t="shared" si="74"/>
        <v>0</v>
      </c>
      <c r="O734" s="468">
        <f t="shared" si="75"/>
        <v>0</v>
      </c>
      <c r="P734" s="468">
        <f>IF(O734=1,SUM($O$6:O734),0)</f>
        <v>0</v>
      </c>
    </row>
    <row r="735" customHeight="1" spans="1:16">
      <c r="A735" s="487"/>
      <c r="B735" s="514">
        <v>1</v>
      </c>
      <c r="C735" s="209" t="s">
        <v>783</v>
      </c>
      <c r="D735" s="498" t="s">
        <v>24</v>
      </c>
      <c r="E735" s="499" t="s">
        <v>53</v>
      </c>
      <c r="F735" s="501">
        <v>71900</v>
      </c>
      <c r="G735" s="501">
        <v>85500</v>
      </c>
      <c r="H735" s="502"/>
      <c r="I735" s="495">
        <f t="shared" si="71"/>
        <v>85500</v>
      </c>
      <c r="J735" s="511">
        <f t="shared" si="72"/>
        <v>0</v>
      </c>
      <c r="K735" s="468">
        <f t="shared" si="73"/>
        <v>0</v>
      </c>
      <c r="L735" s="468">
        <f>IF(J735=1,SUM($J$6:J735),0)</f>
        <v>0</v>
      </c>
      <c r="M735" s="468">
        <f>IF(K735=1,SUM($K$6:K735),0)</f>
        <v>0</v>
      </c>
      <c r="N735" s="513">
        <f t="shared" si="74"/>
        <v>0</v>
      </c>
      <c r="O735" s="468">
        <f t="shared" si="75"/>
        <v>0</v>
      </c>
      <c r="P735" s="468">
        <f>IF(O735=1,SUM($O$6:O735),0)</f>
        <v>0</v>
      </c>
    </row>
    <row r="736" customHeight="1" spans="1:16">
      <c r="A736" s="487"/>
      <c r="B736" s="514">
        <v>2</v>
      </c>
      <c r="C736" s="209" t="s">
        <v>784</v>
      </c>
      <c r="D736" s="498" t="s">
        <v>24</v>
      </c>
      <c r="E736" s="499" t="s">
        <v>53</v>
      </c>
      <c r="F736" s="501">
        <v>64700</v>
      </c>
      <c r="G736" s="501">
        <v>64700</v>
      </c>
      <c r="H736" s="502"/>
      <c r="I736" s="495">
        <f t="shared" si="71"/>
        <v>64700</v>
      </c>
      <c r="J736" s="511">
        <f t="shared" si="72"/>
        <v>0</v>
      </c>
      <c r="K736" s="468">
        <f t="shared" si="73"/>
        <v>0</v>
      </c>
      <c r="L736" s="468">
        <f>IF(J736=1,SUM($J$6:J736),0)</f>
        <v>0</v>
      </c>
      <c r="M736" s="468">
        <f>IF(K736=1,SUM($K$6:K736),0)</f>
        <v>0</v>
      </c>
      <c r="N736" s="513">
        <f t="shared" si="74"/>
        <v>0</v>
      </c>
      <c r="O736" s="468">
        <f t="shared" si="75"/>
        <v>0</v>
      </c>
      <c r="P736" s="468">
        <f>IF(O736=1,SUM($O$6:O736),0)</f>
        <v>0</v>
      </c>
    </row>
    <row r="737" customHeight="1" spans="1:16">
      <c r="A737" s="487"/>
      <c r="B737" s="514">
        <v>3</v>
      </c>
      <c r="C737" s="209" t="s">
        <v>785</v>
      </c>
      <c r="D737" s="498" t="s">
        <v>24</v>
      </c>
      <c r="E737" s="499" t="s">
        <v>53</v>
      </c>
      <c r="F737" s="501">
        <v>88700</v>
      </c>
      <c r="G737" s="501">
        <v>105500</v>
      </c>
      <c r="H737" s="502"/>
      <c r="I737" s="495">
        <f t="shared" si="71"/>
        <v>105500</v>
      </c>
      <c r="J737" s="511">
        <f t="shared" si="72"/>
        <v>0</v>
      </c>
      <c r="K737" s="468">
        <f t="shared" si="73"/>
        <v>0</v>
      </c>
      <c r="L737" s="468">
        <f>IF(J737=1,SUM($J$6:J737),0)</f>
        <v>0</v>
      </c>
      <c r="M737" s="468">
        <f>IF(K737=1,SUM($K$6:K737),0)</f>
        <v>0</v>
      </c>
      <c r="N737" s="513">
        <f t="shared" si="74"/>
        <v>0</v>
      </c>
      <c r="O737" s="468">
        <f t="shared" si="75"/>
        <v>0</v>
      </c>
      <c r="P737" s="468">
        <f>IF(O737=1,SUM($O$6:O737),0)</f>
        <v>0</v>
      </c>
    </row>
    <row r="738" customHeight="1" spans="1:16">
      <c r="A738" s="487"/>
      <c r="B738" s="514">
        <v>4</v>
      </c>
      <c r="C738" s="209" t="s">
        <v>786</v>
      </c>
      <c r="D738" s="498" t="s">
        <v>24</v>
      </c>
      <c r="E738" s="499" t="s">
        <v>53</v>
      </c>
      <c r="F738" s="501">
        <v>92500</v>
      </c>
      <c r="G738" s="501">
        <v>110000</v>
      </c>
      <c r="H738" s="502"/>
      <c r="I738" s="495">
        <f t="shared" si="71"/>
        <v>110000</v>
      </c>
      <c r="J738" s="511">
        <f t="shared" si="72"/>
        <v>0</v>
      </c>
      <c r="K738" s="468">
        <f t="shared" si="73"/>
        <v>0</v>
      </c>
      <c r="L738" s="468">
        <f>IF(J738=1,SUM($J$6:J738),0)</f>
        <v>0</v>
      </c>
      <c r="M738" s="468">
        <f>IF(K738=1,SUM($K$6:K738),0)</f>
        <v>0</v>
      </c>
      <c r="N738" s="513">
        <f t="shared" si="74"/>
        <v>0</v>
      </c>
      <c r="O738" s="468">
        <f t="shared" si="75"/>
        <v>0</v>
      </c>
      <c r="P738" s="468">
        <f>IF(O738=1,SUM($O$6:O738),0)</f>
        <v>0</v>
      </c>
    </row>
    <row r="739" customHeight="1" spans="1:16">
      <c r="A739" s="487"/>
      <c r="B739" s="514">
        <v>5</v>
      </c>
      <c r="C739" s="209" t="s">
        <v>787</v>
      </c>
      <c r="D739" s="498" t="s">
        <v>24</v>
      </c>
      <c r="E739" s="499" t="s">
        <v>53</v>
      </c>
      <c r="F739" s="501">
        <v>119100</v>
      </c>
      <c r="G739" s="501">
        <v>141700</v>
      </c>
      <c r="H739" s="502"/>
      <c r="I739" s="495">
        <f t="shared" si="71"/>
        <v>141700</v>
      </c>
      <c r="J739" s="511">
        <f t="shared" si="72"/>
        <v>0</v>
      </c>
      <c r="K739" s="468">
        <f t="shared" si="73"/>
        <v>0</v>
      </c>
      <c r="L739" s="468">
        <f>IF(J739=1,SUM($J$6:J739),0)</f>
        <v>0</v>
      </c>
      <c r="M739" s="468">
        <f>IF(K739=1,SUM($K$6:K739),0)</f>
        <v>0</v>
      </c>
      <c r="N739" s="513">
        <f t="shared" si="74"/>
        <v>0</v>
      </c>
      <c r="O739" s="468">
        <f t="shared" si="75"/>
        <v>0</v>
      </c>
      <c r="P739" s="468">
        <f>IF(O739=1,SUM($O$6:O739),0)</f>
        <v>0</v>
      </c>
    </row>
    <row r="740" customHeight="1" spans="1:16">
      <c r="A740" s="487"/>
      <c r="B740" s="514">
        <v>6</v>
      </c>
      <c r="C740" s="209" t="s">
        <v>788</v>
      </c>
      <c r="D740" s="498" t="s">
        <v>24</v>
      </c>
      <c r="E740" s="499" t="s">
        <v>53</v>
      </c>
      <c r="F740" s="501">
        <v>202200</v>
      </c>
      <c r="G740" s="501">
        <v>214400</v>
      </c>
      <c r="H740" s="502"/>
      <c r="I740" s="495">
        <f t="shared" si="71"/>
        <v>214400</v>
      </c>
      <c r="J740" s="511">
        <f t="shared" si="72"/>
        <v>0</v>
      </c>
      <c r="K740" s="468">
        <f t="shared" si="73"/>
        <v>0</v>
      </c>
      <c r="L740" s="468">
        <f>IF(J740=1,SUM($J$6:J740),0)</f>
        <v>0</v>
      </c>
      <c r="M740" s="468">
        <f>IF(K740=1,SUM($K$6:K740),0)</f>
        <v>0</v>
      </c>
      <c r="N740" s="513">
        <f t="shared" si="74"/>
        <v>0</v>
      </c>
      <c r="O740" s="468">
        <f t="shared" si="75"/>
        <v>0</v>
      </c>
      <c r="P740" s="468">
        <f>IF(O740=1,SUM($O$6:O740),0)</f>
        <v>0</v>
      </c>
    </row>
    <row r="741" customHeight="1" spans="1:16">
      <c r="A741" s="487"/>
      <c r="B741" s="497"/>
      <c r="C741" s="209" t="s">
        <v>122</v>
      </c>
      <c r="D741" s="498" t="s">
        <v>122</v>
      </c>
      <c r="E741" s="499"/>
      <c r="F741" s="501"/>
      <c r="G741" s="501"/>
      <c r="H741" s="502"/>
      <c r="I741" s="495">
        <f t="shared" si="71"/>
        <v>0</v>
      </c>
      <c r="J741" s="511">
        <f t="shared" si="72"/>
        <v>0</v>
      </c>
      <c r="K741" s="468">
        <f t="shared" si="73"/>
        <v>0</v>
      </c>
      <c r="L741" s="468">
        <f>IF(J741=1,SUM($J$6:J741),0)</f>
        <v>0</v>
      </c>
      <c r="M741" s="468">
        <f>IF(K741=1,SUM($K$6:K741),0)</f>
        <v>0</v>
      </c>
      <c r="N741" s="513">
        <f t="shared" si="74"/>
        <v>0</v>
      </c>
      <c r="O741" s="468">
        <f t="shared" si="75"/>
        <v>0</v>
      </c>
      <c r="P741" s="468">
        <f>IF(O741=1,SUM($O$6:O741),0)</f>
        <v>0</v>
      </c>
    </row>
    <row r="742" customHeight="1" spans="1:16">
      <c r="A742" s="487"/>
      <c r="B742" s="497" t="s">
        <v>708</v>
      </c>
      <c r="C742" s="209" t="s">
        <v>789</v>
      </c>
      <c r="D742" s="498" t="s">
        <v>122</v>
      </c>
      <c r="E742" s="499"/>
      <c r="F742" s="501"/>
      <c r="G742" s="501"/>
      <c r="H742" s="502"/>
      <c r="I742" s="495">
        <f t="shared" si="71"/>
        <v>0</v>
      </c>
      <c r="J742" s="511">
        <f t="shared" si="72"/>
        <v>0</v>
      </c>
      <c r="K742" s="468">
        <f t="shared" si="73"/>
        <v>0</v>
      </c>
      <c r="L742" s="468">
        <f>IF(J742=1,SUM($J$6:J742),0)</f>
        <v>0</v>
      </c>
      <c r="M742" s="468">
        <f>IF(K742=1,SUM($K$6:K742),0)</f>
        <v>0</v>
      </c>
      <c r="N742" s="513">
        <f t="shared" si="74"/>
        <v>0</v>
      </c>
      <c r="O742" s="468">
        <f t="shared" si="75"/>
        <v>0</v>
      </c>
      <c r="P742" s="468">
        <f>IF(O742=1,SUM($O$6:O742),0)</f>
        <v>0</v>
      </c>
    </row>
    <row r="743" customHeight="1" spans="1:16">
      <c r="A743" s="487"/>
      <c r="B743" s="514">
        <v>1</v>
      </c>
      <c r="C743" s="209" t="s">
        <v>790</v>
      </c>
      <c r="D743" s="498" t="s">
        <v>24</v>
      </c>
      <c r="E743" s="499" t="s">
        <v>53</v>
      </c>
      <c r="F743" s="501">
        <v>83600</v>
      </c>
      <c r="G743" s="501">
        <v>99400</v>
      </c>
      <c r="H743" s="502"/>
      <c r="I743" s="495">
        <f t="shared" si="71"/>
        <v>99400</v>
      </c>
      <c r="J743" s="511">
        <f t="shared" si="72"/>
        <v>0</v>
      </c>
      <c r="K743" s="468">
        <f t="shared" si="73"/>
        <v>0</v>
      </c>
      <c r="L743" s="468">
        <f>IF(J743=1,SUM($J$6:J743),0)</f>
        <v>0</v>
      </c>
      <c r="M743" s="468">
        <f>IF(K743=1,SUM($K$6:K743),0)</f>
        <v>0</v>
      </c>
      <c r="N743" s="513">
        <f t="shared" si="74"/>
        <v>0</v>
      </c>
      <c r="O743" s="468">
        <f t="shared" si="75"/>
        <v>0</v>
      </c>
      <c r="P743" s="468">
        <f>IF(O743=1,SUM($O$6:O743),0)</f>
        <v>0</v>
      </c>
    </row>
    <row r="744" customHeight="1" spans="1:16">
      <c r="A744" s="487"/>
      <c r="B744" s="514">
        <v>2</v>
      </c>
      <c r="C744" s="209" t="s">
        <v>791</v>
      </c>
      <c r="D744" s="498" t="s">
        <v>24</v>
      </c>
      <c r="E744" s="499" t="s">
        <v>53</v>
      </c>
      <c r="F744" s="501">
        <v>83300</v>
      </c>
      <c r="G744" s="501">
        <v>99400</v>
      </c>
      <c r="H744" s="502"/>
      <c r="I744" s="495">
        <f t="shared" si="71"/>
        <v>99400</v>
      </c>
      <c r="J744" s="511">
        <f t="shared" si="72"/>
        <v>0</v>
      </c>
      <c r="K744" s="468">
        <f t="shared" si="73"/>
        <v>0</v>
      </c>
      <c r="L744" s="468">
        <f>IF(J744=1,SUM($J$6:J744),0)</f>
        <v>0</v>
      </c>
      <c r="M744" s="468">
        <f>IF(K744=1,SUM($K$6:K744),0)</f>
        <v>0</v>
      </c>
      <c r="N744" s="513">
        <f t="shared" si="74"/>
        <v>0</v>
      </c>
      <c r="O744" s="468">
        <f t="shared" si="75"/>
        <v>0</v>
      </c>
      <c r="P744" s="468">
        <f>IF(O744=1,SUM($O$6:O744),0)</f>
        <v>0</v>
      </c>
    </row>
    <row r="745" customHeight="1" spans="1:16">
      <c r="A745" s="487"/>
      <c r="B745" s="514">
        <v>3</v>
      </c>
      <c r="C745" s="209" t="s">
        <v>792</v>
      </c>
      <c r="D745" s="498" t="s">
        <v>24</v>
      </c>
      <c r="E745" s="499" t="s">
        <v>53</v>
      </c>
      <c r="F745" s="501">
        <v>83300</v>
      </c>
      <c r="G745" s="501">
        <v>99100</v>
      </c>
      <c r="H745" s="502"/>
      <c r="I745" s="495">
        <f t="shared" si="71"/>
        <v>99100</v>
      </c>
      <c r="J745" s="511">
        <f t="shared" si="72"/>
        <v>0</v>
      </c>
      <c r="K745" s="468">
        <f t="shared" si="73"/>
        <v>0</v>
      </c>
      <c r="L745" s="468">
        <f>IF(J745=1,SUM($J$6:J745),0)</f>
        <v>0</v>
      </c>
      <c r="M745" s="468">
        <f>IF(K745=1,SUM($K$6:K745),0)</f>
        <v>0</v>
      </c>
      <c r="N745" s="513">
        <f t="shared" si="74"/>
        <v>0</v>
      </c>
      <c r="O745" s="468">
        <f t="shared" si="75"/>
        <v>0</v>
      </c>
      <c r="P745" s="468">
        <f>IF(O745=1,SUM($O$6:O745),0)</f>
        <v>0</v>
      </c>
    </row>
    <row r="746" customHeight="1" spans="1:16">
      <c r="A746" s="487"/>
      <c r="B746" s="514">
        <v>4</v>
      </c>
      <c r="C746" s="209" t="s">
        <v>793</v>
      </c>
      <c r="D746" s="498" t="s">
        <v>24</v>
      </c>
      <c r="E746" s="499" t="s">
        <v>53</v>
      </c>
      <c r="F746" s="501">
        <v>88300</v>
      </c>
      <c r="G746" s="501">
        <v>105000</v>
      </c>
      <c r="H746" s="502"/>
      <c r="I746" s="495">
        <f t="shared" si="71"/>
        <v>105000</v>
      </c>
      <c r="J746" s="511">
        <f t="shared" si="72"/>
        <v>0</v>
      </c>
      <c r="K746" s="468">
        <f t="shared" si="73"/>
        <v>0</v>
      </c>
      <c r="L746" s="468">
        <f>IF(J746=1,SUM($J$6:J746),0)</f>
        <v>0</v>
      </c>
      <c r="M746" s="468">
        <f>IF(K746=1,SUM($K$6:K746),0)</f>
        <v>0</v>
      </c>
      <c r="N746" s="513">
        <f t="shared" si="74"/>
        <v>0</v>
      </c>
      <c r="O746" s="468">
        <f t="shared" si="75"/>
        <v>0</v>
      </c>
      <c r="P746" s="468">
        <f>IF(O746=1,SUM($O$6:O746),0)</f>
        <v>0</v>
      </c>
    </row>
    <row r="747" customHeight="1" spans="1:16">
      <c r="A747" s="487"/>
      <c r="B747" s="514">
        <v>5</v>
      </c>
      <c r="C747" s="209" t="s">
        <v>794</v>
      </c>
      <c r="D747" s="498" t="s">
        <v>24</v>
      </c>
      <c r="E747" s="499" t="s">
        <v>53</v>
      </c>
      <c r="F747" s="501">
        <v>93300</v>
      </c>
      <c r="G747" s="501">
        <v>111000</v>
      </c>
      <c r="H747" s="502"/>
      <c r="I747" s="495">
        <f t="shared" si="71"/>
        <v>111000</v>
      </c>
      <c r="J747" s="511">
        <f t="shared" si="72"/>
        <v>0</v>
      </c>
      <c r="K747" s="468">
        <f t="shared" si="73"/>
        <v>0</v>
      </c>
      <c r="L747" s="468">
        <f>IF(J747=1,SUM($J$6:J747),0)</f>
        <v>0</v>
      </c>
      <c r="M747" s="468">
        <f>IF(K747=1,SUM($K$6:K747),0)</f>
        <v>0</v>
      </c>
      <c r="N747" s="513">
        <f t="shared" si="74"/>
        <v>0</v>
      </c>
      <c r="O747" s="468">
        <f t="shared" si="75"/>
        <v>0</v>
      </c>
      <c r="P747" s="468">
        <f>IF(O747=1,SUM($O$6:O747),0)</f>
        <v>0</v>
      </c>
    </row>
    <row r="748" customHeight="1" spans="1:16">
      <c r="A748" s="487"/>
      <c r="B748" s="514">
        <v>6</v>
      </c>
      <c r="C748" s="209" t="s">
        <v>795</v>
      </c>
      <c r="D748" s="498" t="s">
        <v>24</v>
      </c>
      <c r="E748" s="499" t="s">
        <v>53</v>
      </c>
      <c r="F748" s="501">
        <v>81300</v>
      </c>
      <c r="G748" s="501">
        <v>81300</v>
      </c>
      <c r="H748" s="502"/>
      <c r="I748" s="495">
        <f t="shared" si="71"/>
        <v>81300</v>
      </c>
      <c r="J748" s="511">
        <f t="shared" si="72"/>
        <v>0</v>
      </c>
      <c r="K748" s="468">
        <f t="shared" si="73"/>
        <v>0</v>
      </c>
      <c r="L748" s="468">
        <f>IF(J748=1,SUM($J$6:J748),0)</f>
        <v>0</v>
      </c>
      <c r="M748" s="468">
        <f>IF(K748=1,SUM($K$6:K748),0)</f>
        <v>0</v>
      </c>
      <c r="N748" s="513">
        <f t="shared" si="74"/>
        <v>0</v>
      </c>
      <c r="O748" s="468">
        <f t="shared" si="75"/>
        <v>0</v>
      </c>
      <c r="P748" s="468">
        <f>IF(O748=1,SUM($O$6:O748),0)</f>
        <v>0</v>
      </c>
    </row>
    <row r="749" customHeight="1" spans="1:16">
      <c r="A749" s="487"/>
      <c r="B749" s="514">
        <v>7</v>
      </c>
      <c r="C749" s="209" t="s">
        <v>796</v>
      </c>
      <c r="D749" s="498" t="s">
        <v>24</v>
      </c>
      <c r="E749" s="499" t="s">
        <v>53</v>
      </c>
      <c r="F749" s="501">
        <v>84900</v>
      </c>
      <c r="G749" s="501">
        <v>84900</v>
      </c>
      <c r="H749" s="502"/>
      <c r="I749" s="495">
        <f t="shared" ref="I749:I826" si="76">IF($I$5=$G$4,G749,(IF($I$5=$F$4,F749,0)))</f>
        <v>84900</v>
      </c>
      <c r="J749" s="511">
        <f t="shared" si="72"/>
        <v>0</v>
      </c>
      <c r="K749" s="468">
        <f t="shared" si="73"/>
        <v>0</v>
      </c>
      <c r="L749" s="468">
        <f>IF(J749=1,SUM($J$6:J749),0)</f>
        <v>0</v>
      </c>
      <c r="M749" s="468">
        <f>IF(K749=1,SUM($K$6:K749),0)</f>
        <v>0</v>
      </c>
      <c r="N749" s="513">
        <f t="shared" si="74"/>
        <v>0</v>
      </c>
      <c r="O749" s="468">
        <f t="shared" si="75"/>
        <v>0</v>
      </c>
      <c r="P749" s="468">
        <f>IF(O749=1,SUM($O$6:O749),0)</f>
        <v>0</v>
      </c>
    </row>
    <row r="750" customHeight="1" spans="1:16">
      <c r="A750" s="487"/>
      <c r="B750" s="514">
        <v>8</v>
      </c>
      <c r="C750" s="209" t="s">
        <v>797</v>
      </c>
      <c r="D750" s="498" t="s">
        <v>24</v>
      </c>
      <c r="E750" s="499" t="s">
        <v>53</v>
      </c>
      <c r="F750" s="501">
        <v>94400</v>
      </c>
      <c r="G750" s="501">
        <v>94400</v>
      </c>
      <c r="H750" s="502"/>
      <c r="I750" s="495">
        <f t="shared" si="76"/>
        <v>94400</v>
      </c>
      <c r="J750" s="511">
        <f t="shared" si="72"/>
        <v>0</v>
      </c>
      <c r="K750" s="468">
        <f t="shared" si="73"/>
        <v>0</v>
      </c>
      <c r="L750" s="468">
        <f>IF(J750=1,SUM($J$6:J750),0)</f>
        <v>0</v>
      </c>
      <c r="M750" s="468">
        <f>IF(K750=1,SUM($K$6:K750),0)</f>
        <v>0</v>
      </c>
      <c r="N750" s="513">
        <f t="shared" si="74"/>
        <v>0</v>
      </c>
      <c r="O750" s="468">
        <f t="shared" si="75"/>
        <v>0</v>
      </c>
      <c r="P750" s="468">
        <f>IF(O750=1,SUM($O$6:O750),0)</f>
        <v>0</v>
      </c>
    </row>
    <row r="751" customHeight="1" spans="1:16">
      <c r="A751" s="487"/>
      <c r="B751" s="514">
        <v>9</v>
      </c>
      <c r="C751" s="209" t="s">
        <v>798</v>
      </c>
      <c r="D751" s="498" t="s">
        <v>24</v>
      </c>
      <c r="E751" s="499" t="s">
        <v>53</v>
      </c>
      <c r="F751" s="501">
        <v>89400</v>
      </c>
      <c r="G751" s="501">
        <v>106300</v>
      </c>
      <c r="H751" s="502"/>
      <c r="I751" s="495">
        <f t="shared" si="76"/>
        <v>106300</v>
      </c>
      <c r="J751" s="511">
        <f t="shared" si="72"/>
        <v>0</v>
      </c>
      <c r="K751" s="468">
        <f t="shared" si="73"/>
        <v>0</v>
      </c>
      <c r="L751" s="468">
        <f>IF(J751=1,SUM($J$6:J751),0)</f>
        <v>0</v>
      </c>
      <c r="M751" s="468">
        <f>IF(K751=1,SUM($K$6:K751),0)</f>
        <v>0</v>
      </c>
      <c r="N751" s="513">
        <f t="shared" si="74"/>
        <v>0</v>
      </c>
      <c r="O751" s="468">
        <f t="shared" si="75"/>
        <v>0</v>
      </c>
      <c r="P751" s="468">
        <f>IF(O751=1,SUM($O$6:O751),0)</f>
        <v>0</v>
      </c>
    </row>
    <row r="752" customHeight="1" spans="1:16">
      <c r="A752" s="487"/>
      <c r="B752" s="514">
        <v>10</v>
      </c>
      <c r="C752" s="209" t="s">
        <v>799</v>
      </c>
      <c r="D752" s="498" t="s">
        <v>24</v>
      </c>
      <c r="E752" s="499" t="s">
        <v>53</v>
      </c>
      <c r="F752" s="501">
        <v>87600</v>
      </c>
      <c r="G752" s="501">
        <v>104200</v>
      </c>
      <c r="H752" s="502"/>
      <c r="I752" s="495">
        <f t="shared" si="76"/>
        <v>104200</v>
      </c>
      <c r="J752" s="511">
        <f t="shared" si="72"/>
        <v>0</v>
      </c>
      <c r="K752" s="468">
        <f t="shared" si="73"/>
        <v>0</v>
      </c>
      <c r="L752" s="468">
        <f>IF(J752=1,SUM($J$6:J752),0)</f>
        <v>0</v>
      </c>
      <c r="M752" s="468">
        <f>IF(K752=1,SUM($K$6:K752),0)</f>
        <v>0</v>
      </c>
      <c r="N752" s="513">
        <f t="shared" si="74"/>
        <v>0</v>
      </c>
      <c r="O752" s="468">
        <f t="shared" si="75"/>
        <v>0</v>
      </c>
      <c r="P752" s="468">
        <f>IF(O752=1,SUM($O$6:O752),0)</f>
        <v>0</v>
      </c>
    </row>
    <row r="753" customHeight="1" spans="1:16">
      <c r="A753" s="487"/>
      <c r="B753" s="514">
        <v>11</v>
      </c>
      <c r="C753" s="534" t="s">
        <v>800</v>
      </c>
      <c r="D753" s="498" t="s">
        <v>24</v>
      </c>
      <c r="E753" s="499" t="s">
        <v>53</v>
      </c>
      <c r="F753" s="501">
        <v>87600</v>
      </c>
      <c r="G753" s="501">
        <v>104200</v>
      </c>
      <c r="H753" s="502"/>
      <c r="I753" s="495">
        <f t="shared" si="76"/>
        <v>104200</v>
      </c>
      <c r="J753" s="511">
        <f t="shared" si="72"/>
        <v>0</v>
      </c>
      <c r="K753" s="468">
        <f t="shared" si="73"/>
        <v>0</v>
      </c>
      <c r="L753" s="468">
        <f>IF(J753=1,SUM($J$6:J753),0)</f>
        <v>0</v>
      </c>
      <c r="M753" s="468">
        <f>IF(K753=1,SUM($K$6:K753),0)</f>
        <v>0</v>
      </c>
      <c r="N753" s="513">
        <f t="shared" si="74"/>
        <v>0</v>
      </c>
      <c r="O753" s="468">
        <f t="shared" si="75"/>
        <v>0</v>
      </c>
      <c r="P753" s="468">
        <f>IF(O753=1,SUM($O$6:O753),0)</f>
        <v>0</v>
      </c>
    </row>
    <row r="754" customHeight="1" spans="1:16">
      <c r="A754" s="487"/>
      <c r="B754" s="514">
        <v>12</v>
      </c>
      <c r="C754" s="209" t="s">
        <v>801</v>
      </c>
      <c r="D754" s="498" t="s">
        <v>24</v>
      </c>
      <c r="E754" s="499" t="s">
        <v>53</v>
      </c>
      <c r="F754" s="501">
        <v>111100</v>
      </c>
      <c r="G754" s="501">
        <v>132200</v>
      </c>
      <c r="H754" s="502"/>
      <c r="I754" s="495">
        <f t="shared" si="76"/>
        <v>132200</v>
      </c>
      <c r="J754" s="511">
        <f t="shared" si="72"/>
        <v>0</v>
      </c>
      <c r="K754" s="468">
        <f t="shared" si="73"/>
        <v>0</v>
      </c>
      <c r="L754" s="468">
        <f>IF(J754=1,SUM($J$6:J754),0)</f>
        <v>0</v>
      </c>
      <c r="M754" s="468">
        <f>IF(K754=1,SUM($K$6:K754),0)</f>
        <v>0</v>
      </c>
      <c r="N754" s="513">
        <f t="shared" si="74"/>
        <v>0</v>
      </c>
      <c r="O754" s="468">
        <f t="shared" si="75"/>
        <v>0</v>
      </c>
      <c r="P754" s="468">
        <f>IF(O754=1,SUM($O$6:O754),0)</f>
        <v>0</v>
      </c>
    </row>
    <row r="755" customHeight="1" spans="1:16">
      <c r="A755" s="487"/>
      <c r="B755" s="514">
        <v>13</v>
      </c>
      <c r="C755" s="209" t="s">
        <v>802</v>
      </c>
      <c r="D755" s="498" t="s">
        <v>24</v>
      </c>
      <c r="E755" s="499" t="s">
        <v>53</v>
      </c>
      <c r="F755" s="501">
        <v>102000</v>
      </c>
      <c r="G755" s="501">
        <v>121300</v>
      </c>
      <c r="H755" s="502"/>
      <c r="I755" s="495">
        <f t="shared" si="76"/>
        <v>121300</v>
      </c>
      <c r="J755" s="511">
        <f t="shared" si="72"/>
        <v>0</v>
      </c>
      <c r="K755" s="468">
        <f t="shared" si="73"/>
        <v>0</v>
      </c>
      <c r="L755" s="468">
        <f>IF(J755=1,SUM($J$6:J755),0)</f>
        <v>0</v>
      </c>
      <c r="M755" s="468">
        <f>IF(K755=1,SUM($K$6:K755),0)</f>
        <v>0</v>
      </c>
      <c r="N755" s="513">
        <f t="shared" si="74"/>
        <v>0</v>
      </c>
      <c r="O755" s="468">
        <f t="shared" si="75"/>
        <v>0</v>
      </c>
      <c r="P755" s="468">
        <f>IF(O755=1,SUM($O$6:O755),0)</f>
        <v>0</v>
      </c>
    </row>
    <row r="756" customHeight="1" spans="1:16">
      <c r="A756" s="487"/>
      <c r="B756" s="514">
        <v>14</v>
      </c>
      <c r="C756" s="209" t="s">
        <v>803</v>
      </c>
      <c r="D756" s="498" t="s">
        <v>24</v>
      </c>
      <c r="E756" s="499" t="s">
        <v>53</v>
      </c>
      <c r="F756" s="501">
        <v>82500</v>
      </c>
      <c r="G756" s="501">
        <v>82500</v>
      </c>
      <c r="H756" s="502"/>
      <c r="I756" s="495">
        <f t="shared" si="76"/>
        <v>82500</v>
      </c>
      <c r="J756" s="511">
        <f t="shared" si="72"/>
        <v>0</v>
      </c>
      <c r="K756" s="468">
        <f t="shared" si="73"/>
        <v>0</v>
      </c>
      <c r="L756" s="468">
        <f>IF(J756=1,SUM($J$6:J756),0)</f>
        <v>0</v>
      </c>
      <c r="M756" s="468">
        <f>IF(K756=1,SUM($K$6:K756),0)</f>
        <v>0</v>
      </c>
      <c r="N756" s="513">
        <f t="shared" si="74"/>
        <v>0</v>
      </c>
      <c r="O756" s="468">
        <f t="shared" si="75"/>
        <v>0</v>
      </c>
      <c r="P756" s="468">
        <f>IF(O756=1,SUM($O$6:O756),0)</f>
        <v>0</v>
      </c>
    </row>
    <row r="757" customHeight="1" spans="1:16">
      <c r="A757" s="487"/>
      <c r="B757" s="514">
        <v>15</v>
      </c>
      <c r="C757" s="209" t="s">
        <v>804</v>
      </c>
      <c r="D757" s="498" t="s">
        <v>24</v>
      </c>
      <c r="E757" s="499" t="s">
        <v>53</v>
      </c>
      <c r="F757" s="501">
        <v>106900</v>
      </c>
      <c r="G757" s="501">
        <v>106900</v>
      </c>
      <c r="H757" s="529"/>
      <c r="I757" s="495">
        <f t="shared" si="76"/>
        <v>106900</v>
      </c>
      <c r="J757" s="511">
        <f t="shared" si="72"/>
        <v>0</v>
      </c>
      <c r="K757" s="468">
        <f t="shared" si="73"/>
        <v>0</v>
      </c>
      <c r="L757" s="468">
        <f>IF(J757=1,SUM($J$6:J757),0)</f>
        <v>0</v>
      </c>
      <c r="M757" s="468">
        <f>IF(K757=1,SUM($K$6:K757),0)</f>
        <v>0</v>
      </c>
      <c r="N757" s="513">
        <f t="shared" si="74"/>
        <v>0</v>
      </c>
      <c r="O757" s="468">
        <f t="shared" si="75"/>
        <v>0</v>
      </c>
      <c r="P757" s="468">
        <f>IF(O757=1,SUM($O$6:O757),0)</f>
        <v>0</v>
      </c>
    </row>
    <row r="758" customHeight="1" spans="1:16">
      <c r="A758" s="487"/>
      <c r="B758" s="514">
        <v>16</v>
      </c>
      <c r="C758" s="209" t="s">
        <v>805</v>
      </c>
      <c r="D758" s="498" t="s">
        <v>24</v>
      </c>
      <c r="E758" s="499" t="s">
        <v>53</v>
      </c>
      <c r="F758" s="501">
        <v>109200</v>
      </c>
      <c r="G758" s="501">
        <v>109200</v>
      </c>
      <c r="H758" s="529"/>
      <c r="I758" s="495">
        <f t="shared" si="76"/>
        <v>109200</v>
      </c>
      <c r="J758" s="511">
        <f t="shared" si="72"/>
        <v>0</v>
      </c>
      <c r="K758" s="468">
        <f t="shared" si="73"/>
        <v>0</v>
      </c>
      <c r="L758" s="468">
        <f>IF(J758=1,SUM($J$6:J758),0)</f>
        <v>0</v>
      </c>
      <c r="M758" s="468">
        <f>IF(K758=1,SUM($K$6:K758),0)</f>
        <v>0</v>
      </c>
      <c r="N758" s="513">
        <f t="shared" si="74"/>
        <v>0</v>
      </c>
      <c r="O758" s="468">
        <f t="shared" si="75"/>
        <v>0</v>
      </c>
      <c r="P758" s="468">
        <f>IF(O758=1,SUM($O$6:O758),0)</f>
        <v>0</v>
      </c>
    </row>
    <row r="759" customHeight="1" spans="1:16">
      <c r="A759" s="487"/>
      <c r="B759" s="514">
        <v>17</v>
      </c>
      <c r="C759" s="209" t="s">
        <v>806</v>
      </c>
      <c r="D759" s="498" t="s">
        <v>24</v>
      </c>
      <c r="E759" s="499" t="s">
        <v>53</v>
      </c>
      <c r="F759" s="501">
        <v>96900</v>
      </c>
      <c r="G759" s="501">
        <v>96900</v>
      </c>
      <c r="H759" s="529"/>
      <c r="I759" s="495">
        <f t="shared" si="76"/>
        <v>96900</v>
      </c>
      <c r="J759" s="511">
        <f t="shared" si="72"/>
        <v>0</v>
      </c>
      <c r="K759" s="468">
        <f t="shared" si="73"/>
        <v>0</v>
      </c>
      <c r="L759" s="468">
        <f>IF(J759=1,SUM($J$6:J759),0)</f>
        <v>0</v>
      </c>
      <c r="M759" s="468">
        <f>IF(K759=1,SUM($K$6:K759),0)</f>
        <v>0</v>
      </c>
      <c r="N759" s="513">
        <f t="shared" si="74"/>
        <v>0</v>
      </c>
      <c r="O759" s="468">
        <f t="shared" si="75"/>
        <v>0</v>
      </c>
      <c r="P759" s="468">
        <f>IF(O759=1,SUM($O$6:O759),0)</f>
        <v>0</v>
      </c>
    </row>
    <row r="760" customHeight="1" spans="1:16">
      <c r="A760" s="487"/>
      <c r="B760" s="514">
        <v>18</v>
      </c>
      <c r="C760" s="209" t="s">
        <v>807</v>
      </c>
      <c r="D760" s="498" t="s">
        <v>24</v>
      </c>
      <c r="E760" s="499" t="s">
        <v>53</v>
      </c>
      <c r="F760" s="501">
        <v>107700</v>
      </c>
      <c r="G760" s="501">
        <v>128100</v>
      </c>
      <c r="H760" s="529"/>
      <c r="I760" s="495">
        <f t="shared" si="76"/>
        <v>128100</v>
      </c>
      <c r="J760" s="511">
        <f t="shared" si="72"/>
        <v>0</v>
      </c>
      <c r="K760" s="468">
        <f t="shared" si="73"/>
        <v>0</v>
      </c>
      <c r="L760" s="468">
        <f>IF(J760=1,SUM($J$6:J760),0)</f>
        <v>0</v>
      </c>
      <c r="M760" s="468">
        <f>IF(K760=1,SUM($K$6:K760),0)</f>
        <v>0</v>
      </c>
      <c r="N760" s="513">
        <f t="shared" si="74"/>
        <v>0</v>
      </c>
      <c r="O760" s="468">
        <f t="shared" si="75"/>
        <v>0</v>
      </c>
      <c r="P760" s="468">
        <f>IF(O760=1,SUM($O$6:O760),0)</f>
        <v>0</v>
      </c>
    </row>
    <row r="761" customHeight="1" spans="1:16">
      <c r="A761" s="487"/>
      <c r="B761" s="514">
        <v>19</v>
      </c>
      <c r="C761" s="209" t="s">
        <v>808</v>
      </c>
      <c r="D761" s="498" t="s">
        <v>24</v>
      </c>
      <c r="E761" s="499" t="s">
        <v>53</v>
      </c>
      <c r="F761" s="501">
        <v>104400</v>
      </c>
      <c r="G761" s="501">
        <v>104400</v>
      </c>
      <c r="H761" s="529"/>
      <c r="I761" s="495">
        <f t="shared" si="76"/>
        <v>104400</v>
      </c>
      <c r="J761" s="511">
        <f t="shared" si="72"/>
        <v>0</v>
      </c>
      <c r="K761" s="468">
        <f t="shared" si="73"/>
        <v>0</v>
      </c>
      <c r="L761" s="468">
        <f>IF(J761=1,SUM($J$6:J761),0)</f>
        <v>0</v>
      </c>
      <c r="M761" s="468">
        <f>IF(K761=1,SUM($K$6:K761),0)</f>
        <v>0</v>
      </c>
      <c r="N761" s="513">
        <f t="shared" si="74"/>
        <v>0</v>
      </c>
      <c r="O761" s="468">
        <f t="shared" si="75"/>
        <v>0</v>
      </c>
      <c r="P761" s="468">
        <f>IF(O761=1,SUM($O$6:O761),0)</f>
        <v>0</v>
      </c>
    </row>
    <row r="762" customHeight="1" spans="1:16">
      <c r="A762" s="487"/>
      <c r="B762" s="514">
        <v>20</v>
      </c>
      <c r="C762" s="209" t="s">
        <v>809</v>
      </c>
      <c r="D762" s="498" t="s">
        <v>24</v>
      </c>
      <c r="E762" s="499" t="s">
        <v>53</v>
      </c>
      <c r="F762" s="501">
        <v>194600</v>
      </c>
      <c r="G762" s="501">
        <v>214400</v>
      </c>
      <c r="H762" s="529"/>
      <c r="I762" s="495">
        <f t="shared" si="76"/>
        <v>214400</v>
      </c>
      <c r="J762" s="511">
        <f t="shared" si="72"/>
        <v>0</v>
      </c>
      <c r="K762" s="468">
        <f t="shared" si="73"/>
        <v>0</v>
      </c>
      <c r="L762" s="468">
        <f>IF(J762=1,SUM($J$6:J762),0)</f>
        <v>0</v>
      </c>
      <c r="M762" s="468">
        <f>IF(K762=1,SUM($K$6:K762),0)</f>
        <v>0</v>
      </c>
      <c r="N762" s="513">
        <f t="shared" si="74"/>
        <v>0</v>
      </c>
      <c r="O762" s="468">
        <f t="shared" si="75"/>
        <v>0</v>
      </c>
      <c r="P762" s="468">
        <f>IF(O762=1,SUM($O$6:O762),0)</f>
        <v>0</v>
      </c>
    </row>
    <row r="763" customHeight="1" spans="1:16">
      <c r="A763" s="487"/>
      <c r="B763" s="514">
        <v>21</v>
      </c>
      <c r="C763" s="209" t="s">
        <v>810</v>
      </c>
      <c r="D763" s="498" t="s">
        <v>24</v>
      </c>
      <c r="E763" s="499" t="s">
        <v>53</v>
      </c>
      <c r="F763" s="501">
        <v>106600</v>
      </c>
      <c r="G763" s="501">
        <v>122500</v>
      </c>
      <c r="H763" s="529"/>
      <c r="I763" s="495">
        <f t="shared" si="76"/>
        <v>122500</v>
      </c>
      <c r="J763" s="511">
        <f t="shared" si="72"/>
        <v>0</v>
      </c>
      <c r="K763" s="468">
        <f t="shared" si="73"/>
        <v>0</v>
      </c>
      <c r="L763" s="468">
        <f>IF(J763=1,SUM($J$6:J763),0)</f>
        <v>0</v>
      </c>
      <c r="M763" s="468">
        <f>IF(K763=1,SUM($K$6:K763),0)</f>
        <v>0</v>
      </c>
      <c r="N763" s="513">
        <f t="shared" si="74"/>
        <v>0</v>
      </c>
      <c r="O763" s="468">
        <f t="shared" si="75"/>
        <v>0</v>
      </c>
      <c r="P763" s="468">
        <f>IF(O763=1,SUM($O$6:O763),0)</f>
        <v>0</v>
      </c>
    </row>
    <row r="764" customHeight="1" spans="1:16">
      <c r="A764" s="487"/>
      <c r="B764" s="514">
        <v>22</v>
      </c>
      <c r="C764" s="209" t="s">
        <v>811</v>
      </c>
      <c r="D764" s="498" t="s">
        <v>24</v>
      </c>
      <c r="E764" s="499" t="s">
        <v>53</v>
      </c>
      <c r="F764" s="501">
        <v>113200</v>
      </c>
      <c r="G764" s="501">
        <v>134700</v>
      </c>
      <c r="H764" s="529"/>
      <c r="I764" s="495">
        <f t="shared" si="76"/>
        <v>134700</v>
      </c>
      <c r="J764" s="511">
        <f t="shared" si="72"/>
        <v>0</v>
      </c>
      <c r="K764" s="468">
        <f t="shared" si="73"/>
        <v>0</v>
      </c>
      <c r="L764" s="468">
        <f>IF(J764=1,SUM($J$6:J764),0)</f>
        <v>0</v>
      </c>
      <c r="M764" s="468">
        <f>IF(K764=1,SUM($K$6:K764),0)</f>
        <v>0</v>
      </c>
      <c r="N764" s="513">
        <f t="shared" si="74"/>
        <v>0</v>
      </c>
      <c r="O764" s="468">
        <f t="shared" si="75"/>
        <v>0</v>
      </c>
      <c r="P764" s="468">
        <f>IF(O764=1,SUM($O$6:O764),0)</f>
        <v>0</v>
      </c>
    </row>
    <row r="765" customHeight="1" spans="1:16">
      <c r="A765" s="487"/>
      <c r="B765" s="514">
        <v>23</v>
      </c>
      <c r="C765" s="209" t="s">
        <v>812</v>
      </c>
      <c r="D765" s="498" t="s">
        <v>24</v>
      </c>
      <c r="E765" s="499" t="s">
        <v>53</v>
      </c>
      <c r="F765" s="501">
        <v>133200</v>
      </c>
      <c r="G765" s="501">
        <v>158500</v>
      </c>
      <c r="H765" s="529"/>
      <c r="I765" s="495">
        <f t="shared" si="76"/>
        <v>158500</v>
      </c>
      <c r="J765" s="511">
        <f t="shared" si="72"/>
        <v>0</v>
      </c>
      <c r="K765" s="468">
        <f t="shared" si="73"/>
        <v>0</v>
      </c>
      <c r="L765" s="468">
        <f>IF(J765=1,SUM($J$6:J765),0)</f>
        <v>0</v>
      </c>
      <c r="M765" s="468">
        <f>IF(K765=1,SUM($K$6:K765),0)</f>
        <v>0</v>
      </c>
      <c r="N765" s="513">
        <f t="shared" si="74"/>
        <v>0</v>
      </c>
      <c r="O765" s="468">
        <f t="shared" si="75"/>
        <v>0</v>
      </c>
      <c r="P765" s="468">
        <f>IF(O765=1,SUM($O$6:O765),0)</f>
        <v>0</v>
      </c>
    </row>
    <row r="766" customHeight="1" spans="1:16">
      <c r="A766" s="487"/>
      <c r="B766" s="514">
        <v>24</v>
      </c>
      <c r="C766" s="209" t="s">
        <v>813</v>
      </c>
      <c r="D766" s="498" t="s">
        <v>24</v>
      </c>
      <c r="E766" s="499" t="s">
        <v>53</v>
      </c>
      <c r="F766" s="501">
        <v>113200</v>
      </c>
      <c r="G766" s="501">
        <v>134700</v>
      </c>
      <c r="H766" s="502"/>
      <c r="I766" s="495">
        <f t="shared" si="76"/>
        <v>134700</v>
      </c>
      <c r="J766" s="511">
        <f t="shared" si="72"/>
        <v>0</v>
      </c>
      <c r="K766" s="468">
        <f t="shared" si="73"/>
        <v>0</v>
      </c>
      <c r="L766" s="468">
        <f>IF(J766=1,SUM($J$6:J766),0)</f>
        <v>0</v>
      </c>
      <c r="M766" s="468">
        <f>IF(K766=1,SUM($K$6:K766),0)</f>
        <v>0</v>
      </c>
      <c r="N766" s="513">
        <f t="shared" si="74"/>
        <v>0</v>
      </c>
      <c r="O766" s="468">
        <f t="shared" si="75"/>
        <v>0</v>
      </c>
      <c r="P766" s="468">
        <f>IF(O766=1,SUM($O$6:O766),0)</f>
        <v>0</v>
      </c>
    </row>
    <row r="767" customHeight="1" spans="1:16">
      <c r="A767" s="487"/>
      <c r="B767" s="514">
        <v>25</v>
      </c>
      <c r="C767" s="209" t="s">
        <v>814</v>
      </c>
      <c r="D767" s="498" t="s">
        <v>24</v>
      </c>
      <c r="E767" s="499" t="s">
        <v>53</v>
      </c>
      <c r="F767" s="501">
        <v>103500</v>
      </c>
      <c r="G767" s="501">
        <v>103500</v>
      </c>
      <c r="H767" s="502"/>
      <c r="I767" s="495">
        <f t="shared" si="76"/>
        <v>103500</v>
      </c>
      <c r="J767" s="511">
        <f t="shared" si="72"/>
        <v>0</v>
      </c>
      <c r="K767" s="468">
        <f t="shared" si="73"/>
        <v>0</v>
      </c>
      <c r="L767" s="468">
        <f>IF(J767=1,SUM($J$6:J767),0)</f>
        <v>0</v>
      </c>
      <c r="M767" s="468">
        <f>IF(K767=1,SUM($K$6:K767),0)</f>
        <v>0</v>
      </c>
      <c r="N767" s="513">
        <f t="shared" si="74"/>
        <v>0</v>
      </c>
      <c r="O767" s="468">
        <f t="shared" si="75"/>
        <v>0</v>
      </c>
      <c r="P767" s="468">
        <f>IF(O767=1,SUM($O$6:O767),0)</f>
        <v>0</v>
      </c>
    </row>
    <row r="768" customHeight="1" spans="1:16">
      <c r="A768" s="487"/>
      <c r="B768" s="514">
        <v>26</v>
      </c>
      <c r="C768" s="209" t="s">
        <v>815</v>
      </c>
      <c r="D768" s="498" t="s">
        <v>24</v>
      </c>
      <c r="E768" s="499" t="s">
        <v>53</v>
      </c>
      <c r="F768" s="501">
        <v>108700</v>
      </c>
      <c r="G768" s="501">
        <v>108700</v>
      </c>
      <c r="H768" s="502"/>
      <c r="I768" s="495">
        <f t="shared" si="76"/>
        <v>108700</v>
      </c>
      <c r="J768" s="511">
        <f t="shared" si="72"/>
        <v>0</v>
      </c>
      <c r="K768" s="468">
        <f t="shared" si="73"/>
        <v>0</v>
      </c>
      <c r="L768" s="468">
        <f>IF(J768=1,SUM($J$6:J768),0)</f>
        <v>0</v>
      </c>
      <c r="M768" s="468">
        <f>IF(K768=1,SUM($K$6:K768),0)</f>
        <v>0</v>
      </c>
      <c r="N768" s="513">
        <f t="shared" si="74"/>
        <v>0</v>
      </c>
      <c r="O768" s="468">
        <f t="shared" si="75"/>
        <v>0</v>
      </c>
      <c r="P768" s="468">
        <f>IF(O768=1,SUM($O$6:O768),0)</f>
        <v>0</v>
      </c>
    </row>
    <row r="769" customHeight="1" spans="1:16">
      <c r="A769" s="487"/>
      <c r="B769" s="514">
        <v>27</v>
      </c>
      <c r="C769" s="534" t="s">
        <v>816</v>
      </c>
      <c r="D769" s="498" t="s">
        <v>24</v>
      </c>
      <c r="E769" s="499" t="s">
        <v>53</v>
      </c>
      <c r="F769" s="501">
        <v>111100</v>
      </c>
      <c r="G769" s="501">
        <v>111100</v>
      </c>
      <c r="H769" s="502"/>
      <c r="I769" s="495">
        <f t="shared" si="76"/>
        <v>111100</v>
      </c>
      <c r="J769" s="511">
        <f t="shared" si="72"/>
        <v>0</v>
      </c>
      <c r="K769" s="468">
        <f t="shared" si="73"/>
        <v>0</v>
      </c>
      <c r="L769" s="468">
        <f>IF(J769=1,SUM($J$6:J769),0)</f>
        <v>0</v>
      </c>
      <c r="M769" s="468">
        <f>IF(K769=1,SUM($K$6:K769),0)</f>
        <v>0</v>
      </c>
      <c r="N769" s="513">
        <f t="shared" si="74"/>
        <v>0</v>
      </c>
      <c r="O769" s="468">
        <f t="shared" si="75"/>
        <v>0</v>
      </c>
      <c r="P769" s="468">
        <f>IF(O769=1,SUM($O$6:O769),0)</f>
        <v>0</v>
      </c>
    </row>
    <row r="770" customHeight="1" spans="1:16">
      <c r="A770" s="487"/>
      <c r="B770" s="514">
        <v>28</v>
      </c>
      <c r="C770" s="209" t="s">
        <v>817</v>
      </c>
      <c r="D770" s="498" t="s">
        <v>24</v>
      </c>
      <c r="E770" s="499" t="s">
        <v>53</v>
      </c>
      <c r="F770" s="501">
        <v>214300</v>
      </c>
      <c r="G770" s="501">
        <v>254900</v>
      </c>
      <c r="H770" s="502"/>
      <c r="I770" s="495">
        <f t="shared" si="76"/>
        <v>254900</v>
      </c>
      <c r="J770" s="511">
        <f t="shared" si="72"/>
        <v>0</v>
      </c>
      <c r="K770" s="468">
        <f t="shared" si="73"/>
        <v>0</v>
      </c>
      <c r="L770" s="468">
        <f>IF(J770=1,SUM($J$6:J770),0)</f>
        <v>0</v>
      </c>
      <c r="M770" s="468">
        <f>IF(K770=1,SUM($K$6:K770),0)</f>
        <v>0</v>
      </c>
      <c r="N770" s="513">
        <f t="shared" si="74"/>
        <v>0</v>
      </c>
      <c r="O770" s="468">
        <f t="shared" si="75"/>
        <v>0</v>
      </c>
      <c r="P770" s="468">
        <f>IF(O770=1,SUM($O$6:O770),0)</f>
        <v>0</v>
      </c>
    </row>
    <row r="771" customHeight="1" spans="1:16">
      <c r="A771" s="487"/>
      <c r="B771" s="514">
        <v>29</v>
      </c>
      <c r="C771" s="209" t="s">
        <v>818</v>
      </c>
      <c r="D771" s="498" t="s">
        <v>24</v>
      </c>
      <c r="E771" s="499" t="s">
        <v>53</v>
      </c>
      <c r="F771" s="501">
        <v>197500</v>
      </c>
      <c r="G771" s="501">
        <v>197500</v>
      </c>
      <c r="H771" s="502"/>
      <c r="I771" s="495">
        <f t="shared" si="76"/>
        <v>197500</v>
      </c>
      <c r="J771" s="511">
        <f t="shared" si="72"/>
        <v>0</v>
      </c>
      <c r="K771" s="468">
        <f t="shared" si="73"/>
        <v>0</v>
      </c>
      <c r="L771" s="468">
        <f>IF(J771=1,SUM($J$6:J771),0)</f>
        <v>0</v>
      </c>
      <c r="M771" s="468">
        <f>IF(K771=1,SUM($K$6:K771),0)</f>
        <v>0</v>
      </c>
      <c r="N771" s="513">
        <f t="shared" si="74"/>
        <v>0</v>
      </c>
      <c r="O771" s="468">
        <f t="shared" si="75"/>
        <v>0</v>
      </c>
      <c r="P771" s="468">
        <f>IF(O771=1,SUM($O$6:O771),0)</f>
        <v>0</v>
      </c>
    </row>
    <row r="772" customHeight="1" spans="1:16">
      <c r="A772" s="487"/>
      <c r="B772" s="514">
        <v>30</v>
      </c>
      <c r="C772" s="209" t="s">
        <v>819</v>
      </c>
      <c r="D772" s="498" t="s">
        <v>24</v>
      </c>
      <c r="E772" s="499" t="s">
        <v>53</v>
      </c>
      <c r="F772" s="501">
        <v>219500</v>
      </c>
      <c r="G772" s="501">
        <v>261100</v>
      </c>
      <c r="H772" s="502"/>
      <c r="I772" s="495">
        <f t="shared" si="76"/>
        <v>261100</v>
      </c>
      <c r="J772" s="511">
        <f t="shared" si="72"/>
        <v>0</v>
      </c>
      <c r="K772" s="468">
        <f t="shared" si="73"/>
        <v>0</v>
      </c>
      <c r="L772" s="468">
        <f>IF(J772=1,SUM($J$6:J772),0)</f>
        <v>0</v>
      </c>
      <c r="M772" s="468">
        <f>IF(K772=1,SUM($K$6:K772),0)</f>
        <v>0</v>
      </c>
      <c r="N772" s="513">
        <f t="shared" si="74"/>
        <v>0</v>
      </c>
      <c r="O772" s="468">
        <f t="shared" si="75"/>
        <v>0</v>
      </c>
      <c r="P772" s="468">
        <f>IF(O772=1,SUM($O$6:O772),0)</f>
        <v>0</v>
      </c>
    </row>
    <row r="773" customHeight="1" spans="1:16">
      <c r="A773" s="487"/>
      <c r="B773" s="514">
        <v>31</v>
      </c>
      <c r="C773" s="534" t="s">
        <v>820</v>
      </c>
      <c r="D773" s="498" t="s">
        <v>24</v>
      </c>
      <c r="E773" s="499" t="s">
        <v>53</v>
      </c>
      <c r="F773" s="501">
        <v>197500</v>
      </c>
      <c r="G773" s="501">
        <v>197500</v>
      </c>
      <c r="H773" s="502"/>
      <c r="I773" s="495">
        <f t="shared" si="76"/>
        <v>197500</v>
      </c>
      <c r="J773" s="511">
        <f t="shared" si="72"/>
        <v>0</v>
      </c>
      <c r="K773" s="468">
        <f t="shared" si="73"/>
        <v>0</v>
      </c>
      <c r="L773" s="468">
        <f>IF(J773=1,SUM($J$6:J773),0)</f>
        <v>0</v>
      </c>
      <c r="M773" s="468">
        <f>IF(K773=1,SUM($K$6:K773),0)</f>
        <v>0</v>
      </c>
      <c r="N773" s="513">
        <f t="shared" si="74"/>
        <v>0</v>
      </c>
      <c r="O773" s="468">
        <f t="shared" si="75"/>
        <v>0</v>
      </c>
      <c r="P773" s="468">
        <f>IF(O773=1,SUM($O$6:O773),0)</f>
        <v>0</v>
      </c>
    </row>
    <row r="774" customHeight="1" spans="1:16">
      <c r="A774" s="487"/>
      <c r="B774" s="514">
        <v>32</v>
      </c>
      <c r="C774" s="209" t="s">
        <v>821</v>
      </c>
      <c r="D774" s="498" t="s">
        <v>24</v>
      </c>
      <c r="E774" s="499" t="s">
        <v>53</v>
      </c>
      <c r="F774" s="501">
        <v>218400</v>
      </c>
      <c r="G774" s="501">
        <v>218400</v>
      </c>
      <c r="H774" s="502"/>
      <c r="I774" s="495">
        <f t="shared" si="76"/>
        <v>218400</v>
      </c>
      <c r="J774" s="511">
        <f t="shared" si="72"/>
        <v>0</v>
      </c>
      <c r="K774" s="468">
        <f t="shared" si="73"/>
        <v>0</v>
      </c>
      <c r="L774" s="468">
        <f>IF(J774=1,SUM($J$6:J774),0)</f>
        <v>0</v>
      </c>
      <c r="M774" s="468">
        <f>IF(K774=1,SUM($K$6:K774),0)</f>
        <v>0</v>
      </c>
      <c r="N774" s="513">
        <f t="shared" si="74"/>
        <v>0</v>
      </c>
      <c r="O774" s="468">
        <f t="shared" si="75"/>
        <v>0</v>
      </c>
      <c r="P774" s="468">
        <f>IF(O774=1,SUM($O$6:O774),0)</f>
        <v>0</v>
      </c>
    </row>
    <row r="775" customHeight="1" spans="1:16">
      <c r="A775" s="487"/>
      <c r="B775" s="514">
        <v>33</v>
      </c>
      <c r="C775" s="209" t="s">
        <v>822</v>
      </c>
      <c r="D775" s="498" t="s">
        <v>24</v>
      </c>
      <c r="E775" s="499" t="s">
        <v>53</v>
      </c>
      <c r="F775" s="501">
        <v>222500</v>
      </c>
      <c r="G775" s="501">
        <v>222500</v>
      </c>
      <c r="H775" s="502"/>
      <c r="I775" s="495">
        <f t="shared" si="76"/>
        <v>222500</v>
      </c>
      <c r="J775" s="511">
        <f t="shared" si="72"/>
        <v>0</v>
      </c>
      <c r="K775" s="468">
        <f t="shared" si="73"/>
        <v>0</v>
      </c>
      <c r="L775" s="468">
        <f>IF(J775=1,SUM($J$6:J775),0)</f>
        <v>0</v>
      </c>
      <c r="M775" s="468">
        <f>IF(K775=1,SUM($K$6:K775),0)</f>
        <v>0</v>
      </c>
      <c r="N775" s="513">
        <f t="shared" si="74"/>
        <v>0</v>
      </c>
      <c r="O775" s="468">
        <f t="shared" si="75"/>
        <v>0</v>
      </c>
      <c r="P775" s="468">
        <f>IF(O775=1,SUM($O$6:O775),0)</f>
        <v>0</v>
      </c>
    </row>
    <row r="776" customHeight="1" spans="1:16">
      <c r="A776" s="487"/>
      <c r="B776" s="514">
        <v>34</v>
      </c>
      <c r="C776" s="534" t="s">
        <v>823</v>
      </c>
      <c r="D776" s="498" t="s">
        <v>24</v>
      </c>
      <c r="E776" s="499" t="s">
        <v>53</v>
      </c>
      <c r="F776" s="501">
        <v>173300</v>
      </c>
      <c r="G776" s="501">
        <v>173300</v>
      </c>
      <c r="H776" s="502"/>
      <c r="I776" s="495">
        <f t="shared" si="76"/>
        <v>173300</v>
      </c>
      <c r="J776" s="511">
        <f t="shared" si="72"/>
        <v>0</v>
      </c>
      <c r="K776" s="468">
        <f t="shared" si="73"/>
        <v>0</v>
      </c>
      <c r="L776" s="468">
        <f>IF(J776=1,SUM($J$6:J776),0)</f>
        <v>0</v>
      </c>
      <c r="M776" s="468">
        <f>IF(K776=1,SUM($K$6:K776),0)</f>
        <v>0</v>
      </c>
      <c r="N776" s="513">
        <f t="shared" si="74"/>
        <v>0</v>
      </c>
      <c r="O776" s="468">
        <f t="shared" si="75"/>
        <v>0</v>
      </c>
      <c r="P776" s="468">
        <f>IF(O776=1,SUM($O$6:O776),0)</f>
        <v>0</v>
      </c>
    </row>
    <row r="777" customHeight="1" spans="1:16">
      <c r="A777" s="487"/>
      <c r="B777" s="514">
        <v>35</v>
      </c>
      <c r="C777" s="534" t="s">
        <v>824</v>
      </c>
      <c r="D777" s="498" t="s">
        <v>24</v>
      </c>
      <c r="E777" s="499" t="s">
        <v>53</v>
      </c>
      <c r="F777" s="501">
        <v>279500</v>
      </c>
      <c r="G777" s="501">
        <v>279500</v>
      </c>
      <c r="H777" s="502"/>
      <c r="I777" s="495">
        <f t="shared" si="76"/>
        <v>279500</v>
      </c>
      <c r="J777" s="511">
        <f t="shared" si="72"/>
        <v>0</v>
      </c>
      <c r="K777" s="468">
        <f t="shared" si="73"/>
        <v>0</v>
      </c>
      <c r="L777" s="468">
        <f>IF(J777=1,SUM($J$6:J777),0)</f>
        <v>0</v>
      </c>
      <c r="M777" s="468">
        <f>IF(K777=1,SUM($K$6:K777),0)</f>
        <v>0</v>
      </c>
      <c r="N777" s="513">
        <f t="shared" si="74"/>
        <v>0</v>
      </c>
      <c r="O777" s="468">
        <f t="shared" si="75"/>
        <v>0</v>
      </c>
      <c r="P777" s="468">
        <f>IF(O777=1,SUM($O$6:O777),0)</f>
        <v>0</v>
      </c>
    </row>
    <row r="778" customHeight="1" spans="1:16">
      <c r="A778" s="487"/>
      <c r="B778" s="514">
        <v>36</v>
      </c>
      <c r="C778" s="209" t="s">
        <v>825</v>
      </c>
      <c r="D778" s="498" t="s">
        <v>24</v>
      </c>
      <c r="E778" s="499" t="s">
        <v>53</v>
      </c>
      <c r="F778" s="501">
        <v>93500</v>
      </c>
      <c r="G778" s="501">
        <v>111200</v>
      </c>
      <c r="H778" s="502"/>
      <c r="I778" s="495">
        <f t="shared" si="76"/>
        <v>111200</v>
      </c>
      <c r="J778" s="511">
        <f t="shared" si="72"/>
        <v>0</v>
      </c>
      <c r="K778" s="468">
        <f t="shared" si="73"/>
        <v>0</v>
      </c>
      <c r="L778" s="468">
        <f>IF(J778=1,SUM($J$6:J778),0)</f>
        <v>0</v>
      </c>
      <c r="M778" s="468">
        <f>IF(K778=1,SUM($K$6:K778),0)</f>
        <v>0</v>
      </c>
      <c r="N778" s="513">
        <f t="shared" si="74"/>
        <v>0</v>
      </c>
      <c r="O778" s="468">
        <f t="shared" si="75"/>
        <v>0</v>
      </c>
      <c r="P778" s="468">
        <f>IF(O778=1,SUM($O$6:O778),0)</f>
        <v>0</v>
      </c>
    </row>
    <row r="779" customHeight="1" spans="1:16">
      <c r="A779" s="487"/>
      <c r="B779" s="514">
        <v>37</v>
      </c>
      <c r="C779" s="209" t="s">
        <v>826</v>
      </c>
      <c r="D779" s="498" t="s">
        <v>24</v>
      </c>
      <c r="E779" s="499" t="s">
        <v>53</v>
      </c>
      <c r="F779" s="501">
        <v>93500</v>
      </c>
      <c r="G779" s="501">
        <v>111200</v>
      </c>
      <c r="H779" s="502"/>
      <c r="I779" s="495">
        <f t="shared" si="76"/>
        <v>111200</v>
      </c>
      <c r="J779" s="511">
        <f t="shared" si="72"/>
        <v>0</v>
      </c>
      <c r="K779" s="468">
        <f t="shared" si="73"/>
        <v>0</v>
      </c>
      <c r="L779" s="468">
        <f>IF(J779=1,SUM($J$6:J779),0)</f>
        <v>0</v>
      </c>
      <c r="M779" s="468">
        <f>IF(K779=1,SUM($K$6:K779),0)</f>
        <v>0</v>
      </c>
      <c r="N779" s="513">
        <f t="shared" si="74"/>
        <v>0</v>
      </c>
      <c r="O779" s="468">
        <f t="shared" si="75"/>
        <v>0</v>
      </c>
      <c r="P779" s="468">
        <f>IF(O779=1,SUM($O$6:O779),0)</f>
        <v>0</v>
      </c>
    </row>
    <row r="780" customHeight="1" spans="1:16">
      <c r="A780" s="487"/>
      <c r="B780" s="514">
        <v>38</v>
      </c>
      <c r="C780" s="209" t="s">
        <v>827</v>
      </c>
      <c r="D780" s="498" t="s">
        <v>24</v>
      </c>
      <c r="E780" s="499" t="s">
        <v>53</v>
      </c>
      <c r="F780" s="501">
        <v>89800</v>
      </c>
      <c r="G780" s="501">
        <v>89800</v>
      </c>
      <c r="H780" s="502"/>
      <c r="I780" s="495">
        <f t="shared" si="76"/>
        <v>89800</v>
      </c>
      <c r="J780" s="511">
        <f t="shared" ref="J780:J843" si="77">IF(D780="MDU-KD",1,0)</f>
        <v>0</v>
      </c>
      <c r="K780" s="468">
        <f t="shared" ref="K780:K843" si="78">IF(D780="HDW",1,0)</f>
        <v>0</v>
      </c>
      <c r="L780" s="468">
        <f>IF(J780=1,SUM($J$6:J780),0)</f>
        <v>0</v>
      </c>
      <c r="M780" s="468">
        <f>IF(K780=1,SUM($K$6:K780),0)</f>
        <v>0</v>
      </c>
      <c r="N780" s="513">
        <f t="shared" ref="N780:N843" si="79">IF(L780=0,M780,L780)</f>
        <v>0</v>
      </c>
      <c r="O780" s="468">
        <f t="shared" ref="O780:O843" si="80">IF(E780=0,0,IF(LEFT(C780,11)="Tiang Beton",1,0))</f>
        <v>0</v>
      </c>
      <c r="P780" s="468">
        <f>IF(O780=1,SUM($O$6:O780),0)</f>
        <v>0</v>
      </c>
    </row>
    <row r="781" customHeight="1" spans="1:16">
      <c r="A781" s="487"/>
      <c r="B781" s="514">
        <v>39</v>
      </c>
      <c r="C781" s="209" t="s">
        <v>828</v>
      </c>
      <c r="D781" s="498" t="s">
        <v>24</v>
      </c>
      <c r="E781" s="499" t="s">
        <v>53</v>
      </c>
      <c r="F781" s="501">
        <v>113300</v>
      </c>
      <c r="G781" s="501">
        <v>134800</v>
      </c>
      <c r="H781" s="502"/>
      <c r="I781" s="495">
        <f t="shared" si="76"/>
        <v>134800</v>
      </c>
      <c r="J781" s="511">
        <f t="shared" si="77"/>
        <v>0</v>
      </c>
      <c r="K781" s="468">
        <f t="shared" si="78"/>
        <v>0</v>
      </c>
      <c r="L781" s="468">
        <f>IF(J781=1,SUM($J$6:J781),0)</f>
        <v>0</v>
      </c>
      <c r="M781" s="468">
        <f>IF(K781=1,SUM($K$6:K781),0)</f>
        <v>0</v>
      </c>
      <c r="N781" s="513">
        <f t="shared" si="79"/>
        <v>0</v>
      </c>
      <c r="O781" s="468">
        <f t="shared" si="80"/>
        <v>0</v>
      </c>
      <c r="P781" s="468">
        <f>IF(O781=1,SUM($O$6:O781),0)</f>
        <v>0</v>
      </c>
    </row>
    <row r="782" customHeight="1" spans="1:16">
      <c r="A782" s="487"/>
      <c r="B782" s="514">
        <v>40</v>
      </c>
      <c r="C782" s="209" t="s">
        <v>829</v>
      </c>
      <c r="D782" s="498" t="s">
        <v>24</v>
      </c>
      <c r="E782" s="499" t="s">
        <v>53</v>
      </c>
      <c r="F782" s="501">
        <v>113300</v>
      </c>
      <c r="G782" s="501">
        <v>134800</v>
      </c>
      <c r="H782" s="502"/>
      <c r="I782" s="495">
        <f t="shared" si="76"/>
        <v>134800</v>
      </c>
      <c r="J782" s="511">
        <f t="shared" si="77"/>
        <v>0</v>
      </c>
      <c r="K782" s="468">
        <f t="shared" si="78"/>
        <v>0</v>
      </c>
      <c r="L782" s="468">
        <f>IF(J782=1,SUM($J$6:J782),0)</f>
        <v>0</v>
      </c>
      <c r="M782" s="468">
        <f>IF(K782=1,SUM($K$6:K782),0)</f>
        <v>0</v>
      </c>
      <c r="N782" s="513">
        <f t="shared" si="79"/>
        <v>0</v>
      </c>
      <c r="O782" s="468">
        <f t="shared" si="80"/>
        <v>0</v>
      </c>
      <c r="P782" s="468">
        <f>IF(O782=1,SUM($O$6:O782),0)</f>
        <v>0</v>
      </c>
    </row>
    <row r="783" customHeight="1" spans="1:16">
      <c r="A783" s="487"/>
      <c r="B783" s="514">
        <v>41</v>
      </c>
      <c r="C783" s="209" t="s">
        <v>830</v>
      </c>
      <c r="D783" s="498" t="s">
        <v>24</v>
      </c>
      <c r="E783" s="499" t="s">
        <v>53</v>
      </c>
      <c r="F783" s="501">
        <v>102600</v>
      </c>
      <c r="G783" s="501">
        <v>102600</v>
      </c>
      <c r="H783" s="502"/>
      <c r="I783" s="495">
        <f t="shared" si="76"/>
        <v>102600</v>
      </c>
      <c r="J783" s="511">
        <f t="shared" si="77"/>
        <v>0</v>
      </c>
      <c r="K783" s="468">
        <f t="shared" si="78"/>
        <v>0</v>
      </c>
      <c r="L783" s="468">
        <f>IF(J783=1,SUM($J$6:J783),0)</f>
        <v>0</v>
      </c>
      <c r="M783" s="468">
        <f>IF(K783=1,SUM($K$6:K783),0)</f>
        <v>0</v>
      </c>
      <c r="N783" s="513">
        <f t="shared" si="79"/>
        <v>0</v>
      </c>
      <c r="O783" s="468">
        <f t="shared" si="80"/>
        <v>0</v>
      </c>
      <c r="P783" s="468">
        <f>IF(O783=1,SUM($O$6:O783),0)</f>
        <v>0</v>
      </c>
    </row>
    <row r="784" customHeight="1" spans="1:16">
      <c r="A784" s="487"/>
      <c r="B784" s="514">
        <v>42</v>
      </c>
      <c r="C784" s="209" t="s">
        <v>831</v>
      </c>
      <c r="D784" s="498" t="s">
        <v>24</v>
      </c>
      <c r="E784" s="499" t="s">
        <v>53</v>
      </c>
      <c r="F784" s="501">
        <v>114600</v>
      </c>
      <c r="G784" s="501">
        <v>136300</v>
      </c>
      <c r="H784" s="502"/>
      <c r="I784" s="495">
        <f t="shared" si="76"/>
        <v>136300</v>
      </c>
      <c r="J784" s="511">
        <f t="shared" si="77"/>
        <v>0</v>
      </c>
      <c r="K784" s="468">
        <f t="shared" si="78"/>
        <v>0</v>
      </c>
      <c r="L784" s="468">
        <f>IF(J784=1,SUM($J$6:J784),0)</f>
        <v>0</v>
      </c>
      <c r="M784" s="468">
        <f>IF(K784=1,SUM($K$6:K784),0)</f>
        <v>0</v>
      </c>
      <c r="N784" s="513">
        <f t="shared" si="79"/>
        <v>0</v>
      </c>
      <c r="O784" s="468">
        <f t="shared" si="80"/>
        <v>0</v>
      </c>
      <c r="P784" s="468">
        <f>IF(O784=1,SUM($O$6:O784),0)</f>
        <v>0</v>
      </c>
    </row>
    <row r="785" customHeight="1" spans="1:16">
      <c r="A785" s="487"/>
      <c r="B785" s="514">
        <v>43</v>
      </c>
      <c r="C785" s="209" t="s">
        <v>832</v>
      </c>
      <c r="D785" s="498" t="s">
        <v>24</v>
      </c>
      <c r="E785" s="499" t="s">
        <v>53</v>
      </c>
      <c r="F785" s="501">
        <v>118400</v>
      </c>
      <c r="G785" s="501">
        <v>140800</v>
      </c>
      <c r="H785" s="502"/>
      <c r="I785" s="495">
        <f t="shared" si="76"/>
        <v>140800</v>
      </c>
      <c r="J785" s="511">
        <f t="shared" si="77"/>
        <v>0</v>
      </c>
      <c r="K785" s="468">
        <f t="shared" si="78"/>
        <v>0</v>
      </c>
      <c r="L785" s="468">
        <f>IF(J785=1,SUM($J$6:J785),0)</f>
        <v>0</v>
      </c>
      <c r="M785" s="468">
        <f>IF(K785=1,SUM($K$6:K785),0)</f>
        <v>0</v>
      </c>
      <c r="N785" s="513">
        <f t="shared" si="79"/>
        <v>0</v>
      </c>
      <c r="O785" s="468">
        <f t="shared" si="80"/>
        <v>0</v>
      </c>
      <c r="P785" s="468">
        <f>IF(O785=1,SUM($O$6:O785),0)</f>
        <v>0</v>
      </c>
    </row>
    <row r="786" customHeight="1" spans="1:16">
      <c r="A786" s="487"/>
      <c r="B786" s="514">
        <v>44</v>
      </c>
      <c r="C786" s="209" t="s">
        <v>833</v>
      </c>
      <c r="D786" s="498" t="s">
        <v>24</v>
      </c>
      <c r="E786" s="499" t="s">
        <v>53</v>
      </c>
      <c r="F786" s="501">
        <v>109700</v>
      </c>
      <c r="G786" s="501">
        <v>109700</v>
      </c>
      <c r="H786" s="502"/>
      <c r="I786" s="495">
        <f t="shared" si="76"/>
        <v>109700</v>
      </c>
      <c r="J786" s="511">
        <f t="shared" si="77"/>
        <v>0</v>
      </c>
      <c r="K786" s="468">
        <f t="shared" si="78"/>
        <v>0</v>
      </c>
      <c r="L786" s="468">
        <f>IF(J786=1,SUM($J$6:J786),0)</f>
        <v>0</v>
      </c>
      <c r="M786" s="468">
        <f>IF(K786=1,SUM($K$6:K786),0)</f>
        <v>0</v>
      </c>
      <c r="N786" s="513">
        <f t="shared" si="79"/>
        <v>0</v>
      </c>
      <c r="O786" s="468">
        <f t="shared" si="80"/>
        <v>0</v>
      </c>
      <c r="P786" s="468">
        <f>IF(O786=1,SUM($O$6:O786),0)</f>
        <v>0</v>
      </c>
    </row>
    <row r="787" customHeight="1" spans="1:16">
      <c r="A787" s="487"/>
      <c r="B787" s="497"/>
      <c r="C787" s="209" t="s">
        <v>122</v>
      </c>
      <c r="D787" s="498" t="s">
        <v>122</v>
      </c>
      <c r="E787" s="499"/>
      <c r="F787" s="501"/>
      <c r="G787" s="501"/>
      <c r="H787" s="502"/>
      <c r="I787" s="495">
        <f t="shared" si="76"/>
        <v>0</v>
      </c>
      <c r="J787" s="511">
        <f t="shared" si="77"/>
        <v>0</v>
      </c>
      <c r="K787" s="468">
        <f t="shared" si="78"/>
        <v>0</v>
      </c>
      <c r="L787" s="468">
        <f>IF(J787=1,SUM($J$6:J787),0)</f>
        <v>0</v>
      </c>
      <c r="M787" s="468">
        <f>IF(K787=1,SUM($K$6:K787),0)</f>
        <v>0</v>
      </c>
      <c r="N787" s="513">
        <f t="shared" si="79"/>
        <v>0</v>
      </c>
      <c r="O787" s="468">
        <f t="shared" si="80"/>
        <v>0</v>
      </c>
      <c r="P787" s="468">
        <f>IF(O787=1,SUM($O$6:O787),0)</f>
        <v>0</v>
      </c>
    </row>
    <row r="788" customHeight="1" spans="1:16">
      <c r="A788" s="487"/>
      <c r="B788" s="497" t="s">
        <v>708</v>
      </c>
      <c r="C788" s="209" t="s">
        <v>834</v>
      </c>
      <c r="D788" s="498" t="s">
        <v>122</v>
      </c>
      <c r="E788" s="499"/>
      <c r="F788" s="501"/>
      <c r="G788" s="501"/>
      <c r="H788" s="502"/>
      <c r="I788" s="495">
        <f t="shared" si="76"/>
        <v>0</v>
      </c>
      <c r="J788" s="511">
        <f t="shared" si="77"/>
        <v>0</v>
      </c>
      <c r="K788" s="468">
        <f t="shared" si="78"/>
        <v>0</v>
      </c>
      <c r="L788" s="468">
        <f>IF(J788=1,SUM($J$6:J788),0)</f>
        <v>0</v>
      </c>
      <c r="M788" s="468">
        <f>IF(K788=1,SUM($K$6:K788),0)</f>
        <v>0</v>
      </c>
      <c r="N788" s="513">
        <f t="shared" si="79"/>
        <v>0</v>
      </c>
      <c r="O788" s="468">
        <f t="shared" si="80"/>
        <v>0</v>
      </c>
      <c r="P788" s="468">
        <f>IF(O788=1,SUM($O$6:O788),0)</f>
        <v>0</v>
      </c>
    </row>
    <row r="789" customHeight="1" spans="1:16">
      <c r="A789" s="487"/>
      <c r="B789" s="514">
        <v>1</v>
      </c>
      <c r="C789" s="209" t="s">
        <v>835</v>
      </c>
      <c r="D789" s="498" t="s">
        <v>24</v>
      </c>
      <c r="E789" s="499" t="s">
        <v>53</v>
      </c>
      <c r="F789" s="501">
        <v>166200</v>
      </c>
      <c r="G789" s="501">
        <v>197700</v>
      </c>
      <c r="H789" s="502"/>
      <c r="I789" s="495">
        <f t="shared" si="76"/>
        <v>197700</v>
      </c>
      <c r="J789" s="511">
        <f t="shared" si="77"/>
        <v>0</v>
      </c>
      <c r="K789" s="468">
        <f t="shared" si="78"/>
        <v>0</v>
      </c>
      <c r="L789" s="468">
        <f>IF(J789=1,SUM($J$6:J789),0)</f>
        <v>0</v>
      </c>
      <c r="M789" s="468">
        <f>IF(K789=1,SUM($K$6:K789),0)</f>
        <v>0</v>
      </c>
      <c r="N789" s="513">
        <f t="shared" si="79"/>
        <v>0</v>
      </c>
      <c r="O789" s="468">
        <f t="shared" si="80"/>
        <v>0</v>
      </c>
      <c r="P789" s="468">
        <f>IF(O789=1,SUM($O$6:O789),0)</f>
        <v>0</v>
      </c>
    </row>
    <row r="790" customHeight="1" spans="1:16">
      <c r="A790" s="487"/>
      <c r="B790" s="514">
        <v>2</v>
      </c>
      <c r="C790" s="209" t="s">
        <v>836</v>
      </c>
      <c r="D790" s="498" t="s">
        <v>24</v>
      </c>
      <c r="E790" s="499" t="s">
        <v>53</v>
      </c>
      <c r="F790" s="501">
        <v>169000</v>
      </c>
      <c r="G790" s="501">
        <v>201000</v>
      </c>
      <c r="H790" s="502"/>
      <c r="I790" s="495">
        <f t="shared" si="76"/>
        <v>201000</v>
      </c>
      <c r="J790" s="511">
        <f t="shared" si="77"/>
        <v>0</v>
      </c>
      <c r="K790" s="468">
        <f t="shared" si="78"/>
        <v>0</v>
      </c>
      <c r="L790" s="468">
        <f>IF(J790=1,SUM($J$6:J790),0)</f>
        <v>0</v>
      </c>
      <c r="M790" s="468">
        <f>IF(K790=1,SUM($K$6:K790),0)</f>
        <v>0</v>
      </c>
      <c r="N790" s="513">
        <f t="shared" si="79"/>
        <v>0</v>
      </c>
      <c r="O790" s="468">
        <f t="shared" si="80"/>
        <v>0</v>
      </c>
      <c r="P790" s="468">
        <f>IF(O790=1,SUM($O$6:O790),0)</f>
        <v>0</v>
      </c>
    </row>
    <row r="791" customHeight="1" spans="1:16">
      <c r="A791" s="487"/>
      <c r="B791" s="514">
        <v>3</v>
      </c>
      <c r="C791" s="209" t="s">
        <v>837</v>
      </c>
      <c r="D791" s="498" t="s">
        <v>24</v>
      </c>
      <c r="E791" s="499" t="s">
        <v>53</v>
      </c>
      <c r="F791" s="501">
        <v>169000</v>
      </c>
      <c r="G791" s="501">
        <v>201000</v>
      </c>
      <c r="H791" s="502"/>
      <c r="I791" s="495">
        <f t="shared" si="76"/>
        <v>201000</v>
      </c>
      <c r="J791" s="511">
        <f t="shared" si="77"/>
        <v>0</v>
      </c>
      <c r="K791" s="468">
        <f t="shared" si="78"/>
        <v>0</v>
      </c>
      <c r="L791" s="468">
        <f>IF(J791=1,SUM($J$6:J791),0)</f>
        <v>0</v>
      </c>
      <c r="M791" s="468">
        <f>IF(K791=1,SUM($K$6:K791),0)</f>
        <v>0</v>
      </c>
      <c r="N791" s="513">
        <f t="shared" si="79"/>
        <v>0</v>
      </c>
      <c r="O791" s="468">
        <f t="shared" si="80"/>
        <v>0</v>
      </c>
      <c r="P791" s="468">
        <f>IF(O791=1,SUM($O$6:O791),0)</f>
        <v>0</v>
      </c>
    </row>
    <row r="792" customHeight="1" spans="1:16">
      <c r="A792" s="487"/>
      <c r="B792" s="514">
        <v>4</v>
      </c>
      <c r="C792" s="209" t="s">
        <v>838</v>
      </c>
      <c r="D792" s="498" t="s">
        <v>24</v>
      </c>
      <c r="E792" s="499" t="s">
        <v>53</v>
      </c>
      <c r="F792" s="501">
        <v>177200</v>
      </c>
      <c r="G792" s="501">
        <v>210800</v>
      </c>
      <c r="H792" s="502"/>
      <c r="I792" s="495">
        <f t="shared" si="76"/>
        <v>210800</v>
      </c>
      <c r="J792" s="511">
        <f t="shared" si="77"/>
        <v>0</v>
      </c>
      <c r="K792" s="468">
        <f t="shared" si="78"/>
        <v>0</v>
      </c>
      <c r="L792" s="468">
        <f>IF(J792=1,SUM($J$6:J792),0)</f>
        <v>0</v>
      </c>
      <c r="M792" s="468">
        <f>IF(K792=1,SUM($K$6:K792),0)</f>
        <v>0</v>
      </c>
      <c r="N792" s="513">
        <f t="shared" si="79"/>
        <v>0</v>
      </c>
      <c r="O792" s="468">
        <f t="shared" si="80"/>
        <v>0</v>
      </c>
      <c r="P792" s="468">
        <f>IF(O792=1,SUM($O$6:O792),0)</f>
        <v>0</v>
      </c>
    </row>
    <row r="793" customHeight="1" spans="1:16">
      <c r="A793" s="487"/>
      <c r="B793" s="514">
        <v>5</v>
      </c>
      <c r="C793" s="209" t="s">
        <v>839</v>
      </c>
      <c r="D793" s="498" t="s">
        <v>24</v>
      </c>
      <c r="E793" s="499" t="s">
        <v>53</v>
      </c>
      <c r="F793" s="501">
        <v>177200</v>
      </c>
      <c r="G793" s="501">
        <v>210800</v>
      </c>
      <c r="H793" s="502"/>
      <c r="I793" s="495">
        <f t="shared" si="76"/>
        <v>210800</v>
      </c>
      <c r="J793" s="511">
        <f t="shared" si="77"/>
        <v>0</v>
      </c>
      <c r="K793" s="468">
        <f t="shared" si="78"/>
        <v>0</v>
      </c>
      <c r="L793" s="468">
        <f>IF(J793=1,SUM($J$6:J793),0)</f>
        <v>0</v>
      </c>
      <c r="M793" s="468">
        <f>IF(K793=1,SUM($K$6:K793),0)</f>
        <v>0</v>
      </c>
      <c r="N793" s="513">
        <f t="shared" si="79"/>
        <v>0</v>
      </c>
      <c r="O793" s="468">
        <f t="shared" si="80"/>
        <v>0</v>
      </c>
      <c r="P793" s="468">
        <f>IF(O793=1,SUM($O$6:O793),0)</f>
        <v>0</v>
      </c>
    </row>
    <row r="794" customHeight="1" spans="1:16">
      <c r="A794" s="487"/>
      <c r="B794" s="514">
        <v>6</v>
      </c>
      <c r="C794" s="209" t="s">
        <v>840</v>
      </c>
      <c r="D794" s="498" t="s">
        <v>24</v>
      </c>
      <c r="E794" s="499" t="s">
        <v>53</v>
      </c>
      <c r="F794" s="501">
        <v>215500</v>
      </c>
      <c r="G794" s="501">
        <v>256400</v>
      </c>
      <c r="H794" s="502"/>
      <c r="I794" s="495">
        <f t="shared" si="76"/>
        <v>256400</v>
      </c>
      <c r="J794" s="511">
        <f t="shared" si="77"/>
        <v>0</v>
      </c>
      <c r="K794" s="468">
        <f t="shared" si="78"/>
        <v>0</v>
      </c>
      <c r="L794" s="468">
        <f>IF(J794=1,SUM($J$6:J794),0)</f>
        <v>0</v>
      </c>
      <c r="M794" s="468">
        <f>IF(K794=1,SUM($K$6:K794),0)</f>
        <v>0</v>
      </c>
      <c r="N794" s="513">
        <f t="shared" si="79"/>
        <v>0</v>
      </c>
      <c r="O794" s="468">
        <f t="shared" si="80"/>
        <v>0</v>
      </c>
      <c r="P794" s="468">
        <f>IF(O794=1,SUM($O$6:O794),0)</f>
        <v>0</v>
      </c>
    </row>
    <row r="795" customHeight="1" spans="1:16">
      <c r="A795" s="487"/>
      <c r="B795" s="514">
        <v>7</v>
      </c>
      <c r="C795" s="209" t="s">
        <v>841</v>
      </c>
      <c r="D795" s="498" t="s">
        <v>24</v>
      </c>
      <c r="E795" s="499" t="s">
        <v>53</v>
      </c>
      <c r="F795" s="501">
        <v>213100</v>
      </c>
      <c r="G795" s="501">
        <v>253500</v>
      </c>
      <c r="H795" s="502"/>
      <c r="I795" s="495">
        <f t="shared" si="76"/>
        <v>253500</v>
      </c>
      <c r="J795" s="511">
        <f t="shared" si="77"/>
        <v>0</v>
      </c>
      <c r="K795" s="468">
        <f t="shared" si="78"/>
        <v>0</v>
      </c>
      <c r="L795" s="468">
        <f>IF(J795=1,SUM($J$6:J795),0)</f>
        <v>0</v>
      </c>
      <c r="M795" s="468">
        <f>IF(K795=1,SUM($K$6:K795),0)</f>
        <v>0</v>
      </c>
      <c r="N795" s="513">
        <f t="shared" si="79"/>
        <v>0</v>
      </c>
      <c r="O795" s="468">
        <f t="shared" si="80"/>
        <v>0</v>
      </c>
      <c r="P795" s="468">
        <f>IF(O795=1,SUM($O$6:O795),0)</f>
        <v>0</v>
      </c>
    </row>
    <row r="796" customHeight="1" spans="1:16">
      <c r="A796" s="487"/>
      <c r="B796" s="514">
        <v>8</v>
      </c>
      <c r="C796" s="209" t="s">
        <v>842</v>
      </c>
      <c r="D796" s="498" t="s">
        <v>24</v>
      </c>
      <c r="E796" s="499" t="s">
        <v>53</v>
      </c>
      <c r="F796" s="501">
        <v>213100</v>
      </c>
      <c r="G796" s="501">
        <v>253500</v>
      </c>
      <c r="H796" s="502"/>
      <c r="I796" s="495">
        <f t="shared" si="76"/>
        <v>253500</v>
      </c>
      <c r="J796" s="511">
        <f t="shared" si="77"/>
        <v>0</v>
      </c>
      <c r="K796" s="468">
        <f t="shared" si="78"/>
        <v>0</v>
      </c>
      <c r="L796" s="468">
        <f>IF(J796=1,SUM($J$6:J796),0)</f>
        <v>0</v>
      </c>
      <c r="M796" s="468">
        <f>IF(K796=1,SUM($K$6:K796),0)</f>
        <v>0</v>
      </c>
      <c r="N796" s="513">
        <f t="shared" si="79"/>
        <v>0</v>
      </c>
      <c r="O796" s="468">
        <f t="shared" si="80"/>
        <v>0</v>
      </c>
      <c r="P796" s="468">
        <f>IF(O796=1,SUM($O$6:O796),0)</f>
        <v>0</v>
      </c>
    </row>
    <row r="797" customHeight="1" spans="1:16">
      <c r="A797" s="487"/>
      <c r="B797" s="514">
        <v>9</v>
      </c>
      <c r="C797" s="209" t="s">
        <v>843</v>
      </c>
      <c r="D797" s="498" t="s">
        <v>24</v>
      </c>
      <c r="E797" s="499" t="s">
        <v>53</v>
      </c>
      <c r="F797" s="501">
        <v>213100</v>
      </c>
      <c r="G797" s="501">
        <v>253500</v>
      </c>
      <c r="H797" s="502"/>
      <c r="I797" s="495">
        <f t="shared" si="76"/>
        <v>253500</v>
      </c>
      <c r="J797" s="511">
        <f t="shared" si="77"/>
        <v>0</v>
      </c>
      <c r="K797" s="468">
        <f t="shared" si="78"/>
        <v>0</v>
      </c>
      <c r="L797" s="468">
        <f>IF(J797=1,SUM($J$6:J797),0)</f>
        <v>0</v>
      </c>
      <c r="M797" s="468">
        <f>IF(K797=1,SUM($K$6:K797),0)</f>
        <v>0</v>
      </c>
      <c r="N797" s="513">
        <f t="shared" si="79"/>
        <v>0</v>
      </c>
      <c r="O797" s="468">
        <f t="shared" si="80"/>
        <v>0</v>
      </c>
      <c r="P797" s="468">
        <f>IF(O797=1,SUM($O$6:O797),0)</f>
        <v>0</v>
      </c>
    </row>
    <row r="798" customHeight="1" spans="1:16">
      <c r="A798" s="487"/>
      <c r="B798" s="514">
        <v>10</v>
      </c>
      <c r="C798" s="534" t="s">
        <v>844</v>
      </c>
      <c r="D798" s="498" t="s">
        <v>24</v>
      </c>
      <c r="E798" s="499" t="s">
        <v>53</v>
      </c>
      <c r="F798" s="501">
        <v>213100</v>
      </c>
      <c r="G798" s="501">
        <v>253500</v>
      </c>
      <c r="H798" s="502"/>
      <c r="I798" s="495">
        <f t="shared" si="76"/>
        <v>253500</v>
      </c>
      <c r="J798" s="511">
        <f t="shared" si="77"/>
        <v>0</v>
      </c>
      <c r="K798" s="468">
        <f t="shared" si="78"/>
        <v>0</v>
      </c>
      <c r="L798" s="468">
        <f>IF(J798=1,SUM($J$6:J798),0)</f>
        <v>0</v>
      </c>
      <c r="M798" s="468">
        <f>IF(K798=1,SUM($K$6:K798),0)</f>
        <v>0</v>
      </c>
      <c r="N798" s="513">
        <f t="shared" si="79"/>
        <v>0</v>
      </c>
      <c r="O798" s="468">
        <f t="shared" si="80"/>
        <v>0</v>
      </c>
      <c r="P798" s="468">
        <f>IF(O798=1,SUM($O$6:O798),0)</f>
        <v>0</v>
      </c>
    </row>
    <row r="799" customHeight="1" spans="1:16">
      <c r="A799" s="487"/>
      <c r="B799" s="514">
        <v>12</v>
      </c>
      <c r="C799" s="209" t="s">
        <v>845</v>
      </c>
      <c r="D799" s="498" t="s">
        <v>24</v>
      </c>
      <c r="E799" s="499" t="s">
        <v>53</v>
      </c>
      <c r="F799" s="501">
        <v>218400</v>
      </c>
      <c r="G799" s="501">
        <v>259800</v>
      </c>
      <c r="H799" s="502"/>
      <c r="I799" s="495">
        <f t="shared" si="76"/>
        <v>259800</v>
      </c>
      <c r="J799" s="511">
        <f t="shared" si="77"/>
        <v>0</v>
      </c>
      <c r="K799" s="468">
        <f t="shared" si="78"/>
        <v>0</v>
      </c>
      <c r="L799" s="468">
        <f>IF(J799=1,SUM($J$6:J799),0)</f>
        <v>0</v>
      </c>
      <c r="M799" s="468">
        <f>IF(K799=1,SUM($K$6:K799),0)</f>
        <v>0</v>
      </c>
      <c r="N799" s="513">
        <f t="shared" si="79"/>
        <v>0</v>
      </c>
      <c r="O799" s="468">
        <f t="shared" si="80"/>
        <v>0</v>
      </c>
      <c r="P799" s="468">
        <f>IF(O799=1,SUM($O$6:O799),0)</f>
        <v>0</v>
      </c>
    </row>
    <row r="800" customHeight="1" spans="1:16">
      <c r="A800" s="487"/>
      <c r="B800" s="514">
        <v>13</v>
      </c>
      <c r="C800" s="209" t="s">
        <v>846</v>
      </c>
      <c r="D800" s="498" t="s">
        <v>24</v>
      </c>
      <c r="E800" s="499" t="s">
        <v>53</v>
      </c>
      <c r="F800" s="501">
        <v>253600</v>
      </c>
      <c r="G800" s="501">
        <v>285900</v>
      </c>
      <c r="H800" s="502"/>
      <c r="I800" s="495">
        <f t="shared" si="76"/>
        <v>285900</v>
      </c>
      <c r="J800" s="511">
        <f t="shared" si="77"/>
        <v>0</v>
      </c>
      <c r="K800" s="468">
        <f t="shared" si="78"/>
        <v>0</v>
      </c>
      <c r="L800" s="468">
        <f>IF(J800=1,SUM($J$6:J800),0)</f>
        <v>0</v>
      </c>
      <c r="M800" s="468">
        <f>IF(K800=1,SUM($K$6:K800),0)</f>
        <v>0</v>
      </c>
      <c r="N800" s="513">
        <f t="shared" si="79"/>
        <v>0</v>
      </c>
      <c r="O800" s="468">
        <f t="shared" si="80"/>
        <v>0</v>
      </c>
      <c r="P800" s="468">
        <f>IF(O800=1,SUM($O$6:O800),0)</f>
        <v>0</v>
      </c>
    </row>
    <row r="801" customHeight="1" spans="1:16">
      <c r="A801" s="487"/>
      <c r="B801" s="514">
        <v>14</v>
      </c>
      <c r="C801" s="209" t="s">
        <v>847</v>
      </c>
      <c r="D801" s="498" t="s">
        <v>24</v>
      </c>
      <c r="E801" s="499" t="s">
        <v>53</v>
      </c>
      <c r="F801" s="501">
        <v>404400</v>
      </c>
      <c r="G801" s="501">
        <v>428800</v>
      </c>
      <c r="H801" s="502"/>
      <c r="I801" s="495">
        <f t="shared" si="76"/>
        <v>428800</v>
      </c>
      <c r="J801" s="511">
        <f t="shared" si="77"/>
        <v>0</v>
      </c>
      <c r="K801" s="468">
        <f t="shared" si="78"/>
        <v>0</v>
      </c>
      <c r="L801" s="468">
        <f>IF(J801=1,SUM($J$6:J801),0)</f>
        <v>0</v>
      </c>
      <c r="M801" s="468">
        <f>IF(K801=1,SUM($K$6:K801),0)</f>
        <v>0</v>
      </c>
      <c r="N801" s="513">
        <f t="shared" si="79"/>
        <v>0</v>
      </c>
      <c r="O801" s="468">
        <f t="shared" si="80"/>
        <v>0</v>
      </c>
      <c r="P801" s="468">
        <f>IF(O801=1,SUM($O$6:O801),0)</f>
        <v>0</v>
      </c>
    </row>
    <row r="802" customHeight="1" spans="1:16">
      <c r="A802" s="487"/>
      <c r="B802" s="514">
        <v>15</v>
      </c>
      <c r="C802" s="209" t="s">
        <v>848</v>
      </c>
      <c r="D802" s="498" t="s">
        <v>24</v>
      </c>
      <c r="E802" s="499" t="s">
        <v>53</v>
      </c>
      <c r="F802" s="501">
        <v>404400</v>
      </c>
      <c r="G802" s="501">
        <v>428800</v>
      </c>
      <c r="H802" s="502"/>
      <c r="I802" s="495">
        <f t="shared" si="76"/>
        <v>428800</v>
      </c>
      <c r="J802" s="511">
        <f t="shared" si="77"/>
        <v>0</v>
      </c>
      <c r="K802" s="468">
        <f t="shared" si="78"/>
        <v>0</v>
      </c>
      <c r="L802" s="468">
        <f>IF(J802=1,SUM($J$6:J802),0)</f>
        <v>0</v>
      </c>
      <c r="M802" s="468">
        <f>IF(K802=1,SUM($K$6:K802),0)</f>
        <v>0</v>
      </c>
      <c r="N802" s="513">
        <f t="shared" si="79"/>
        <v>0</v>
      </c>
      <c r="O802" s="468">
        <f t="shared" si="80"/>
        <v>0</v>
      </c>
      <c r="P802" s="468">
        <f>IF(O802=1,SUM($O$6:O802),0)</f>
        <v>0</v>
      </c>
    </row>
    <row r="803" customHeight="1" spans="1:16">
      <c r="A803" s="487"/>
      <c r="B803" s="497"/>
      <c r="C803" s="209"/>
      <c r="D803" s="498" t="s">
        <v>122</v>
      </c>
      <c r="E803" s="499"/>
      <c r="F803" s="501"/>
      <c r="G803" s="501"/>
      <c r="H803" s="502"/>
      <c r="I803" s="495">
        <f t="shared" si="76"/>
        <v>0</v>
      </c>
      <c r="J803" s="511">
        <f t="shared" si="77"/>
        <v>0</v>
      </c>
      <c r="K803" s="468">
        <f t="shared" si="78"/>
        <v>0</v>
      </c>
      <c r="L803" s="468">
        <f>IF(J803=1,SUM($J$6:J803),0)</f>
        <v>0</v>
      </c>
      <c r="M803" s="468">
        <f>IF(K803=1,SUM($K$6:K803),0)</f>
        <v>0</v>
      </c>
      <c r="N803" s="513">
        <f t="shared" si="79"/>
        <v>0</v>
      </c>
      <c r="O803" s="468">
        <f t="shared" si="80"/>
        <v>0</v>
      </c>
      <c r="P803" s="468">
        <f>IF(O803=1,SUM($O$6:O803),0)</f>
        <v>0</v>
      </c>
    </row>
    <row r="804" customHeight="1" spans="1:16">
      <c r="A804" s="487"/>
      <c r="B804" s="497" t="s">
        <v>708</v>
      </c>
      <c r="C804" s="209" t="s">
        <v>654</v>
      </c>
      <c r="D804" s="498" t="s">
        <v>122</v>
      </c>
      <c r="E804" s="499"/>
      <c r="F804" s="501"/>
      <c r="G804" s="501"/>
      <c r="H804" s="502"/>
      <c r="I804" s="495">
        <f t="shared" si="76"/>
        <v>0</v>
      </c>
      <c r="J804" s="511">
        <f t="shared" si="77"/>
        <v>0</v>
      </c>
      <c r="K804" s="468">
        <f t="shared" si="78"/>
        <v>0</v>
      </c>
      <c r="L804" s="468">
        <f>IF(J804=1,SUM($J$6:J804),0)</f>
        <v>0</v>
      </c>
      <c r="M804" s="468">
        <f>IF(K804=1,SUM($K$6:K804),0)</f>
        <v>0</v>
      </c>
      <c r="N804" s="513">
        <f t="shared" si="79"/>
        <v>0</v>
      </c>
      <c r="O804" s="468">
        <f t="shared" si="80"/>
        <v>0</v>
      </c>
      <c r="P804" s="468">
        <f>IF(O804=1,SUM($O$6:O804),0)</f>
        <v>0</v>
      </c>
    </row>
    <row r="805" customHeight="1" spans="1:16">
      <c r="A805" s="487"/>
      <c r="B805" s="497">
        <v>1</v>
      </c>
      <c r="C805" s="209" t="s">
        <v>849</v>
      </c>
      <c r="D805" s="498" t="s">
        <v>24</v>
      </c>
      <c r="E805" s="499" t="s">
        <v>53</v>
      </c>
      <c r="F805" s="501">
        <v>36000</v>
      </c>
      <c r="G805" s="501">
        <v>42800</v>
      </c>
      <c r="H805" s="502"/>
      <c r="I805" s="495">
        <f t="shared" si="76"/>
        <v>42800</v>
      </c>
      <c r="J805" s="511">
        <f t="shared" si="77"/>
        <v>0</v>
      </c>
      <c r="K805" s="468">
        <f t="shared" si="78"/>
        <v>0</v>
      </c>
      <c r="L805" s="468">
        <f>IF(J805=1,SUM($J$6:J805),0)</f>
        <v>0</v>
      </c>
      <c r="M805" s="468">
        <f>IF(K805=1,SUM($K$6:K805),0)</f>
        <v>0</v>
      </c>
      <c r="N805" s="513">
        <f t="shared" si="79"/>
        <v>0</v>
      </c>
      <c r="O805" s="468">
        <f t="shared" si="80"/>
        <v>0</v>
      </c>
      <c r="P805" s="468">
        <f>IF(O805=1,SUM($O$6:O805),0)</f>
        <v>0</v>
      </c>
    </row>
    <row r="806" customHeight="1" spans="1:16">
      <c r="A806" s="487"/>
      <c r="B806" s="497">
        <v>2</v>
      </c>
      <c r="C806" s="209" t="s">
        <v>850</v>
      </c>
      <c r="D806" s="498" t="s">
        <v>24</v>
      </c>
      <c r="E806" s="499" t="s">
        <v>53</v>
      </c>
      <c r="F806" s="501">
        <v>48100</v>
      </c>
      <c r="G806" s="501">
        <v>48100</v>
      </c>
      <c r="H806" s="502"/>
      <c r="I806" s="495">
        <f t="shared" si="76"/>
        <v>48100</v>
      </c>
      <c r="J806" s="511">
        <f t="shared" si="77"/>
        <v>0</v>
      </c>
      <c r="K806" s="468">
        <f t="shared" si="78"/>
        <v>0</v>
      </c>
      <c r="L806" s="468">
        <f>IF(J806=1,SUM($J$6:J806),0)</f>
        <v>0</v>
      </c>
      <c r="M806" s="468">
        <f>IF(K806=1,SUM($K$6:K806),0)</f>
        <v>0</v>
      </c>
      <c r="N806" s="513">
        <f t="shared" si="79"/>
        <v>0</v>
      </c>
      <c r="O806" s="468">
        <f t="shared" si="80"/>
        <v>0</v>
      </c>
      <c r="P806" s="468">
        <f>IF(O806=1,SUM($O$6:O806),0)</f>
        <v>0</v>
      </c>
    </row>
    <row r="807" customHeight="1" spans="1:16">
      <c r="A807" s="487"/>
      <c r="B807" s="497">
        <v>3</v>
      </c>
      <c r="C807" s="209" t="s">
        <v>851</v>
      </c>
      <c r="D807" s="498" t="s">
        <v>24</v>
      </c>
      <c r="E807" s="499" t="s">
        <v>53</v>
      </c>
      <c r="F807" s="501">
        <v>55300</v>
      </c>
      <c r="G807" s="501">
        <v>55300</v>
      </c>
      <c r="H807" s="502"/>
      <c r="I807" s="495">
        <f t="shared" si="76"/>
        <v>55300</v>
      </c>
      <c r="J807" s="511">
        <f t="shared" si="77"/>
        <v>0</v>
      </c>
      <c r="K807" s="468">
        <f t="shared" si="78"/>
        <v>0</v>
      </c>
      <c r="L807" s="468">
        <f>IF(J807=1,SUM($J$6:J807),0)</f>
        <v>0</v>
      </c>
      <c r="M807" s="468">
        <f>IF(K807=1,SUM($K$6:K807),0)</f>
        <v>0</v>
      </c>
      <c r="N807" s="513">
        <f t="shared" si="79"/>
        <v>0</v>
      </c>
      <c r="O807" s="468">
        <f t="shared" si="80"/>
        <v>0</v>
      </c>
      <c r="P807" s="468">
        <f>IF(O807=1,SUM($O$6:O807),0)</f>
        <v>0</v>
      </c>
    </row>
    <row r="808" customHeight="1" spans="1:16">
      <c r="A808" s="487"/>
      <c r="B808" s="497">
        <v>4</v>
      </c>
      <c r="C808" s="209" t="s">
        <v>852</v>
      </c>
      <c r="D808" s="498" t="s">
        <v>24</v>
      </c>
      <c r="E808" s="499" t="s">
        <v>53</v>
      </c>
      <c r="F808" s="501">
        <v>51500</v>
      </c>
      <c r="G808" s="501">
        <v>51500</v>
      </c>
      <c r="H808" s="502"/>
      <c r="I808" s="495">
        <f t="shared" si="76"/>
        <v>51500</v>
      </c>
      <c r="J808" s="511">
        <f t="shared" si="77"/>
        <v>0</v>
      </c>
      <c r="K808" s="468">
        <f t="shared" si="78"/>
        <v>0</v>
      </c>
      <c r="L808" s="468">
        <f>IF(J808=1,SUM($J$6:J808),0)</f>
        <v>0</v>
      </c>
      <c r="M808" s="468">
        <f>IF(K808=1,SUM($K$6:K808),0)</f>
        <v>0</v>
      </c>
      <c r="N808" s="513">
        <f t="shared" si="79"/>
        <v>0</v>
      </c>
      <c r="O808" s="468">
        <f t="shared" si="80"/>
        <v>0</v>
      </c>
      <c r="P808" s="468">
        <f>IF(O808=1,SUM($O$6:O808),0)</f>
        <v>0</v>
      </c>
    </row>
    <row r="809" customHeight="1" spans="1:16">
      <c r="A809" s="487"/>
      <c r="B809" s="497">
        <v>5</v>
      </c>
      <c r="C809" s="209" t="s">
        <v>853</v>
      </c>
      <c r="D809" s="498" t="s">
        <v>24</v>
      </c>
      <c r="E809" s="499" t="s">
        <v>53</v>
      </c>
      <c r="F809" s="501">
        <v>67900</v>
      </c>
      <c r="G809" s="501">
        <v>67900</v>
      </c>
      <c r="H809" s="502"/>
      <c r="I809" s="495">
        <f t="shared" ref="I809:I814" si="81">IF($I$5=$G$4,G809,(IF($I$5=$F$4,F809,0)))</f>
        <v>67900</v>
      </c>
      <c r="J809" s="511">
        <f t="shared" si="77"/>
        <v>0</v>
      </c>
      <c r="K809" s="468">
        <f t="shared" si="78"/>
        <v>0</v>
      </c>
      <c r="L809" s="468">
        <f>IF(J809=1,SUM($J$6:J809),0)</f>
        <v>0</v>
      </c>
      <c r="M809" s="468">
        <f>IF(K809=1,SUM($K$6:K809),0)</f>
        <v>0</v>
      </c>
      <c r="N809" s="513">
        <f t="shared" si="79"/>
        <v>0</v>
      </c>
      <c r="O809" s="468">
        <f t="shared" si="80"/>
        <v>0</v>
      </c>
      <c r="P809" s="468">
        <f>IF(O809=1,SUM($O$6:O809),0)</f>
        <v>0</v>
      </c>
    </row>
    <row r="810" customHeight="1" spans="1:16">
      <c r="A810" s="487"/>
      <c r="B810" s="497">
        <v>6</v>
      </c>
      <c r="C810" s="209" t="s">
        <v>854</v>
      </c>
      <c r="D810" s="498" t="s">
        <v>24</v>
      </c>
      <c r="E810" s="499" t="s">
        <v>53</v>
      </c>
      <c r="F810" s="501">
        <v>56700</v>
      </c>
      <c r="G810" s="501">
        <v>56700</v>
      </c>
      <c r="H810" s="502"/>
      <c r="I810" s="495">
        <f t="shared" si="81"/>
        <v>56700</v>
      </c>
      <c r="J810" s="511">
        <f t="shared" si="77"/>
        <v>0</v>
      </c>
      <c r="K810" s="468">
        <f t="shared" si="78"/>
        <v>0</v>
      </c>
      <c r="L810" s="468">
        <f>IF(J810=1,SUM($J$6:J810),0)</f>
        <v>0</v>
      </c>
      <c r="M810" s="468">
        <f>IF(K810=1,SUM($K$6:K810),0)</f>
        <v>0</v>
      </c>
      <c r="N810" s="513">
        <f t="shared" si="79"/>
        <v>0</v>
      </c>
      <c r="O810" s="468">
        <f t="shared" si="80"/>
        <v>0</v>
      </c>
      <c r="P810" s="468">
        <f>IF(O810=1,SUM($O$6:O810),0)</f>
        <v>0</v>
      </c>
    </row>
    <row r="811" customHeight="1" spans="1:16">
      <c r="A811" s="487"/>
      <c r="B811" s="497">
        <v>7</v>
      </c>
      <c r="C811" s="209" t="s">
        <v>855</v>
      </c>
      <c r="D811" s="498" t="s">
        <v>24</v>
      </c>
      <c r="E811" s="499" t="s">
        <v>53</v>
      </c>
      <c r="F811" s="501">
        <v>596900</v>
      </c>
      <c r="G811" s="501">
        <v>596900</v>
      </c>
      <c r="H811" s="502"/>
      <c r="I811" s="495">
        <f t="shared" si="81"/>
        <v>596900</v>
      </c>
      <c r="J811" s="511">
        <f t="shared" si="77"/>
        <v>0</v>
      </c>
      <c r="K811" s="468">
        <f t="shared" si="78"/>
        <v>0</v>
      </c>
      <c r="L811" s="468">
        <f>IF(J811=1,SUM($J$6:J811),0)</f>
        <v>0</v>
      </c>
      <c r="M811" s="468">
        <f>IF(K811=1,SUM($K$6:K811),0)</f>
        <v>0</v>
      </c>
      <c r="N811" s="513">
        <f t="shared" si="79"/>
        <v>0</v>
      </c>
      <c r="O811" s="468">
        <f t="shared" si="80"/>
        <v>0</v>
      </c>
      <c r="P811" s="468">
        <f>IF(O811=1,SUM($O$6:O811),0)</f>
        <v>0</v>
      </c>
    </row>
    <row r="812" customHeight="1" spans="1:16">
      <c r="A812" s="487"/>
      <c r="B812" s="497">
        <v>8</v>
      </c>
      <c r="C812" s="209" t="s">
        <v>856</v>
      </c>
      <c r="D812" s="498" t="s">
        <v>24</v>
      </c>
      <c r="E812" s="499" t="s">
        <v>53</v>
      </c>
      <c r="F812" s="501">
        <v>401500</v>
      </c>
      <c r="G812" s="501">
        <v>401500</v>
      </c>
      <c r="H812" s="502"/>
      <c r="I812" s="495">
        <f t="shared" si="81"/>
        <v>401500</v>
      </c>
      <c r="J812" s="511">
        <f t="shared" si="77"/>
        <v>0</v>
      </c>
      <c r="K812" s="468">
        <f t="shared" si="78"/>
        <v>0</v>
      </c>
      <c r="L812" s="468">
        <f>IF(J812=1,SUM($J$6:J812),0)</f>
        <v>0</v>
      </c>
      <c r="M812" s="468">
        <f>IF(K812=1,SUM($K$6:K812),0)</f>
        <v>0</v>
      </c>
      <c r="N812" s="513">
        <f t="shared" si="79"/>
        <v>0</v>
      </c>
      <c r="O812" s="468">
        <f t="shared" si="80"/>
        <v>0</v>
      </c>
      <c r="P812" s="468">
        <f>IF(O812=1,SUM($O$6:O812),0)</f>
        <v>0</v>
      </c>
    </row>
    <row r="813" customHeight="1" spans="1:16">
      <c r="A813" s="487"/>
      <c r="B813" s="497"/>
      <c r="C813" s="209"/>
      <c r="D813" s="498" t="s">
        <v>122</v>
      </c>
      <c r="E813" s="499"/>
      <c r="F813" s="501"/>
      <c r="G813" s="501"/>
      <c r="H813" s="502"/>
      <c r="I813" s="495">
        <f t="shared" si="81"/>
        <v>0</v>
      </c>
      <c r="J813" s="511">
        <f t="shared" si="77"/>
        <v>0</v>
      </c>
      <c r="K813" s="468">
        <f t="shared" si="78"/>
        <v>0</v>
      </c>
      <c r="L813" s="468">
        <f>IF(J813=1,SUM($J$6:J813),0)</f>
        <v>0</v>
      </c>
      <c r="M813" s="468">
        <f>IF(K813=1,SUM($K$6:K813),0)</f>
        <v>0</v>
      </c>
      <c r="N813" s="513">
        <f t="shared" si="79"/>
        <v>0</v>
      </c>
      <c r="O813" s="468">
        <f t="shared" si="80"/>
        <v>0</v>
      </c>
      <c r="P813" s="468">
        <f>IF(O813=1,SUM($O$6:O813),0)</f>
        <v>0</v>
      </c>
    </row>
    <row r="814" customHeight="1" spans="1:16">
      <c r="A814" s="487"/>
      <c r="B814" s="497" t="s">
        <v>708</v>
      </c>
      <c r="C814" s="209" t="s">
        <v>857</v>
      </c>
      <c r="D814" s="498" t="s">
        <v>122</v>
      </c>
      <c r="E814" s="499"/>
      <c r="F814" s="501"/>
      <c r="G814" s="501"/>
      <c r="H814" s="502"/>
      <c r="I814" s="495">
        <f t="shared" si="81"/>
        <v>0</v>
      </c>
      <c r="J814" s="511">
        <f t="shared" si="77"/>
        <v>0</v>
      </c>
      <c r="K814" s="468">
        <f t="shared" si="78"/>
        <v>0</v>
      </c>
      <c r="L814" s="468">
        <f>IF(J814=1,SUM($J$6:J814),0)</f>
        <v>0</v>
      </c>
      <c r="M814" s="468">
        <f>IF(K814=1,SUM($K$6:K814),0)</f>
        <v>0</v>
      </c>
      <c r="N814" s="513">
        <f t="shared" si="79"/>
        <v>0</v>
      </c>
      <c r="O814" s="468">
        <f t="shared" si="80"/>
        <v>0</v>
      </c>
      <c r="P814" s="468">
        <f>IF(O814=1,SUM($O$6:O814),0)</f>
        <v>0</v>
      </c>
    </row>
    <row r="815" customHeight="1" spans="1:16">
      <c r="A815" s="487"/>
      <c r="B815" s="497">
        <v>1</v>
      </c>
      <c r="C815" s="209" t="s">
        <v>858</v>
      </c>
      <c r="D815" s="498" t="s">
        <v>24</v>
      </c>
      <c r="E815" s="499" t="s">
        <v>53</v>
      </c>
      <c r="F815" s="501">
        <v>56400</v>
      </c>
      <c r="G815" s="501">
        <v>56400</v>
      </c>
      <c r="H815" s="502"/>
      <c r="I815" s="495">
        <f t="shared" si="76"/>
        <v>56400</v>
      </c>
      <c r="J815" s="511">
        <f t="shared" si="77"/>
        <v>0</v>
      </c>
      <c r="K815" s="468">
        <f t="shared" si="78"/>
        <v>0</v>
      </c>
      <c r="L815" s="468">
        <f>IF(J815=1,SUM($J$6:J815),0)</f>
        <v>0</v>
      </c>
      <c r="M815" s="468">
        <f>IF(K815=1,SUM($K$6:K815),0)</f>
        <v>0</v>
      </c>
      <c r="N815" s="513">
        <f t="shared" si="79"/>
        <v>0</v>
      </c>
      <c r="O815" s="468">
        <f t="shared" si="80"/>
        <v>0</v>
      </c>
      <c r="P815" s="468">
        <f>IF(O815=1,SUM($O$6:O815),0)</f>
        <v>0</v>
      </c>
    </row>
    <row r="816" customHeight="1" spans="1:16">
      <c r="A816" s="487"/>
      <c r="B816" s="497">
        <v>2</v>
      </c>
      <c r="C816" s="209" t="s">
        <v>859</v>
      </c>
      <c r="D816" s="498" t="s">
        <v>24</v>
      </c>
      <c r="E816" s="499" t="s">
        <v>53</v>
      </c>
      <c r="F816" s="501">
        <v>65400</v>
      </c>
      <c r="G816" s="501">
        <v>65400</v>
      </c>
      <c r="H816" s="502"/>
      <c r="I816" s="495">
        <f t="shared" si="76"/>
        <v>65400</v>
      </c>
      <c r="J816" s="511">
        <f t="shared" si="77"/>
        <v>0</v>
      </c>
      <c r="K816" s="468">
        <f t="shared" si="78"/>
        <v>0</v>
      </c>
      <c r="L816" s="468">
        <f>IF(J816=1,SUM($J$6:J816),0)</f>
        <v>0</v>
      </c>
      <c r="M816" s="468">
        <f>IF(K816=1,SUM($K$6:K816),0)</f>
        <v>0</v>
      </c>
      <c r="N816" s="513">
        <f t="shared" si="79"/>
        <v>0</v>
      </c>
      <c r="O816" s="468">
        <f t="shared" si="80"/>
        <v>0</v>
      </c>
      <c r="P816" s="468">
        <f>IF(O816=1,SUM($O$6:O816),0)</f>
        <v>0</v>
      </c>
    </row>
    <row r="817" customHeight="1" spans="1:16">
      <c r="A817" s="487"/>
      <c r="B817" s="497">
        <v>3</v>
      </c>
      <c r="C817" s="209" t="s">
        <v>860</v>
      </c>
      <c r="D817" s="498" t="s">
        <v>24</v>
      </c>
      <c r="E817" s="499" t="s">
        <v>53</v>
      </c>
      <c r="F817" s="501">
        <v>13600</v>
      </c>
      <c r="G817" s="501">
        <v>16200</v>
      </c>
      <c r="H817" s="502"/>
      <c r="I817" s="495">
        <f t="shared" si="76"/>
        <v>16200</v>
      </c>
      <c r="J817" s="511">
        <f t="shared" si="77"/>
        <v>0</v>
      </c>
      <c r="K817" s="468">
        <f t="shared" si="78"/>
        <v>0</v>
      </c>
      <c r="L817" s="468">
        <f>IF(J817=1,SUM($J$6:J817),0)</f>
        <v>0</v>
      </c>
      <c r="M817" s="468">
        <f>IF(K817=1,SUM($K$6:K817),0)</f>
        <v>0</v>
      </c>
      <c r="N817" s="513">
        <f t="shared" si="79"/>
        <v>0</v>
      </c>
      <c r="O817" s="468">
        <f t="shared" si="80"/>
        <v>0</v>
      </c>
      <c r="P817" s="468">
        <f>IF(O817=1,SUM($O$6:O817),0)</f>
        <v>0</v>
      </c>
    </row>
    <row r="818" customHeight="1" spans="1:16">
      <c r="A818" s="487"/>
      <c r="B818" s="497">
        <v>4</v>
      </c>
      <c r="C818" s="209" t="s">
        <v>861</v>
      </c>
      <c r="D818" s="498" t="s">
        <v>24</v>
      </c>
      <c r="E818" s="499" t="s">
        <v>53</v>
      </c>
      <c r="F818" s="501">
        <v>17800</v>
      </c>
      <c r="G818" s="501">
        <v>21200</v>
      </c>
      <c r="H818" s="502"/>
      <c r="I818" s="495">
        <f t="shared" si="76"/>
        <v>21200</v>
      </c>
      <c r="J818" s="511">
        <f t="shared" si="77"/>
        <v>0</v>
      </c>
      <c r="K818" s="468">
        <f t="shared" si="78"/>
        <v>0</v>
      </c>
      <c r="L818" s="468">
        <f>IF(J818=1,SUM($J$6:J818),0)</f>
        <v>0</v>
      </c>
      <c r="M818" s="468">
        <f>IF(K818=1,SUM($K$6:K818),0)</f>
        <v>0</v>
      </c>
      <c r="N818" s="513">
        <f t="shared" si="79"/>
        <v>0</v>
      </c>
      <c r="O818" s="468">
        <f t="shared" si="80"/>
        <v>0</v>
      </c>
      <c r="P818" s="468">
        <f>IF(O818=1,SUM($O$6:O818),0)</f>
        <v>0</v>
      </c>
    </row>
    <row r="819" customHeight="1" spans="1:16">
      <c r="A819" s="487"/>
      <c r="B819" s="497">
        <v>5</v>
      </c>
      <c r="C819" s="209" t="s">
        <v>862</v>
      </c>
      <c r="D819" s="498" t="s">
        <v>24</v>
      </c>
      <c r="E819" s="499" t="s">
        <v>53</v>
      </c>
      <c r="F819" s="501">
        <v>173100</v>
      </c>
      <c r="G819" s="501">
        <v>173100</v>
      </c>
      <c r="H819" s="502"/>
      <c r="I819" s="495">
        <f t="shared" si="76"/>
        <v>173100</v>
      </c>
      <c r="J819" s="511">
        <f t="shared" si="77"/>
        <v>0</v>
      </c>
      <c r="K819" s="468">
        <f t="shared" si="78"/>
        <v>0</v>
      </c>
      <c r="L819" s="468">
        <f>IF(J819=1,SUM($J$6:J819),0)</f>
        <v>0</v>
      </c>
      <c r="M819" s="468">
        <f>IF(K819=1,SUM($K$6:K819),0)</f>
        <v>0</v>
      </c>
      <c r="N819" s="513">
        <f t="shared" si="79"/>
        <v>0</v>
      </c>
      <c r="O819" s="468">
        <f t="shared" si="80"/>
        <v>0</v>
      </c>
      <c r="P819" s="468">
        <f>IF(O819=1,SUM($O$6:O819),0)</f>
        <v>0</v>
      </c>
    </row>
    <row r="820" customHeight="1" spans="1:16">
      <c r="A820" s="487"/>
      <c r="B820" s="497">
        <v>6</v>
      </c>
      <c r="C820" s="209" t="s">
        <v>863</v>
      </c>
      <c r="D820" s="498" t="s">
        <v>24</v>
      </c>
      <c r="E820" s="499" t="s">
        <v>53</v>
      </c>
      <c r="F820" s="501">
        <v>1539900</v>
      </c>
      <c r="G820" s="501">
        <v>1539900</v>
      </c>
      <c r="H820" s="502"/>
      <c r="I820" s="495">
        <f t="shared" si="76"/>
        <v>1539900</v>
      </c>
      <c r="J820" s="511">
        <f t="shared" si="77"/>
        <v>0</v>
      </c>
      <c r="K820" s="468">
        <f t="shared" si="78"/>
        <v>0</v>
      </c>
      <c r="L820" s="468">
        <f>IF(J820=1,SUM($J$6:J820),0)</f>
        <v>0</v>
      </c>
      <c r="M820" s="468">
        <f>IF(K820=1,SUM($K$6:K820),0)</f>
        <v>0</v>
      </c>
      <c r="N820" s="513">
        <f t="shared" si="79"/>
        <v>0</v>
      </c>
      <c r="O820" s="468">
        <f t="shared" si="80"/>
        <v>0</v>
      </c>
      <c r="P820" s="468">
        <f>IF(O820=1,SUM($O$6:O820),0)</f>
        <v>0</v>
      </c>
    </row>
    <row r="821" customHeight="1" spans="1:16">
      <c r="A821" s="487"/>
      <c r="B821" s="497">
        <v>7</v>
      </c>
      <c r="C821" s="209" t="s">
        <v>864</v>
      </c>
      <c r="D821" s="498" t="s">
        <v>24</v>
      </c>
      <c r="E821" s="499" t="s">
        <v>53</v>
      </c>
      <c r="F821" s="501">
        <v>26200</v>
      </c>
      <c r="G821" s="501">
        <v>31200</v>
      </c>
      <c r="H821" s="502"/>
      <c r="I821" s="495">
        <f t="shared" si="76"/>
        <v>31200</v>
      </c>
      <c r="J821" s="511">
        <f t="shared" si="77"/>
        <v>0</v>
      </c>
      <c r="K821" s="468">
        <f t="shared" si="78"/>
        <v>0</v>
      </c>
      <c r="L821" s="468">
        <f>IF(J821=1,SUM($J$6:J821),0)</f>
        <v>0</v>
      </c>
      <c r="M821" s="468">
        <f>IF(K821=1,SUM($K$6:K821),0)</f>
        <v>0</v>
      </c>
      <c r="N821" s="513">
        <f t="shared" si="79"/>
        <v>0</v>
      </c>
      <c r="O821" s="468">
        <f t="shared" si="80"/>
        <v>0</v>
      </c>
      <c r="P821" s="468">
        <f>IF(O821=1,SUM($O$6:O821),0)</f>
        <v>0</v>
      </c>
    </row>
    <row r="822" customHeight="1" spans="1:16">
      <c r="A822" s="487"/>
      <c r="B822" s="497">
        <v>8</v>
      </c>
      <c r="C822" s="209" t="s">
        <v>865</v>
      </c>
      <c r="D822" s="498" t="s">
        <v>24</v>
      </c>
      <c r="E822" s="499" t="s">
        <v>53</v>
      </c>
      <c r="F822" s="501">
        <v>22300</v>
      </c>
      <c r="G822" s="501">
        <v>26500</v>
      </c>
      <c r="H822" s="502"/>
      <c r="I822" s="495">
        <f t="shared" si="76"/>
        <v>26500</v>
      </c>
      <c r="J822" s="511">
        <f t="shared" si="77"/>
        <v>0</v>
      </c>
      <c r="K822" s="468">
        <f t="shared" si="78"/>
        <v>0</v>
      </c>
      <c r="L822" s="468">
        <f>IF(J822=1,SUM($J$6:J822),0)</f>
        <v>0</v>
      </c>
      <c r="M822" s="468">
        <f>IF(K822=1,SUM($K$6:K822),0)</f>
        <v>0</v>
      </c>
      <c r="N822" s="513">
        <f t="shared" si="79"/>
        <v>0</v>
      </c>
      <c r="O822" s="468">
        <f t="shared" si="80"/>
        <v>0</v>
      </c>
      <c r="P822" s="468">
        <f>IF(O822=1,SUM($O$6:O822),0)</f>
        <v>0</v>
      </c>
    </row>
    <row r="823" customHeight="1" spans="1:16">
      <c r="A823" s="487"/>
      <c r="B823" s="497">
        <v>9</v>
      </c>
      <c r="C823" s="209" t="s">
        <v>866</v>
      </c>
      <c r="D823" s="498" t="s">
        <v>24</v>
      </c>
      <c r="E823" s="499" t="s">
        <v>53</v>
      </c>
      <c r="F823" s="501">
        <v>26200</v>
      </c>
      <c r="G823" s="501">
        <v>31200</v>
      </c>
      <c r="H823" s="502"/>
      <c r="I823" s="495">
        <f t="shared" si="76"/>
        <v>31200</v>
      </c>
      <c r="J823" s="511">
        <f t="shared" si="77"/>
        <v>0</v>
      </c>
      <c r="K823" s="468">
        <f t="shared" si="78"/>
        <v>0</v>
      </c>
      <c r="L823" s="468">
        <f>IF(J823=1,SUM($J$6:J823),0)</f>
        <v>0</v>
      </c>
      <c r="M823" s="468">
        <f>IF(K823=1,SUM($K$6:K823),0)</f>
        <v>0</v>
      </c>
      <c r="N823" s="513">
        <f t="shared" si="79"/>
        <v>0</v>
      </c>
      <c r="O823" s="468">
        <f t="shared" si="80"/>
        <v>0</v>
      </c>
      <c r="P823" s="468">
        <f>IF(O823=1,SUM($O$6:O823),0)</f>
        <v>0</v>
      </c>
    </row>
    <row r="824" customHeight="1" spans="1:16">
      <c r="A824" s="487"/>
      <c r="B824" s="497">
        <v>10</v>
      </c>
      <c r="C824" s="209" t="s">
        <v>867</v>
      </c>
      <c r="D824" s="498" t="s">
        <v>24</v>
      </c>
      <c r="E824" s="499" t="s">
        <v>53</v>
      </c>
      <c r="F824" s="501">
        <v>26200</v>
      </c>
      <c r="G824" s="501">
        <v>31200</v>
      </c>
      <c r="H824" s="502"/>
      <c r="I824" s="495">
        <f t="shared" si="76"/>
        <v>31200</v>
      </c>
      <c r="J824" s="511">
        <f t="shared" si="77"/>
        <v>0</v>
      </c>
      <c r="K824" s="468">
        <f t="shared" si="78"/>
        <v>0</v>
      </c>
      <c r="L824" s="468">
        <f>IF(J824=1,SUM($J$6:J824),0)</f>
        <v>0</v>
      </c>
      <c r="M824" s="468">
        <f>IF(K824=1,SUM($K$6:K824),0)</f>
        <v>0</v>
      </c>
      <c r="N824" s="513">
        <f t="shared" si="79"/>
        <v>0</v>
      </c>
      <c r="O824" s="468">
        <f t="shared" si="80"/>
        <v>0</v>
      </c>
      <c r="P824" s="468">
        <f>IF(O824=1,SUM($O$6:O824),0)</f>
        <v>0</v>
      </c>
    </row>
    <row r="825" customHeight="1" spans="1:16">
      <c r="A825" s="487"/>
      <c r="B825" s="497">
        <v>11</v>
      </c>
      <c r="C825" s="209" t="s">
        <v>868</v>
      </c>
      <c r="D825" s="498" t="s">
        <v>24</v>
      </c>
      <c r="E825" s="499" t="s">
        <v>53</v>
      </c>
      <c r="F825" s="501">
        <v>58400</v>
      </c>
      <c r="G825" s="501">
        <v>58400</v>
      </c>
      <c r="H825" s="502"/>
      <c r="I825" s="495">
        <f t="shared" si="76"/>
        <v>58400</v>
      </c>
      <c r="J825" s="511">
        <f t="shared" si="77"/>
        <v>0</v>
      </c>
      <c r="K825" s="468">
        <f t="shared" si="78"/>
        <v>0</v>
      </c>
      <c r="L825" s="468">
        <f>IF(J825=1,SUM($J$6:J825),0)</f>
        <v>0</v>
      </c>
      <c r="M825" s="468">
        <f>IF(K825=1,SUM($K$6:K825),0)</f>
        <v>0</v>
      </c>
      <c r="N825" s="513">
        <f t="shared" si="79"/>
        <v>0</v>
      </c>
      <c r="O825" s="468">
        <f t="shared" si="80"/>
        <v>0</v>
      </c>
      <c r="P825" s="468">
        <f>IF(O825=1,SUM($O$6:O825),0)</f>
        <v>0</v>
      </c>
    </row>
    <row r="826" customHeight="1" spans="1:16">
      <c r="A826" s="487"/>
      <c r="B826" s="497">
        <v>12</v>
      </c>
      <c r="C826" s="209" t="s">
        <v>869</v>
      </c>
      <c r="D826" s="498" t="s">
        <v>24</v>
      </c>
      <c r="E826" s="499" t="s">
        <v>53</v>
      </c>
      <c r="F826" s="501">
        <v>45900</v>
      </c>
      <c r="G826" s="501">
        <v>48800</v>
      </c>
      <c r="H826" s="502"/>
      <c r="I826" s="495">
        <f t="shared" si="76"/>
        <v>48800</v>
      </c>
      <c r="J826" s="511">
        <f t="shared" si="77"/>
        <v>0</v>
      </c>
      <c r="K826" s="468">
        <f t="shared" si="78"/>
        <v>0</v>
      </c>
      <c r="L826" s="468">
        <f>IF(J826=1,SUM($J$6:J826),0)</f>
        <v>0</v>
      </c>
      <c r="M826" s="468">
        <f>IF(K826=1,SUM($K$6:K826),0)</f>
        <v>0</v>
      </c>
      <c r="N826" s="513">
        <f t="shared" si="79"/>
        <v>0</v>
      </c>
      <c r="O826" s="468">
        <f t="shared" si="80"/>
        <v>0</v>
      </c>
      <c r="P826" s="468">
        <f>IF(O826=1,SUM($O$6:O826),0)</f>
        <v>0</v>
      </c>
    </row>
    <row r="827" customHeight="1" spans="1:16">
      <c r="A827" s="487"/>
      <c r="B827" s="497">
        <v>13</v>
      </c>
      <c r="C827" s="209" t="s">
        <v>870</v>
      </c>
      <c r="D827" s="498" t="s">
        <v>24</v>
      </c>
      <c r="E827" s="499" t="s">
        <v>53</v>
      </c>
      <c r="F827" s="501">
        <v>58400</v>
      </c>
      <c r="G827" s="501">
        <v>58400</v>
      </c>
      <c r="H827" s="502"/>
      <c r="I827" s="495">
        <f t="shared" ref="I827:I879" si="82">IF($I$5=$G$4,G827,(IF($I$5=$F$4,F827,0)))</f>
        <v>58400</v>
      </c>
      <c r="J827" s="511">
        <f t="shared" si="77"/>
        <v>0</v>
      </c>
      <c r="K827" s="468">
        <f t="shared" si="78"/>
        <v>0</v>
      </c>
      <c r="L827" s="468">
        <f>IF(J827=1,SUM($J$6:J827),0)</f>
        <v>0</v>
      </c>
      <c r="M827" s="468">
        <f>IF(K827=1,SUM($K$6:K827),0)</f>
        <v>0</v>
      </c>
      <c r="N827" s="513">
        <f t="shared" si="79"/>
        <v>0</v>
      </c>
      <c r="O827" s="468">
        <f t="shared" si="80"/>
        <v>0</v>
      </c>
      <c r="P827" s="468">
        <f>IF(O827=1,SUM($O$6:O827),0)</f>
        <v>0</v>
      </c>
    </row>
    <row r="828" customHeight="1" spans="1:16">
      <c r="A828" s="487"/>
      <c r="B828" s="497">
        <v>14</v>
      </c>
      <c r="C828" s="209" t="s">
        <v>871</v>
      </c>
      <c r="D828" s="498" t="s">
        <v>24</v>
      </c>
      <c r="E828" s="499" t="s">
        <v>53</v>
      </c>
      <c r="F828" s="501">
        <v>58400</v>
      </c>
      <c r="G828" s="501">
        <v>58400</v>
      </c>
      <c r="H828" s="502"/>
      <c r="I828" s="495">
        <f t="shared" si="82"/>
        <v>58400</v>
      </c>
      <c r="J828" s="511">
        <f t="shared" si="77"/>
        <v>0</v>
      </c>
      <c r="K828" s="468">
        <f t="shared" si="78"/>
        <v>0</v>
      </c>
      <c r="L828" s="468">
        <f>IF(J828=1,SUM($J$6:J828),0)</f>
        <v>0</v>
      </c>
      <c r="M828" s="468">
        <f>IF(K828=1,SUM($K$6:K828),0)</f>
        <v>0</v>
      </c>
      <c r="N828" s="513">
        <f t="shared" si="79"/>
        <v>0</v>
      </c>
      <c r="O828" s="468">
        <f t="shared" si="80"/>
        <v>0</v>
      </c>
      <c r="P828" s="468">
        <f>IF(O828=1,SUM($O$6:O828),0)</f>
        <v>0</v>
      </c>
    </row>
    <row r="829" customHeight="1" spans="1:16">
      <c r="A829" s="487"/>
      <c r="B829" s="497">
        <v>15</v>
      </c>
      <c r="C829" s="209" t="s">
        <v>872</v>
      </c>
      <c r="D829" s="498" t="s">
        <v>24</v>
      </c>
      <c r="E829" s="499" t="s">
        <v>53</v>
      </c>
      <c r="F829" s="501">
        <v>45900</v>
      </c>
      <c r="G829" s="501">
        <v>45900</v>
      </c>
      <c r="H829" s="502"/>
      <c r="I829" s="495">
        <f t="shared" si="82"/>
        <v>45900</v>
      </c>
      <c r="J829" s="511">
        <f t="shared" si="77"/>
        <v>0</v>
      </c>
      <c r="K829" s="468">
        <f t="shared" si="78"/>
        <v>0</v>
      </c>
      <c r="L829" s="468">
        <f>IF(J829=1,SUM($J$6:J829),0)</f>
        <v>0</v>
      </c>
      <c r="M829" s="468">
        <f>IF(K829=1,SUM($K$6:K829),0)</f>
        <v>0</v>
      </c>
      <c r="N829" s="513">
        <f t="shared" si="79"/>
        <v>0</v>
      </c>
      <c r="O829" s="468">
        <f t="shared" si="80"/>
        <v>0</v>
      </c>
      <c r="P829" s="468">
        <f>IF(O829=1,SUM($O$6:O829),0)</f>
        <v>0</v>
      </c>
    </row>
    <row r="830" customHeight="1" spans="1:16">
      <c r="A830" s="487"/>
      <c r="B830" s="497">
        <v>16</v>
      </c>
      <c r="C830" s="209" t="s">
        <v>873</v>
      </c>
      <c r="D830" s="498" t="s">
        <v>24</v>
      </c>
      <c r="E830" s="499" t="s">
        <v>53</v>
      </c>
      <c r="F830" s="501">
        <v>43100</v>
      </c>
      <c r="G830" s="501">
        <v>43100</v>
      </c>
      <c r="H830" s="502"/>
      <c r="I830" s="495">
        <f t="shared" si="82"/>
        <v>43100</v>
      </c>
      <c r="J830" s="511">
        <f t="shared" si="77"/>
        <v>0</v>
      </c>
      <c r="K830" s="468">
        <f t="shared" si="78"/>
        <v>0</v>
      </c>
      <c r="L830" s="468">
        <f>IF(J830=1,SUM($J$6:J830),0)</f>
        <v>0</v>
      </c>
      <c r="M830" s="468">
        <f>IF(K830=1,SUM($K$6:K830),0)</f>
        <v>0</v>
      </c>
      <c r="N830" s="513">
        <f t="shared" si="79"/>
        <v>0</v>
      </c>
      <c r="O830" s="468">
        <f t="shared" si="80"/>
        <v>0</v>
      </c>
      <c r="P830" s="468">
        <f>IF(O830=1,SUM($O$6:O830),0)</f>
        <v>0</v>
      </c>
    </row>
    <row r="831" customHeight="1" spans="1:16">
      <c r="A831" s="487"/>
      <c r="B831" s="497">
        <v>17</v>
      </c>
      <c r="C831" s="209" t="s">
        <v>874</v>
      </c>
      <c r="D831" s="498" t="s">
        <v>24</v>
      </c>
      <c r="E831" s="499" t="s">
        <v>53</v>
      </c>
      <c r="F831" s="501">
        <v>57400</v>
      </c>
      <c r="G831" s="501">
        <v>68300</v>
      </c>
      <c r="H831" s="502"/>
      <c r="I831" s="495">
        <f t="shared" si="82"/>
        <v>68300</v>
      </c>
      <c r="J831" s="511">
        <f t="shared" si="77"/>
        <v>0</v>
      </c>
      <c r="K831" s="468">
        <f t="shared" si="78"/>
        <v>0</v>
      </c>
      <c r="L831" s="468">
        <f>IF(J831=1,SUM($J$6:J831),0)</f>
        <v>0</v>
      </c>
      <c r="M831" s="468">
        <f>IF(K831=1,SUM($K$6:K831),0)</f>
        <v>0</v>
      </c>
      <c r="N831" s="513">
        <f t="shared" si="79"/>
        <v>0</v>
      </c>
      <c r="O831" s="468">
        <f t="shared" si="80"/>
        <v>0</v>
      </c>
      <c r="P831" s="468">
        <f>IF(O831=1,SUM($O$6:O831),0)</f>
        <v>0</v>
      </c>
    </row>
    <row r="832" customHeight="1" spans="1:16">
      <c r="A832" s="487"/>
      <c r="B832" s="497">
        <v>18</v>
      </c>
      <c r="C832" s="209" t="s">
        <v>875</v>
      </c>
      <c r="D832" s="498" t="s">
        <v>24</v>
      </c>
      <c r="E832" s="499" t="s">
        <v>53</v>
      </c>
      <c r="F832" s="501">
        <v>45900</v>
      </c>
      <c r="G832" s="501">
        <v>48800</v>
      </c>
      <c r="H832" s="502"/>
      <c r="I832" s="495">
        <f t="shared" si="82"/>
        <v>48800</v>
      </c>
      <c r="J832" s="511">
        <f t="shared" si="77"/>
        <v>0</v>
      </c>
      <c r="K832" s="468">
        <f t="shared" si="78"/>
        <v>0</v>
      </c>
      <c r="L832" s="468">
        <f>IF(J832=1,SUM($J$6:J832),0)</f>
        <v>0</v>
      </c>
      <c r="M832" s="468">
        <f>IF(K832=1,SUM($K$6:K832),0)</f>
        <v>0</v>
      </c>
      <c r="N832" s="513">
        <f t="shared" si="79"/>
        <v>0</v>
      </c>
      <c r="O832" s="468">
        <f t="shared" si="80"/>
        <v>0</v>
      </c>
      <c r="P832" s="468">
        <f>IF(O832=1,SUM($O$6:O832),0)</f>
        <v>0</v>
      </c>
    </row>
    <row r="833" customHeight="1" spans="1:16">
      <c r="A833" s="487"/>
      <c r="B833" s="497">
        <v>19</v>
      </c>
      <c r="C833" s="209" t="s">
        <v>876</v>
      </c>
      <c r="D833" s="498" t="s">
        <v>24</v>
      </c>
      <c r="E833" s="499" t="s">
        <v>53</v>
      </c>
      <c r="F833" s="501">
        <v>3843100</v>
      </c>
      <c r="G833" s="501">
        <v>3843100</v>
      </c>
      <c r="H833" s="502"/>
      <c r="I833" s="495">
        <f t="shared" si="82"/>
        <v>3843100</v>
      </c>
      <c r="J833" s="511">
        <f t="shared" si="77"/>
        <v>0</v>
      </c>
      <c r="K833" s="468">
        <f t="shared" si="78"/>
        <v>0</v>
      </c>
      <c r="L833" s="468">
        <f>IF(J833=1,SUM($J$6:J833),0)</f>
        <v>0</v>
      </c>
      <c r="M833" s="468">
        <f>IF(K833=1,SUM($K$6:K833),0)</f>
        <v>0</v>
      </c>
      <c r="N833" s="513">
        <f t="shared" si="79"/>
        <v>0</v>
      </c>
      <c r="O833" s="468">
        <f t="shared" si="80"/>
        <v>0</v>
      </c>
      <c r="P833" s="468">
        <f>IF(O833=1,SUM($O$6:O833),0)</f>
        <v>0</v>
      </c>
    </row>
    <row r="834" customHeight="1" spans="1:16">
      <c r="A834" s="487"/>
      <c r="B834" s="497">
        <v>20</v>
      </c>
      <c r="C834" s="209" t="s">
        <v>877</v>
      </c>
      <c r="D834" s="498" t="s">
        <v>24</v>
      </c>
      <c r="E834" s="499" t="s">
        <v>53</v>
      </c>
      <c r="F834" s="501">
        <v>39700</v>
      </c>
      <c r="G834" s="501">
        <v>47200</v>
      </c>
      <c r="H834" s="502"/>
      <c r="I834" s="495">
        <f t="shared" si="82"/>
        <v>47200</v>
      </c>
      <c r="J834" s="511">
        <f t="shared" si="77"/>
        <v>0</v>
      </c>
      <c r="K834" s="468">
        <f t="shared" si="78"/>
        <v>0</v>
      </c>
      <c r="L834" s="468">
        <f>IF(J834=1,SUM($J$6:J834),0)</f>
        <v>0</v>
      </c>
      <c r="M834" s="468">
        <f>IF(K834=1,SUM($K$6:K834),0)</f>
        <v>0</v>
      </c>
      <c r="N834" s="513">
        <f t="shared" si="79"/>
        <v>0</v>
      </c>
      <c r="O834" s="468">
        <f t="shared" si="80"/>
        <v>0</v>
      </c>
      <c r="P834" s="468">
        <f>IF(O834=1,SUM($O$6:O834),0)</f>
        <v>0</v>
      </c>
    </row>
    <row r="835" customHeight="1" spans="1:16">
      <c r="A835" s="487"/>
      <c r="B835" s="497">
        <v>21</v>
      </c>
      <c r="C835" s="209" t="s">
        <v>878</v>
      </c>
      <c r="D835" s="498" t="s">
        <v>24</v>
      </c>
      <c r="E835" s="499" t="s">
        <v>53</v>
      </c>
      <c r="F835" s="501">
        <v>58000</v>
      </c>
      <c r="G835" s="501">
        <v>69000</v>
      </c>
      <c r="H835" s="502"/>
      <c r="I835" s="495">
        <f t="shared" si="82"/>
        <v>69000</v>
      </c>
      <c r="J835" s="511">
        <f t="shared" si="77"/>
        <v>0</v>
      </c>
      <c r="K835" s="468">
        <f t="shared" si="78"/>
        <v>0</v>
      </c>
      <c r="L835" s="468">
        <f>IF(J835=1,SUM($J$6:J835),0)</f>
        <v>0</v>
      </c>
      <c r="M835" s="468">
        <f>IF(K835=1,SUM($K$6:K835),0)</f>
        <v>0</v>
      </c>
      <c r="N835" s="513">
        <f t="shared" si="79"/>
        <v>0</v>
      </c>
      <c r="O835" s="468">
        <f t="shared" si="80"/>
        <v>0</v>
      </c>
      <c r="P835" s="468">
        <f>IF(O835=1,SUM($O$6:O835),0)</f>
        <v>0</v>
      </c>
    </row>
    <row r="836" customHeight="1" spans="1:16">
      <c r="A836" s="487"/>
      <c r="B836" s="497">
        <v>22</v>
      </c>
      <c r="C836" s="209" t="s">
        <v>879</v>
      </c>
      <c r="D836" s="498" t="s">
        <v>24</v>
      </c>
      <c r="E836" s="499" t="s">
        <v>53</v>
      </c>
      <c r="F836" s="501">
        <v>31300</v>
      </c>
      <c r="G836" s="501">
        <v>31300</v>
      </c>
      <c r="H836" s="502"/>
      <c r="I836" s="495">
        <f t="shared" si="82"/>
        <v>31300</v>
      </c>
      <c r="J836" s="511">
        <f t="shared" si="77"/>
        <v>0</v>
      </c>
      <c r="K836" s="468">
        <f t="shared" si="78"/>
        <v>0</v>
      </c>
      <c r="L836" s="468">
        <f>IF(J836=1,SUM($J$6:J836),0)</f>
        <v>0</v>
      </c>
      <c r="M836" s="468">
        <f>IF(K836=1,SUM($K$6:K836),0)</f>
        <v>0</v>
      </c>
      <c r="N836" s="513">
        <f t="shared" si="79"/>
        <v>0</v>
      </c>
      <c r="O836" s="468">
        <f t="shared" si="80"/>
        <v>0</v>
      </c>
      <c r="P836" s="468">
        <f>IF(O836=1,SUM($O$6:O836),0)</f>
        <v>0</v>
      </c>
    </row>
    <row r="837" customHeight="1" spans="1:16">
      <c r="A837" s="487"/>
      <c r="B837" s="497">
        <v>23</v>
      </c>
      <c r="C837" s="209" t="s">
        <v>880</v>
      </c>
      <c r="D837" s="498" t="s">
        <v>24</v>
      </c>
      <c r="E837" s="499" t="s">
        <v>53</v>
      </c>
      <c r="F837" s="501">
        <v>45600</v>
      </c>
      <c r="G837" s="501">
        <v>45600</v>
      </c>
      <c r="H837" s="502"/>
      <c r="I837" s="495">
        <f t="shared" si="82"/>
        <v>45600</v>
      </c>
      <c r="J837" s="511">
        <f t="shared" si="77"/>
        <v>0</v>
      </c>
      <c r="K837" s="468">
        <f t="shared" si="78"/>
        <v>0</v>
      </c>
      <c r="L837" s="468">
        <f>IF(J837=1,SUM($J$6:J837),0)</f>
        <v>0</v>
      </c>
      <c r="M837" s="468">
        <f>IF(K837=1,SUM($K$6:K837),0)</f>
        <v>0</v>
      </c>
      <c r="N837" s="513">
        <f t="shared" si="79"/>
        <v>0</v>
      </c>
      <c r="O837" s="468">
        <f t="shared" si="80"/>
        <v>0</v>
      </c>
      <c r="P837" s="468">
        <f>IF(O837=1,SUM($O$6:O837),0)</f>
        <v>0</v>
      </c>
    </row>
    <row r="838" customHeight="1" spans="1:16">
      <c r="A838" s="487"/>
      <c r="B838" s="497">
        <v>24</v>
      </c>
      <c r="C838" s="209" t="s">
        <v>881</v>
      </c>
      <c r="D838" s="498" t="s">
        <v>24</v>
      </c>
      <c r="E838" s="499" t="s">
        <v>53</v>
      </c>
      <c r="F838" s="501">
        <v>36600</v>
      </c>
      <c r="G838" s="501">
        <v>43500</v>
      </c>
      <c r="H838" s="502"/>
      <c r="I838" s="495">
        <f t="shared" si="82"/>
        <v>43500</v>
      </c>
      <c r="J838" s="511">
        <f t="shared" si="77"/>
        <v>0</v>
      </c>
      <c r="K838" s="468">
        <f t="shared" si="78"/>
        <v>0</v>
      </c>
      <c r="L838" s="468">
        <f>IF(J838=1,SUM($J$6:J838),0)</f>
        <v>0</v>
      </c>
      <c r="M838" s="468">
        <f>IF(K838=1,SUM($K$6:K838),0)</f>
        <v>0</v>
      </c>
      <c r="N838" s="513">
        <f t="shared" si="79"/>
        <v>0</v>
      </c>
      <c r="O838" s="468">
        <f t="shared" si="80"/>
        <v>0</v>
      </c>
      <c r="P838" s="468">
        <f>IF(O838=1,SUM($O$6:O838),0)</f>
        <v>0</v>
      </c>
    </row>
    <row r="839" customHeight="1" spans="1:16">
      <c r="A839" s="487"/>
      <c r="B839" s="497">
        <v>25</v>
      </c>
      <c r="C839" s="209" t="s">
        <v>882</v>
      </c>
      <c r="D839" s="498" t="s">
        <v>24</v>
      </c>
      <c r="E839" s="499" t="s">
        <v>53</v>
      </c>
      <c r="F839" s="501">
        <v>36600</v>
      </c>
      <c r="G839" s="501">
        <v>43500</v>
      </c>
      <c r="H839" s="502"/>
      <c r="I839" s="495">
        <f t="shared" si="82"/>
        <v>43500</v>
      </c>
      <c r="J839" s="511">
        <f t="shared" si="77"/>
        <v>0</v>
      </c>
      <c r="K839" s="468">
        <f t="shared" si="78"/>
        <v>0</v>
      </c>
      <c r="L839" s="468">
        <f>IF(J839=1,SUM($J$6:J839),0)</f>
        <v>0</v>
      </c>
      <c r="M839" s="468">
        <f>IF(K839=1,SUM($K$6:K839),0)</f>
        <v>0</v>
      </c>
      <c r="N839" s="513">
        <f t="shared" si="79"/>
        <v>0</v>
      </c>
      <c r="O839" s="468">
        <f t="shared" si="80"/>
        <v>0</v>
      </c>
      <c r="P839" s="468">
        <f>IF(O839=1,SUM($O$6:O839),0)</f>
        <v>0</v>
      </c>
    </row>
    <row r="840" customHeight="1" spans="1:16">
      <c r="A840" s="487"/>
      <c r="B840" s="497">
        <v>26</v>
      </c>
      <c r="C840" s="209" t="s">
        <v>883</v>
      </c>
      <c r="D840" s="498" t="s">
        <v>24</v>
      </c>
      <c r="E840" s="499" t="s">
        <v>53</v>
      </c>
      <c r="F840" s="501">
        <v>36600</v>
      </c>
      <c r="G840" s="501">
        <v>36600</v>
      </c>
      <c r="H840" s="502"/>
      <c r="I840" s="495">
        <f t="shared" si="82"/>
        <v>36600</v>
      </c>
      <c r="J840" s="511">
        <f t="shared" si="77"/>
        <v>0</v>
      </c>
      <c r="K840" s="468">
        <f t="shared" si="78"/>
        <v>0</v>
      </c>
      <c r="L840" s="468">
        <f>IF(J840=1,SUM($J$6:J840),0)</f>
        <v>0</v>
      </c>
      <c r="M840" s="468">
        <f>IF(K840=1,SUM($K$6:K840),0)</f>
        <v>0</v>
      </c>
      <c r="N840" s="513">
        <f t="shared" si="79"/>
        <v>0</v>
      </c>
      <c r="O840" s="468">
        <f t="shared" si="80"/>
        <v>0</v>
      </c>
      <c r="P840" s="468">
        <f>IF(O840=1,SUM($O$6:O840),0)</f>
        <v>0</v>
      </c>
    </row>
    <row r="841" customHeight="1" spans="1:16">
      <c r="A841" s="487"/>
      <c r="B841" s="497">
        <v>27</v>
      </c>
      <c r="C841" s="209" t="s">
        <v>884</v>
      </c>
      <c r="D841" s="498" t="s">
        <v>24</v>
      </c>
      <c r="E841" s="499" t="s">
        <v>53</v>
      </c>
      <c r="F841" s="501">
        <v>50900</v>
      </c>
      <c r="G841" s="501">
        <v>60500</v>
      </c>
      <c r="H841" s="502"/>
      <c r="I841" s="495">
        <f t="shared" si="82"/>
        <v>60500</v>
      </c>
      <c r="J841" s="511">
        <f t="shared" si="77"/>
        <v>0</v>
      </c>
      <c r="K841" s="468">
        <f t="shared" si="78"/>
        <v>0</v>
      </c>
      <c r="L841" s="468">
        <f>IF(J841=1,SUM($J$6:J841),0)</f>
        <v>0</v>
      </c>
      <c r="M841" s="468">
        <f>IF(K841=1,SUM($K$6:K841),0)</f>
        <v>0</v>
      </c>
      <c r="N841" s="513">
        <f t="shared" si="79"/>
        <v>0</v>
      </c>
      <c r="O841" s="468">
        <f t="shared" si="80"/>
        <v>0</v>
      </c>
      <c r="P841" s="468">
        <f>IF(O841=1,SUM($O$6:O841),0)</f>
        <v>0</v>
      </c>
    </row>
    <row r="842" customHeight="1" spans="1:16">
      <c r="A842" s="487"/>
      <c r="B842" s="497">
        <v>28</v>
      </c>
      <c r="C842" s="209" t="s">
        <v>885</v>
      </c>
      <c r="D842" s="498" t="s">
        <v>24</v>
      </c>
      <c r="E842" s="499" t="s">
        <v>53</v>
      </c>
      <c r="F842" s="501">
        <v>50900</v>
      </c>
      <c r="G842" s="501">
        <v>60500</v>
      </c>
      <c r="H842" s="502"/>
      <c r="I842" s="495">
        <f t="shared" si="82"/>
        <v>60500</v>
      </c>
      <c r="J842" s="511">
        <f t="shared" si="77"/>
        <v>0</v>
      </c>
      <c r="K842" s="468">
        <f t="shared" si="78"/>
        <v>0</v>
      </c>
      <c r="L842" s="468">
        <f>IF(J842=1,SUM($J$6:J842),0)</f>
        <v>0</v>
      </c>
      <c r="M842" s="468">
        <f>IF(K842=1,SUM($K$6:K842),0)</f>
        <v>0</v>
      </c>
      <c r="N842" s="513">
        <f t="shared" si="79"/>
        <v>0</v>
      </c>
      <c r="O842" s="468">
        <f t="shared" si="80"/>
        <v>0</v>
      </c>
      <c r="P842" s="468">
        <f>IF(O842=1,SUM($O$6:O842),0)</f>
        <v>0</v>
      </c>
    </row>
    <row r="843" customHeight="1" spans="1:16">
      <c r="A843" s="487"/>
      <c r="B843" s="497">
        <v>29</v>
      </c>
      <c r="C843" s="209" t="s">
        <v>886</v>
      </c>
      <c r="D843" s="498" t="s">
        <v>24</v>
      </c>
      <c r="E843" s="499" t="s">
        <v>53</v>
      </c>
      <c r="F843" s="501">
        <v>50900</v>
      </c>
      <c r="G843" s="501">
        <v>60500</v>
      </c>
      <c r="H843" s="502"/>
      <c r="I843" s="495">
        <f t="shared" si="82"/>
        <v>60500</v>
      </c>
      <c r="J843" s="511">
        <f t="shared" si="77"/>
        <v>0</v>
      </c>
      <c r="K843" s="468">
        <f t="shared" si="78"/>
        <v>0</v>
      </c>
      <c r="L843" s="468">
        <f>IF(J843=1,SUM($J$6:J843),0)</f>
        <v>0</v>
      </c>
      <c r="M843" s="468">
        <f>IF(K843=1,SUM($K$6:K843),0)</f>
        <v>0</v>
      </c>
      <c r="N843" s="513">
        <f t="shared" si="79"/>
        <v>0</v>
      </c>
      <c r="O843" s="468">
        <f t="shared" si="80"/>
        <v>0</v>
      </c>
      <c r="P843" s="468">
        <f>IF(O843=1,SUM($O$6:O843),0)</f>
        <v>0</v>
      </c>
    </row>
    <row r="844" customHeight="1" spans="1:16">
      <c r="A844" s="487"/>
      <c r="B844" s="497">
        <v>30</v>
      </c>
      <c r="C844" s="209" t="s">
        <v>887</v>
      </c>
      <c r="D844" s="498" t="s">
        <v>24</v>
      </c>
      <c r="E844" s="499" t="s">
        <v>53</v>
      </c>
      <c r="F844" s="501">
        <v>142600</v>
      </c>
      <c r="G844" s="501">
        <v>169600</v>
      </c>
      <c r="H844" s="502"/>
      <c r="I844" s="495">
        <f t="shared" si="82"/>
        <v>169600</v>
      </c>
      <c r="J844" s="511">
        <f t="shared" ref="J844:J907" si="83">IF(D844="MDU-KD",1,0)</f>
        <v>0</v>
      </c>
      <c r="K844" s="468">
        <f t="shared" ref="K844:K907" si="84">IF(D844="HDW",1,0)</f>
        <v>0</v>
      </c>
      <c r="L844" s="468">
        <f>IF(J844=1,SUM($J$6:J844),0)</f>
        <v>0</v>
      </c>
      <c r="M844" s="468">
        <f>IF(K844=1,SUM($K$6:K844),0)</f>
        <v>0</v>
      </c>
      <c r="N844" s="513">
        <f t="shared" ref="N844:N907" si="85">IF(L844=0,M844,L844)</f>
        <v>0</v>
      </c>
      <c r="O844" s="468">
        <f t="shared" ref="O844:O907" si="86">IF(E844=0,0,IF(LEFT(C844,11)="Tiang Beton",1,0))</f>
        <v>0</v>
      </c>
      <c r="P844" s="468">
        <f>IF(O844=1,SUM($O$6:O844),0)</f>
        <v>0</v>
      </c>
    </row>
    <row r="845" customHeight="1" spans="1:16">
      <c r="A845" s="487"/>
      <c r="B845" s="497">
        <v>31</v>
      </c>
      <c r="C845" s="209" t="s">
        <v>888</v>
      </c>
      <c r="D845" s="498" t="s">
        <v>24</v>
      </c>
      <c r="E845" s="499" t="s">
        <v>53</v>
      </c>
      <c r="F845" s="501">
        <v>142600</v>
      </c>
      <c r="G845" s="501">
        <v>169600</v>
      </c>
      <c r="H845" s="502"/>
      <c r="I845" s="495">
        <f t="shared" si="82"/>
        <v>169600</v>
      </c>
      <c r="J845" s="511">
        <f t="shared" si="83"/>
        <v>0</v>
      </c>
      <c r="K845" s="468">
        <f t="shared" si="84"/>
        <v>0</v>
      </c>
      <c r="L845" s="468">
        <f>IF(J845=1,SUM($J$6:J845),0)</f>
        <v>0</v>
      </c>
      <c r="M845" s="468">
        <f>IF(K845=1,SUM($K$6:K845),0)</f>
        <v>0</v>
      </c>
      <c r="N845" s="513">
        <f t="shared" si="85"/>
        <v>0</v>
      </c>
      <c r="O845" s="468">
        <f t="shared" si="86"/>
        <v>0</v>
      </c>
      <c r="P845" s="468">
        <f>IF(O845=1,SUM($O$6:O845),0)</f>
        <v>0</v>
      </c>
    </row>
    <row r="846" customHeight="1" spans="1:16">
      <c r="A846" s="487"/>
      <c r="B846" s="497">
        <v>32</v>
      </c>
      <c r="C846" s="209" t="s">
        <v>889</v>
      </c>
      <c r="D846" s="498" t="s">
        <v>24</v>
      </c>
      <c r="E846" s="499" t="s">
        <v>53</v>
      </c>
      <c r="F846" s="501">
        <v>54400</v>
      </c>
      <c r="G846" s="501">
        <v>64700</v>
      </c>
      <c r="H846" s="502"/>
      <c r="I846" s="495">
        <f t="shared" si="82"/>
        <v>64700</v>
      </c>
      <c r="J846" s="511">
        <f t="shared" si="83"/>
        <v>0</v>
      </c>
      <c r="K846" s="468">
        <f t="shared" si="84"/>
        <v>0</v>
      </c>
      <c r="L846" s="468">
        <f>IF(J846=1,SUM($J$6:J846),0)</f>
        <v>0</v>
      </c>
      <c r="M846" s="468">
        <f>IF(K846=1,SUM($K$6:K846),0)</f>
        <v>0</v>
      </c>
      <c r="N846" s="513">
        <f t="shared" si="85"/>
        <v>0</v>
      </c>
      <c r="O846" s="468">
        <f t="shared" si="86"/>
        <v>0</v>
      </c>
      <c r="P846" s="468">
        <f>IF(O846=1,SUM($O$6:O846),0)</f>
        <v>0</v>
      </c>
    </row>
    <row r="847" customHeight="1" spans="1:16">
      <c r="A847" s="487"/>
      <c r="B847" s="497">
        <v>33</v>
      </c>
      <c r="C847" s="209" t="s">
        <v>890</v>
      </c>
      <c r="D847" s="498" t="s">
        <v>24</v>
      </c>
      <c r="E847" s="499" t="s">
        <v>53</v>
      </c>
      <c r="F847" s="501">
        <v>50700</v>
      </c>
      <c r="G847" s="501">
        <v>55500</v>
      </c>
      <c r="H847" s="502"/>
      <c r="I847" s="495">
        <f t="shared" si="82"/>
        <v>55500</v>
      </c>
      <c r="J847" s="511">
        <f t="shared" si="83"/>
        <v>0</v>
      </c>
      <c r="K847" s="468">
        <f t="shared" si="84"/>
        <v>0</v>
      </c>
      <c r="L847" s="468">
        <f>IF(J847=1,SUM($J$6:J847),0)</f>
        <v>0</v>
      </c>
      <c r="M847" s="468">
        <f>IF(K847=1,SUM($K$6:K847),0)</f>
        <v>0</v>
      </c>
      <c r="N847" s="513">
        <f t="shared" si="85"/>
        <v>0</v>
      </c>
      <c r="O847" s="468">
        <f t="shared" si="86"/>
        <v>0</v>
      </c>
      <c r="P847" s="468">
        <f>IF(O847=1,SUM($O$6:O847),0)</f>
        <v>0</v>
      </c>
    </row>
    <row r="848" customHeight="1" spans="1:16">
      <c r="A848" s="487"/>
      <c r="B848" s="497">
        <v>34</v>
      </c>
      <c r="C848" s="209" t="s">
        <v>891</v>
      </c>
      <c r="D848" s="498" t="s">
        <v>24</v>
      </c>
      <c r="E848" s="499" t="s">
        <v>53</v>
      </c>
      <c r="F848" s="501">
        <v>50700</v>
      </c>
      <c r="G848" s="501">
        <v>55500</v>
      </c>
      <c r="H848" s="502"/>
      <c r="I848" s="495">
        <f t="shared" si="82"/>
        <v>55500</v>
      </c>
      <c r="J848" s="511">
        <f t="shared" si="83"/>
        <v>0</v>
      </c>
      <c r="K848" s="468">
        <f t="shared" si="84"/>
        <v>0</v>
      </c>
      <c r="L848" s="468">
        <f>IF(J848=1,SUM($J$6:J848),0)</f>
        <v>0</v>
      </c>
      <c r="M848" s="468">
        <f>IF(K848=1,SUM($K$6:K848),0)</f>
        <v>0</v>
      </c>
      <c r="N848" s="513">
        <f t="shared" si="85"/>
        <v>0</v>
      </c>
      <c r="O848" s="468">
        <f t="shared" si="86"/>
        <v>0</v>
      </c>
      <c r="P848" s="468">
        <f>IF(O848=1,SUM($O$6:O848),0)</f>
        <v>0</v>
      </c>
    </row>
    <row r="849" customHeight="1" spans="1:16">
      <c r="A849" s="487"/>
      <c r="B849" s="497">
        <v>35</v>
      </c>
      <c r="C849" s="209" t="s">
        <v>892</v>
      </c>
      <c r="D849" s="498" t="s">
        <v>24</v>
      </c>
      <c r="E849" s="499" t="s">
        <v>53</v>
      </c>
      <c r="F849" s="501">
        <v>762100</v>
      </c>
      <c r="G849" s="501">
        <v>762100</v>
      </c>
      <c r="H849" s="502"/>
      <c r="I849" s="495">
        <f t="shared" si="82"/>
        <v>762100</v>
      </c>
      <c r="J849" s="511">
        <f t="shared" si="83"/>
        <v>0</v>
      </c>
      <c r="K849" s="468">
        <f t="shared" si="84"/>
        <v>0</v>
      </c>
      <c r="L849" s="468">
        <f>IF(J849=1,SUM($J$6:J849),0)</f>
        <v>0</v>
      </c>
      <c r="M849" s="468">
        <f>IF(K849=1,SUM($K$6:K849),0)</f>
        <v>0</v>
      </c>
      <c r="N849" s="513">
        <f t="shared" si="85"/>
        <v>0</v>
      </c>
      <c r="O849" s="468">
        <f t="shared" si="86"/>
        <v>0</v>
      </c>
      <c r="P849" s="468">
        <f>IF(O849=1,SUM($O$6:O849),0)</f>
        <v>0</v>
      </c>
    </row>
    <row r="850" customHeight="1" spans="1:16">
      <c r="A850" s="487"/>
      <c r="B850" s="497">
        <v>36</v>
      </c>
      <c r="C850" s="209" t="s">
        <v>893</v>
      </c>
      <c r="D850" s="498" t="s">
        <v>24</v>
      </c>
      <c r="E850" s="499" t="s">
        <v>53</v>
      </c>
      <c r="F850" s="501">
        <v>13000</v>
      </c>
      <c r="G850" s="501">
        <v>14900</v>
      </c>
      <c r="H850" s="502"/>
      <c r="I850" s="495">
        <f t="shared" si="82"/>
        <v>14900</v>
      </c>
      <c r="J850" s="511">
        <f t="shared" si="83"/>
        <v>0</v>
      </c>
      <c r="K850" s="468">
        <f t="shared" si="84"/>
        <v>0</v>
      </c>
      <c r="L850" s="468">
        <f>IF(J850=1,SUM($J$6:J850),0)</f>
        <v>0</v>
      </c>
      <c r="M850" s="468">
        <f>IF(K850=1,SUM($K$6:K850),0)</f>
        <v>0</v>
      </c>
      <c r="N850" s="513">
        <f t="shared" si="85"/>
        <v>0</v>
      </c>
      <c r="O850" s="468">
        <f t="shared" si="86"/>
        <v>0</v>
      </c>
      <c r="P850" s="468">
        <f>IF(O850=1,SUM($O$6:O850),0)</f>
        <v>0</v>
      </c>
    </row>
    <row r="851" customHeight="1" spans="1:16">
      <c r="A851" s="487"/>
      <c r="B851" s="497">
        <v>38</v>
      </c>
      <c r="C851" s="209" t="s">
        <v>894</v>
      </c>
      <c r="D851" s="498" t="s">
        <v>24</v>
      </c>
      <c r="E851" s="499" t="s">
        <v>53</v>
      </c>
      <c r="F851" s="501">
        <v>614700</v>
      </c>
      <c r="G851" s="501">
        <v>614700</v>
      </c>
      <c r="H851" s="502"/>
      <c r="I851" s="495">
        <f t="shared" si="82"/>
        <v>614700</v>
      </c>
      <c r="J851" s="511">
        <f t="shared" si="83"/>
        <v>0</v>
      </c>
      <c r="K851" s="468">
        <f t="shared" si="84"/>
        <v>0</v>
      </c>
      <c r="L851" s="468">
        <f>IF(J851=1,SUM($J$6:J851),0)</f>
        <v>0</v>
      </c>
      <c r="M851" s="468">
        <f>IF(K851=1,SUM($K$6:K851),0)</f>
        <v>0</v>
      </c>
      <c r="N851" s="513">
        <f t="shared" si="85"/>
        <v>0</v>
      </c>
      <c r="O851" s="468">
        <f t="shared" si="86"/>
        <v>0</v>
      </c>
      <c r="P851" s="468">
        <f>IF(O851=1,SUM($O$6:O851),0)</f>
        <v>0</v>
      </c>
    </row>
    <row r="852" customHeight="1" spans="1:16">
      <c r="A852" s="487"/>
      <c r="B852" s="497">
        <v>39</v>
      </c>
      <c r="C852" s="209" t="s">
        <v>895</v>
      </c>
      <c r="D852" s="498" t="s">
        <v>24</v>
      </c>
      <c r="E852" s="499" t="s">
        <v>53</v>
      </c>
      <c r="F852" s="501">
        <v>829000</v>
      </c>
      <c r="G852" s="501">
        <v>829000</v>
      </c>
      <c r="H852" s="502"/>
      <c r="I852" s="495">
        <f t="shared" si="82"/>
        <v>829000</v>
      </c>
      <c r="J852" s="511">
        <f t="shared" si="83"/>
        <v>0</v>
      </c>
      <c r="K852" s="468">
        <f t="shared" si="84"/>
        <v>0</v>
      </c>
      <c r="L852" s="468">
        <f>IF(J852=1,SUM($J$6:J852),0)</f>
        <v>0</v>
      </c>
      <c r="M852" s="468">
        <f>IF(K852=1,SUM($K$6:K852),0)</f>
        <v>0</v>
      </c>
      <c r="N852" s="513">
        <f t="shared" si="85"/>
        <v>0</v>
      </c>
      <c r="O852" s="468">
        <f t="shared" si="86"/>
        <v>0</v>
      </c>
      <c r="P852" s="468">
        <f>IF(O852=1,SUM($O$6:O852),0)</f>
        <v>0</v>
      </c>
    </row>
    <row r="853" customHeight="1" spans="1:16">
      <c r="A853" s="487"/>
      <c r="B853" s="497">
        <v>41</v>
      </c>
      <c r="C853" s="209" t="s">
        <v>896</v>
      </c>
      <c r="D853" s="498" t="s">
        <v>24</v>
      </c>
      <c r="E853" s="499" t="s">
        <v>53</v>
      </c>
      <c r="F853" s="501">
        <v>179200</v>
      </c>
      <c r="G853" s="501">
        <v>179200</v>
      </c>
      <c r="H853" s="502"/>
      <c r="I853" s="495">
        <f t="shared" si="82"/>
        <v>179200</v>
      </c>
      <c r="J853" s="511">
        <f t="shared" si="83"/>
        <v>0</v>
      </c>
      <c r="K853" s="468">
        <f t="shared" si="84"/>
        <v>0</v>
      </c>
      <c r="L853" s="468">
        <f>IF(J853=1,SUM($J$6:J853),0)</f>
        <v>0</v>
      </c>
      <c r="M853" s="468">
        <f>IF(K853=1,SUM($K$6:K853),0)</f>
        <v>0</v>
      </c>
      <c r="N853" s="513">
        <f t="shared" si="85"/>
        <v>0</v>
      </c>
      <c r="O853" s="468">
        <f t="shared" si="86"/>
        <v>0</v>
      </c>
      <c r="P853" s="468">
        <f>IF(O853=1,SUM($O$6:O853),0)</f>
        <v>0</v>
      </c>
    </row>
    <row r="854" customHeight="1" spans="1:16">
      <c r="A854" s="487"/>
      <c r="B854" s="497">
        <v>42</v>
      </c>
      <c r="C854" s="209" t="s">
        <v>897</v>
      </c>
      <c r="D854" s="498" t="s">
        <v>24</v>
      </c>
      <c r="E854" s="499" t="s">
        <v>898</v>
      </c>
      <c r="F854" s="501">
        <v>14370.7666666667</v>
      </c>
      <c r="G854" s="501">
        <v>14370.7666666667</v>
      </c>
      <c r="H854" s="502"/>
      <c r="I854" s="495">
        <f t="shared" si="82"/>
        <v>14370.7666666667</v>
      </c>
      <c r="J854" s="511">
        <f t="shared" si="83"/>
        <v>0</v>
      </c>
      <c r="K854" s="468">
        <f t="shared" si="84"/>
        <v>0</v>
      </c>
      <c r="L854" s="468">
        <f>IF(J854=1,SUM($J$6:J854),0)</f>
        <v>0</v>
      </c>
      <c r="M854" s="468">
        <f>IF(K854=1,SUM($K$6:K854),0)</f>
        <v>0</v>
      </c>
      <c r="N854" s="513">
        <f t="shared" si="85"/>
        <v>0</v>
      </c>
      <c r="O854" s="468">
        <f t="shared" si="86"/>
        <v>0</v>
      </c>
      <c r="P854" s="468">
        <f>IF(O854=1,SUM($O$6:O854),0)</f>
        <v>0</v>
      </c>
    </row>
    <row r="855" customHeight="1" spans="1:16">
      <c r="A855" s="487"/>
      <c r="B855" s="497"/>
      <c r="C855" s="209"/>
      <c r="D855" s="498" t="s">
        <v>122</v>
      </c>
      <c r="E855" s="499"/>
      <c r="F855" s="501"/>
      <c r="G855" s="501"/>
      <c r="H855" s="502"/>
      <c r="I855" s="495">
        <f t="shared" si="82"/>
        <v>0</v>
      </c>
      <c r="J855" s="511">
        <f t="shared" si="83"/>
        <v>0</v>
      </c>
      <c r="K855" s="468">
        <f t="shared" si="84"/>
        <v>0</v>
      </c>
      <c r="L855" s="468">
        <f>IF(J855=1,SUM($J$6:J855),0)</f>
        <v>0</v>
      </c>
      <c r="M855" s="468">
        <f>IF(K855=1,SUM($K$6:K855),0)</f>
        <v>0</v>
      </c>
      <c r="N855" s="513">
        <f t="shared" si="85"/>
        <v>0</v>
      </c>
      <c r="O855" s="468">
        <f t="shared" si="86"/>
        <v>0</v>
      </c>
      <c r="P855" s="468">
        <f>IF(O855=1,SUM($O$6:O855),0)</f>
        <v>0</v>
      </c>
    </row>
    <row r="856" customHeight="1" spans="1:16">
      <c r="A856" s="487"/>
      <c r="B856" s="497" t="s">
        <v>708</v>
      </c>
      <c r="C856" s="209" t="s">
        <v>899</v>
      </c>
      <c r="D856" s="498" t="s">
        <v>122</v>
      </c>
      <c r="E856" s="499"/>
      <c r="F856" s="501"/>
      <c r="G856" s="501"/>
      <c r="H856" s="502"/>
      <c r="I856" s="495">
        <f t="shared" si="82"/>
        <v>0</v>
      </c>
      <c r="J856" s="511">
        <f t="shared" si="83"/>
        <v>0</v>
      </c>
      <c r="K856" s="468">
        <f t="shared" si="84"/>
        <v>0</v>
      </c>
      <c r="L856" s="468">
        <f>IF(J856=1,SUM($J$6:J856),0)</f>
        <v>0</v>
      </c>
      <c r="M856" s="468">
        <f>IF(K856=1,SUM($K$6:K856),0)</f>
        <v>0</v>
      </c>
      <c r="N856" s="513">
        <f t="shared" si="85"/>
        <v>0</v>
      </c>
      <c r="O856" s="468">
        <f t="shared" si="86"/>
        <v>0</v>
      </c>
      <c r="P856" s="468">
        <f>IF(O856=1,SUM($O$6:O856),0)</f>
        <v>0</v>
      </c>
    </row>
    <row r="857" customHeight="1" spans="1:16">
      <c r="A857" s="487"/>
      <c r="B857" s="497">
        <v>1</v>
      </c>
      <c r="C857" s="209" t="s">
        <v>900</v>
      </c>
      <c r="D857" s="498" t="s">
        <v>24</v>
      </c>
      <c r="E857" s="499" t="s">
        <v>53</v>
      </c>
      <c r="F857" s="501">
        <v>1568200</v>
      </c>
      <c r="G857" s="501">
        <v>1568200</v>
      </c>
      <c r="H857" s="502"/>
      <c r="I857" s="495">
        <f t="shared" si="82"/>
        <v>1568200</v>
      </c>
      <c r="J857" s="511">
        <f t="shared" si="83"/>
        <v>0</v>
      </c>
      <c r="K857" s="468">
        <f t="shared" si="84"/>
        <v>0</v>
      </c>
      <c r="L857" s="468">
        <f>IF(J857=1,SUM($J$6:J857),0)</f>
        <v>0</v>
      </c>
      <c r="M857" s="468">
        <f>IF(K857=1,SUM($K$6:K857),0)</f>
        <v>0</v>
      </c>
      <c r="N857" s="513">
        <f t="shared" si="85"/>
        <v>0</v>
      </c>
      <c r="O857" s="468">
        <f t="shared" si="86"/>
        <v>0</v>
      </c>
      <c r="P857" s="468">
        <f>IF(O857=1,SUM($O$6:O857),0)</f>
        <v>0</v>
      </c>
    </row>
    <row r="858" customHeight="1" spans="1:16">
      <c r="A858" s="487"/>
      <c r="B858" s="497">
        <v>2</v>
      </c>
      <c r="C858" s="209" t="s">
        <v>901</v>
      </c>
      <c r="D858" s="498" t="s">
        <v>24</v>
      </c>
      <c r="E858" s="499" t="s">
        <v>53</v>
      </c>
      <c r="F858" s="501">
        <v>3467100</v>
      </c>
      <c r="G858" s="501">
        <v>3467100</v>
      </c>
      <c r="H858" s="502"/>
      <c r="I858" s="495">
        <f t="shared" si="82"/>
        <v>3467100</v>
      </c>
      <c r="J858" s="511">
        <f t="shared" si="83"/>
        <v>0</v>
      </c>
      <c r="K858" s="468">
        <f t="shared" si="84"/>
        <v>0</v>
      </c>
      <c r="L858" s="468">
        <f>IF(J858=1,SUM($J$6:J858),0)</f>
        <v>0</v>
      </c>
      <c r="M858" s="468">
        <f>IF(K858=1,SUM($K$6:K858),0)</f>
        <v>0</v>
      </c>
      <c r="N858" s="513">
        <f t="shared" si="85"/>
        <v>0</v>
      </c>
      <c r="O858" s="468">
        <f t="shared" si="86"/>
        <v>0</v>
      </c>
      <c r="P858" s="468">
        <f>IF(O858=1,SUM($O$6:O858),0)</f>
        <v>0</v>
      </c>
    </row>
    <row r="859" customHeight="1" spans="1:16">
      <c r="A859" s="487"/>
      <c r="B859" s="497">
        <v>3</v>
      </c>
      <c r="C859" s="209" t="s">
        <v>902</v>
      </c>
      <c r="D859" s="498" t="s">
        <v>24</v>
      </c>
      <c r="E859" s="499" t="s">
        <v>53</v>
      </c>
      <c r="F859" s="501">
        <v>3467100</v>
      </c>
      <c r="G859" s="501">
        <v>3467100</v>
      </c>
      <c r="H859" s="502"/>
      <c r="I859" s="495">
        <f t="shared" si="82"/>
        <v>3467100</v>
      </c>
      <c r="J859" s="511">
        <f t="shared" si="83"/>
        <v>0</v>
      </c>
      <c r="K859" s="468">
        <f t="shared" si="84"/>
        <v>0</v>
      </c>
      <c r="L859" s="468">
        <f>IF(J859=1,SUM($J$6:J859),0)</f>
        <v>0</v>
      </c>
      <c r="M859" s="468">
        <f>IF(K859=1,SUM($K$6:K859),0)</f>
        <v>0</v>
      </c>
      <c r="N859" s="513">
        <f t="shared" si="85"/>
        <v>0</v>
      </c>
      <c r="O859" s="468">
        <f t="shared" si="86"/>
        <v>0</v>
      </c>
      <c r="P859" s="468">
        <f>IF(O859=1,SUM($O$6:O859),0)</f>
        <v>0</v>
      </c>
    </row>
    <row r="860" customHeight="1" spans="1:16">
      <c r="A860" s="487"/>
      <c r="B860" s="497">
        <v>4</v>
      </c>
      <c r="C860" s="209" t="s">
        <v>903</v>
      </c>
      <c r="D860" s="498" t="s">
        <v>24</v>
      </c>
      <c r="E860" s="499" t="s">
        <v>53</v>
      </c>
      <c r="F860" s="501">
        <v>1515700</v>
      </c>
      <c r="G860" s="501">
        <v>1515700</v>
      </c>
      <c r="H860" s="502"/>
      <c r="I860" s="495">
        <f t="shared" si="82"/>
        <v>1515700</v>
      </c>
      <c r="J860" s="511">
        <f t="shared" si="83"/>
        <v>0</v>
      </c>
      <c r="K860" s="468">
        <f t="shared" si="84"/>
        <v>0</v>
      </c>
      <c r="L860" s="468">
        <f>IF(J860=1,SUM($J$6:J860),0)</f>
        <v>0</v>
      </c>
      <c r="M860" s="468">
        <f>IF(K860=1,SUM($K$6:K860),0)</f>
        <v>0</v>
      </c>
      <c r="N860" s="513">
        <f t="shared" si="85"/>
        <v>0</v>
      </c>
      <c r="O860" s="468">
        <f t="shared" si="86"/>
        <v>0</v>
      </c>
      <c r="P860" s="468">
        <f>IF(O860=1,SUM($O$6:O860),0)</f>
        <v>0</v>
      </c>
    </row>
    <row r="861" customHeight="1" spans="1:16">
      <c r="A861" s="487"/>
      <c r="B861" s="497"/>
      <c r="C861" s="209"/>
      <c r="D861" s="498"/>
      <c r="E861" s="499"/>
      <c r="F861" s="501"/>
      <c r="G861" s="501"/>
      <c r="H861" s="502"/>
      <c r="I861" s="495">
        <f t="shared" si="82"/>
        <v>0</v>
      </c>
      <c r="J861" s="511">
        <f t="shared" si="83"/>
        <v>0</v>
      </c>
      <c r="K861" s="468">
        <f t="shared" si="84"/>
        <v>0</v>
      </c>
      <c r="L861" s="468">
        <f>IF(J861=1,SUM($J$6:J861),0)</f>
        <v>0</v>
      </c>
      <c r="M861" s="468">
        <f>IF(K861=1,SUM($K$6:K861),0)</f>
        <v>0</v>
      </c>
      <c r="N861" s="513">
        <f t="shared" si="85"/>
        <v>0</v>
      </c>
      <c r="O861" s="468">
        <f t="shared" si="86"/>
        <v>0</v>
      </c>
      <c r="P861" s="468">
        <f>IF(O861=1,SUM($O$6:O861),0)</f>
        <v>0</v>
      </c>
    </row>
    <row r="862" customHeight="1" spans="1:16">
      <c r="A862" s="487"/>
      <c r="B862" s="497" t="s">
        <v>708</v>
      </c>
      <c r="C862" s="209" t="s">
        <v>904</v>
      </c>
      <c r="D862" s="498" t="s">
        <v>122</v>
      </c>
      <c r="E862" s="499"/>
      <c r="F862" s="501"/>
      <c r="G862" s="501"/>
      <c r="H862" s="502"/>
      <c r="I862" s="495">
        <f t="shared" si="82"/>
        <v>0</v>
      </c>
      <c r="J862" s="511">
        <f t="shared" si="83"/>
        <v>0</v>
      </c>
      <c r="K862" s="468">
        <f t="shared" si="84"/>
        <v>0</v>
      </c>
      <c r="L862" s="468">
        <f>IF(J862=1,SUM($J$6:J862),0)</f>
        <v>0</v>
      </c>
      <c r="M862" s="468">
        <f>IF(K862=1,SUM($K$6:K862),0)</f>
        <v>0</v>
      </c>
      <c r="N862" s="513">
        <f t="shared" si="85"/>
        <v>0</v>
      </c>
      <c r="O862" s="468">
        <f t="shared" si="86"/>
        <v>0</v>
      </c>
      <c r="P862" s="468">
        <f>IF(O862=1,SUM($O$6:O862),0)</f>
        <v>0</v>
      </c>
    </row>
    <row r="863" customHeight="1" spans="1:16">
      <c r="A863" s="487"/>
      <c r="B863" s="497">
        <v>1</v>
      </c>
      <c r="C863" s="209" t="s">
        <v>905</v>
      </c>
      <c r="D863" s="498" t="s">
        <v>24</v>
      </c>
      <c r="E863" s="499" t="s">
        <v>906</v>
      </c>
      <c r="F863" s="501">
        <v>475700</v>
      </c>
      <c r="G863" s="501">
        <v>475700</v>
      </c>
      <c r="H863" s="502"/>
      <c r="I863" s="495">
        <f t="shared" si="82"/>
        <v>475700</v>
      </c>
      <c r="J863" s="511">
        <f t="shared" si="83"/>
        <v>0</v>
      </c>
      <c r="K863" s="468">
        <f t="shared" si="84"/>
        <v>0</v>
      </c>
      <c r="L863" s="468">
        <f>IF(J863=1,SUM($J$6:J863),0)</f>
        <v>0</v>
      </c>
      <c r="M863" s="468">
        <f>IF(K863=1,SUM($K$6:K863),0)</f>
        <v>0</v>
      </c>
      <c r="N863" s="513">
        <f t="shared" si="85"/>
        <v>0</v>
      </c>
      <c r="O863" s="468">
        <f t="shared" si="86"/>
        <v>0</v>
      </c>
      <c r="P863" s="468">
        <f>IF(O863=1,SUM($O$6:O863),0)</f>
        <v>0</v>
      </c>
    </row>
    <row r="864" customHeight="1" spans="1:16">
      <c r="A864" s="487"/>
      <c r="B864" s="497">
        <v>2</v>
      </c>
      <c r="C864" s="209" t="s">
        <v>907</v>
      </c>
      <c r="D864" s="498" t="s">
        <v>24</v>
      </c>
      <c r="E864" s="499" t="s">
        <v>906</v>
      </c>
      <c r="F864" s="501">
        <v>475700</v>
      </c>
      <c r="G864" s="501">
        <v>475700</v>
      </c>
      <c r="H864" s="502"/>
      <c r="I864" s="495">
        <f t="shared" si="82"/>
        <v>475700</v>
      </c>
      <c r="J864" s="511">
        <f t="shared" si="83"/>
        <v>0</v>
      </c>
      <c r="K864" s="468">
        <f t="shared" si="84"/>
        <v>0</v>
      </c>
      <c r="L864" s="468">
        <f>IF(J864=1,SUM($J$6:J864),0)</f>
        <v>0</v>
      </c>
      <c r="M864" s="468">
        <f>IF(K864=1,SUM($K$6:K864),0)</f>
        <v>0</v>
      </c>
      <c r="N864" s="513">
        <f t="shared" si="85"/>
        <v>0</v>
      </c>
      <c r="O864" s="468">
        <f t="shared" si="86"/>
        <v>0</v>
      </c>
      <c r="P864" s="468">
        <f>IF(O864=1,SUM($O$6:O864),0)</f>
        <v>0</v>
      </c>
    </row>
    <row r="865" customHeight="1" spans="1:16">
      <c r="A865" s="487"/>
      <c r="B865" s="497">
        <v>3</v>
      </c>
      <c r="C865" s="209" t="s">
        <v>908</v>
      </c>
      <c r="D865" s="498" t="s">
        <v>24</v>
      </c>
      <c r="E865" s="499" t="s">
        <v>906</v>
      </c>
      <c r="F865" s="501">
        <v>371300</v>
      </c>
      <c r="G865" s="501">
        <v>371300</v>
      </c>
      <c r="H865" s="502"/>
      <c r="I865" s="495">
        <f t="shared" si="82"/>
        <v>371300</v>
      </c>
      <c r="J865" s="511">
        <f t="shared" si="83"/>
        <v>0</v>
      </c>
      <c r="K865" s="468">
        <f t="shared" si="84"/>
        <v>0</v>
      </c>
      <c r="L865" s="468">
        <f>IF(J865=1,SUM($J$6:J865),0)</f>
        <v>0</v>
      </c>
      <c r="M865" s="468">
        <f>IF(K865=1,SUM($K$6:K865),0)</f>
        <v>0</v>
      </c>
      <c r="N865" s="513">
        <f t="shared" si="85"/>
        <v>0</v>
      </c>
      <c r="O865" s="468">
        <f t="shared" si="86"/>
        <v>0</v>
      </c>
      <c r="P865" s="468">
        <f>IF(O865=1,SUM($O$6:O865),0)</f>
        <v>0</v>
      </c>
    </row>
    <row r="866" customHeight="1" spans="1:16">
      <c r="A866" s="487"/>
      <c r="B866" s="497">
        <v>4</v>
      </c>
      <c r="C866" s="209" t="s">
        <v>909</v>
      </c>
      <c r="D866" s="498" t="s">
        <v>24</v>
      </c>
      <c r="E866" s="499" t="s">
        <v>906</v>
      </c>
      <c r="F866" s="501">
        <v>351700</v>
      </c>
      <c r="G866" s="501">
        <v>351700</v>
      </c>
      <c r="H866" s="502"/>
      <c r="I866" s="495">
        <f t="shared" si="82"/>
        <v>351700</v>
      </c>
      <c r="J866" s="511">
        <f t="shared" si="83"/>
        <v>0</v>
      </c>
      <c r="K866" s="468">
        <f t="shared" si="84"/>
        <v>0</v>
      </c>
      <c r="L866" s="468">
        <f>IF(J866=1,SUM($J$6:J866),0)</f>
        <v>0</v>
      </c>
      <c r="M866" s="468">
        <f>IF(K866=1,SUM($K$6:K866),0)</f>
        <v>0</v>
      </c>
      <c r="N866" s="513">
        <f t="shared" si="85"/>
        <v>0</v>
      </c>
      <c r="O866" s="468">
        <f t="shared" si="86"/>
        <v>0</v>
      </c>
      <c r="P866" s="468">
        <f>IF(O866=1,SUM($O$6:O866),0)</f>
        <v>0</v>
      </c>
    </row>
    <row r="867" customHeight="1" spans="1:16">
      <c r="A867" s="487"/>
      <c r="B867" s="497">
        <v>5</v>
      </c>
      <c r="C867" s="209" t="s">
        <v>910</v>
      </c>
      <c r="D867" s="498" t="s">
        <v>24</v>
      </c>
      <c r="E867" s="499" t="s">
        <v>906</v>
      </c>
      <c r="F867" s="501">
        <v>300100</v>
      </c>
      <c r="G867" s="501">
        <v>300100</v>
      </c>
      <c r="H867" s="502"/>
      <c r="I867" s="495">
        <f t="shared" si="82"/>
        <v>300100</v>
      </c>
      <c r="J867" s="511">
        <f t="shared" si="83"/>
        <v>0</v>
      </c>
      <c r="K867" s="468">
        <f t="shared" si="84"/>
        <v>0</v>
      </c>
      <c r="L867" s="468">
        <f>IF(J867=1,SUM($J$6:J867),0)</f>
        <v>0</v>
      </c>
      <c r="M867" s="468">
        <f>IF(K867=1,SUM($K$6:K867),0)</f>
        <v>0</v>
      </c>
      <c r="N867" s="513">
        <f t="shared" si="85"/>
        <v>0</v>
      </c>
      <c r="O867" s="468">
        <f t="shared" si="86"/>
        <v>0</v>
      </c>
      <c r="P867" s="468">
        <f>IF(O867=1,SUM($O$6:O867),0)</f>
        <v>0</v>
      </c>
    </row>
    <row r="868" customHeight="1" spans="1:16">
      <c r="A868" s="487"/>
      <c r="B868" s="497">
        <v>6</v>
      </c>
      <c r="C868" s="209" t="s">
        <v>911</v>
      </c>
      <c r="D868" s="498" t="s">
        <v>24</v>
      </c>
      <c r="E868" s="499" t="s">
        <v>906</v>
      </c>
      <c r="F868" s="501">
        <v>290900</v>
      </c>
      <c r="G868" s="501">
        <v>290900</v>
      </c>
      <c r="H868" s="502"/>
      <c r="I868" s="495">
        <f t="shared" si="82"/>
        <v>290900</v>
      </c>
      <c r="J868" s="511">
        <f t="shared" si="83"/>
        <v>0</v>
      </c>
      <c r="K868" s="468">
        <f t="shared" si="84"/>
        <v>0</v>
      </c>
      <c r="L868" s="468">
        <f>IF(J868=1,SUM($J$6:J868),0)</f>
        <v>0</v>
      </c>
      <c r="M868" s="468">
        <f>IF(K868=1,SUM($K$6:K868),0)</f>
        <v>0</v>
      </c>
      <c r="N868" s="513">
        <f t="shared" si="85"/>
        <v>0</v>
      </c>
      <c r="O868" s="468">
        <f t="shared" si="86"/>
        <v>0</v>
      </c>
      <c r="P868" s="468">
        <f>IF(O868=1,SUM($O$6:O868),0)</f>
        <v>0</v>
      </c>
    </row>
    <row r="869" customHeight="1" spans="1:16">
      <c r="A869" s="487"/>
      <c r="B869" s="497">
        <v>7</v>
      </c>
      <c r="C869" s="209" t="s">
        <v>912</v>
      </c>
      <c r="D869" s="498" t="s">
        <v>24</v>
      </c>
      <c r="E869" s="499" t="s">
        <v>906</v>
      </c>
      <c r="F869" s="501">
        <v>290600</v>
      </c>
      <c r="G869" s="501">
        <v>290600</v>
      </c>
      <c r="H869" s="502"/>
      <c r="I869" s="495">
        <f t="shared" si="82"/>
        <v>290600</v>
      </c>
      <c r="J869" s="511">
        <f t="shared" si="83"/>
        <v>0</v>
      </c>
      <c r="K869" s="468">
        <f t="shared" si="84"/>
        <v>0</v>
      </c>
      <c r="L869" s="468">
        <f>IF(J869=1,SUM($J$6:J869),0)</f>
        <v>0</v>
      </c>
      <c r="M869" s="468">
        <f>IF(K869=1,SUM($K$6:K869),0)</f>
        <v>0</v>
      </c>
      <c r="N869" s="513">
        <f t="shared" si="85"/>
        <v>0</v>
      </c>
      <c r="O869" s="468">
        <f t="shared" si="86"/>
        <v>0</v>
      </c>
      <c r="P869" s="468">
        <f>IF(O869=1,SUM($O$6:O869),0)</f>
        <v>0</v>
      </c>
    </row>
    <row r="870" customHeight="1" spans="1:16">
      <c r="A870" s="487"/>
      <c r="B870" s="497">
        <v>8</v>
      </c>
      <c r="C870" s="209" t="s">
        <v>913</v>
      </c>
      <c r="D870" s="498" t="s">
        <v>24</v>
      </c>
      <c r="E870" s="499" t="s">
        <v>906</v>
      </c>
      <c r="F870" s="501">
        <v>247000</v>
      </c>
      <c r="G870" s="501">
        <v>247000</v>
      </c>
      <c r="H870" s="502"/>
      <c r="I870" s="495">
        <f t="shared" si="82"/>
        <v>247000</v>
      </c>
      <c r="J870" s="511">
        <f t="shared" si="83"/>
        <v>0</v>
      </c>
      <c r="K870" s="468">
        <f t="shared" si="84"/>
        <v>0</v>
      </c>
      <c r="L870" s="468">
        <f>IF(J870=1,SUM($J$6:J870),0)</f>
        <v>0</v>
      </c>
      <c r="M870" s="468">
        <f>IF(K870=1,SUM($K$6:K870),0)</f>
        <v>0</v>
      </c>
      <c r="N870" s="513">
        <f t="shared" si="85"/>
        <v>0</v>
      </c>
      <c r="O870" s="468">
        <f t="shared" si="86"/>
        <v>0</v>
      </c>
      <c r="P870" s="468">
        <f>IF(O870=1,SUM($O$6:O870),0)</f>
        <v>0</v>
      </c>
    </row>
    <row r="871" customHeight="1" spans="1:16">
      <c r="A871" s="487"/>
      <c r="B871" s="497">
        <v>9</v>
      </c>
      <c r="C871" s="209" t="s">
        <v>914</v>
      </c>
      <c r="D871" s="498" t="s">
        <v>24</v>
      </c>
      <c r="E871" s="499" t="s">
        <v>906</v>
      </c>
      <c r="F871" s="501">
        <v>276000</v>
      </c>
      <c r="G871" s="501">
        <v>276000</v>
      </c>
      <c r="H871" s="502"/>
      <c r="I871" s="495">
        <f t="shared" si="82"/>
        <v>276000</v>
      </c>
      <c r="J871" s="511">
        <f t="shared" si="83"/>
        <v>0</v>
      </c>
      <c r="K871" s="468">
        <f t="shared" si="84"/>
        <v>0</v>
      </c>
      <c r="L871" s="468">
        <f>IF(J871=1,SUM($J$6:J871),0)</f>
        <v>0</v>
      </c>
      <c r="M871" s="468">
        <f>IF(K871=1,SUM($K$6:K871),0)</f>
        <v>0</v>
      </c>
      <c r="N871" s="513">
        <f t="shared" si="85"/>
        <v>0</v>
      </c>
      <c r="O871" s="468">
        <f t="shared" si="86"/>
        <v>0</v>
      </c>
      <c r="P871" s="468">
        <f>IF(O871=1,SUM($O$6:O871),0)</f>
        <v>0</v>
      </c>
    </row>
    <row r="872" customHeight="1" spans="1:16">
      <c r="A872" s="487"/>
      <c r="B872" s="497">
        <v>10</v>
      </c>
      <c r="C872" s="209" t="s">
        <v>915</v>
      </c>
      <c r="D872" s="498" t="s">
        <v>24</v>
      </c>
      <c r="E872" s="499" t="s">
        <v>906</v>
      </c>
      <c r="F872" s="501">
        <v>268100</v>
      </c>
      <c r="G872" s="501">
        <v>268100</v>
      </c>
      <c r="H872" s="502"/>
      <c r="I872" s="495">
        <f t="shared" si="82"/>
        <v>268100</v>
      </c>
      <c r="J872" s="511">
        <f t="shared" si="83"/>
        <v>0</v>
      </c>
      <c r="K872" s="468">
        <f t="shared" si="84"/>
        <v>0</v>
      </c>
      <c r="L872" s="468">
        <f>IF(J872=1,SUM($J$6:J872),0)</f>
        <v>0</v>
      </c>
      <c r="M872" s="468">
        <f>IF(K872=1,SUM($K$6:K872),0)</f>
        <v>0</v>
      </c>
      <c r="N872" s="513">
        <f t="shared" si="85"/>
        <v>0</v>
      </c>
      <c r="O872" s="468">
        <f t="shared" si="86"/>
        <v>0</v>
      </c>
      <c r="P872" s="468">
        <f>IF(O872=1,SUM($O$6:O872),0)</f>
        <v>0</v>
      </c>
    </row>
    <row r="873" customHeight="1" spans="1:16">
      <c r="A873" s="487"/>
      <c r="B873" s="497">
        <v>11</v>
      </c>
      <c r="C873" s="209" t="s">
        <v>916</v>
      </c>
      <c r="D873" s="498" t="s">
        <v>24</v>
      </c>
      <c r="E873" s="499" t="s">
        <v>906</v>
      </c>
      <c r="F873" s="501">
        <v>222400</v>
      </c>
      <c r="G873" s="501">
        <v>222400</v>
      </c>
      <c r="H873" s="502"/>
      <c r="I873" s="495">
        <f t="shared" si="82"/>
        <v>222400</v>
      </c>
      <c r="J873" s="511">
        <f t="shared" si="83"/>
        <v>0</v>
      </c>
      <c r="K873" s="468">
        <f t="shared" si="84"/>
        <v>0</v>
      </c>
      <c r="L873" s="468">
        <f>IF(J873=1,SUM($J$6:J873),0)</f>
        <v>0</v>
      </c>
      <c r="M873" s="468">
        <f>IF(K873=1,SUM($K$6:K873),0)</f>
        <v>0</v>
      </c>
      <c r="N873" s="513">
        <f t="shared" si="85"/>
        <v>0</v>
      </c>
      <c r="O873" s="468">
        <f t="shared" si="86"/>
        <v>0</v>
      </c>
      <c r="P873" s="468">
        <f>IF(O873=1,SUM($O$6:O873),0)</f>
        <v>0</v>
      </c>
    </row>
    <row r="874" customHeight="1" spans="1:16">
      <c r="A874" s="487"/>
      <c r="B874" s="497">
        <v>12</v>
      </c>
      <c r="C874" s="209" t="s">
        <v>917</v>
      </c>
      <c r="D874" s="498" t="s">
        <v>24</v>
      </c>
      <c r="E874" s="499" t="s">
        <v>906</v>
      </c>
      <c r="F874" s="501">
        <v>222400</v>
      </c>
      <c r="G874" s="501">
        <v>222400</v>
      </c>
      <c r="H874" s="502"/>
      <c r="I874" s="495">
        <f t="shared" si="82"/>
        <v>222400</v>
      </c>
      <c r="J874" s="511">
        <f t="shared" si="83"/>
        <v>0</v>
      </c>
      <c r="K874" s="468">
        <f t="shared" si="84"/>
        <v>0</v>
      </c>
      <c r="L874" s="468">
        <f>IF(J874=1,SUM($J$6:J874),0)</f>
        <v>0</v>
      </c>
      <c r="M874" s="468">
        <f>IF(K874=1,SUM($K$6:K874),0)</f>
        <v>0</v>
      </c>
      <c r="N874" s="513">
        <f t="shared" si="85"/>
        <v>0</v>
      </c>
      <c r="O874" s="468">
        <f t="shared" si="86"/>
        <v>0</v>
      </c>
      <c r="P874" s="468">
        <f>IF(O874=1,SUM($O$6:O874),0)</f>
        <v>0</v>
      </c>
    </row>
    <row r="875" customHeight="1" spans="1:16">
      <c r="A875" s="487"/>
      <c r="B875" s="497">
        <v>13</v>
      </c>
      <c r="C875" s="209" t="s">
        <v>918</v>
      </c>
      <c r="D875" s="498" t="s">
        <v>24</v>
      </c>
      <c r="E875" s="499" t="s">
        <v>906</v>
      </c>
      <c r="F875" s="501">
        <v>197300</v>
      </c>
      <c r="G875" s="501">
        <v>197300</v>
      </c>
      <c r="H875" s="502"/>
      <c r="I875" s="495">
        <f t="shared" si="82"/>
        <v>197300</v>
      </c>
      <c r="J875" s="511">
        <f t="shared" si="83"/>
        <v>0</v>
      </c>
      <c r="K875" s="468">
        <f t="shared" si="84"/>
        <v>0</v>
      </c>
      <c r="L875" s="468">
        <f>IF(J875=1,SUM($J$6:J875),0)</f>
        <v>0</v>
      </c>
      <c r="M875" s="468">
        <f>IF(K875=1,SUM($K$6:K875),0)</f>
        <v>0</v>
      </c>
      <c r="N875" s="513">
        <f t="shared" si="85"/>
        <v>0</v>
      </c>
      <c r="O875" s="468">
        <f t="shared" si="86"/>
        <v>0</v>
      </c>
      <c r="P875" s="468">
        <f>IF(O875=1,SUM($O$6:O875),0)</f>
        <v>0</v>
      </c>
    </row>
    <row r="876" customHeight="1" spans="1:16">
      <c r="A876" s="487"/>
      <c r="B876" s="497">
        <v>14</v>
      </c>
      <c r="C876" s="209" t="s">
        <v>919</v>
      </c>
      <c r="D876" s="498" t="s">
        <v>24</v>
      </c>
      <c r="E876" s="499" t="s">
        <v>906</v>
      </c>
      <c r="F876" s="501">
        <v>149200</v>
      </c>
      <c r="G876" s="501">
        <v>149200</v>
      </c>
      <c r="H876" s="502"/>
      <c r="I876" s="495">
        <f t="shared" si="82"/>
        <v>149200</v>
      </c>
      <c r="J876" s="511">
        <f t="shared" si="83"/>
        <v>0</v>
      </c>
      <c r="K876" s="468">
        <f t="shared" si="84"/>
        <v>0</v>
      </c>
      <c r="L876" s="468">
        <f>IF(J876=1,SUM($J$6:J876),0)</f>
        <v>0</v>
      </c>
      <c r="M876" s="468">
        <f>IF(K876=1,SUM($K$6:K876),0)</f>
        <v>0</v>
      </c>
      <c r="N876" s="513">
        <f t="shared" si="85"/>
        <v>0</v>
      </c>
      <c r="O876" s="468">
        <f t="shared" si="86"/>
        <v>0</v>
      </c>
      <c r="P876" s="468">
        <f>IF(O876=1,SUM($O$6:O876),0)</f>
        <v>0</v>
      </c>
    </row>
    <row r="877" customHeight="1" spans="1:16">
      <c r="A877" s="487"/>
      <c r="B877" s="497">
        <v>15</v>
      </c>
      <c r="C877" s="209" t="s">
        <v>920</v>
      </c>
      <c r="D877" s="498" t="s">
        <v>24</v>
      </c>
      <c r="E877" s="499" t="s">
        <v>906</v>
      </c>
      <c r="F877" s="501">
        <v>390200</v>
      </c>
      <c r="G877" s="501">
        <v>390200</v>
      </c>
      <c r="H877" s="502"/>
      <c r="I877" s="495">
        <f t="shared" si="82"/>
        <v>390200</v>
      </c>
      <c r="J877" s="511">
        <f t="shared" si="83"/>
        <v>0</v>
      </c>
      <c r="K877" s="468">
        <f t="shared" si="84"/>
        <v>0</v>
      </c>
      <c r="L877" s="468">
        <f>IF(J877=1,SUM($J$6:J877),0)</f>
        <v>0</v>
      </c>
      <c r="M877" s="468">
        <f>IF(K877=1,SUM($K$6:K877),0)</f>
        <v>0</v>
      </c>
      <c r="N877" s="513">
        <f t="shared" si="85"/>
        <v>0</v>
      </c>
      <c r="O877" s="468">
        <f t="shared" si="86"/>
        <v>0</v>
      </c>
      <c r="P877" s="468">
        <f>IF(O877=1,SUM($O$6:O877),0)</f>
        <v>0</v>
      </c>
    </row>
    <row r="878" customHeight="1" spans="1:16">
      <c r="A878" s="487"/>
      <c r="B878" s="497">
        <v>16</v>
      </c>
      <c r="C878" s="209" t="s">
        <v>921</v>
      </c>
      <c r="D878" s="498" t="s">
        <v>24</v>
      </c>
      <c r="E878" s="499" t="s">
        <v>906</v>
      </c>
      <c r="F878" s="501">
        <v>307600</v>
      </c>
      <c r="G878" s="501">
        <v>307600</v>
      </c>
      <c r="H878" s="502"/>
      <c r="I878" s="495">
        <f t="shared" si="82"/>
        <v>307600</v>
      </c>
      <c r="J878" s="511">
        <f t="shared" si="83"/>
        <v>0</v>
      </c>
      <c r="K878" s="468">
        <f t="shared" si="84"/>
        <v>0</v>
      </c>
      <c r="L878" s="468">
        <f>IF(J878=1,SUM($J$6:J878),0)</f>
        <v>0</v>
      </c>
      <c r="M878" s="468">
        <f>IF(K878=1,SUM($K$6:K878),0)</f>
        <v>0</v>
      </c>
      <c r="N878" s="513">
        <f t="shared" si="85"/>
        <v>0</v>
      </c>
      <c r="O878" s="468">
        <f t="shared" si="86"/>
        <v>0</v>
      </c>
      <c r="P878" s="468">
        <f>IF(O878=1,SUM($O$6:O878),0)</f>
        <v>0</v>
      </c>
    </row>
    <row r="879" customHeight="1" spans="1:16">
      <c r="A879" s="487"/>
      <c r="B879" s="497">
        <v>17</v>
      </c>
      <c r="C879" s="209" t="s">
        <v>922</v>
      </c>
      <c r="D879" s="498" t="s">
        <v>24</v>
      </c>
      <c r="E879" s="499" t="s">
        <v>906</v>
      </c>
      <c r="F879" s="501">
        <v>261600</v>
      </c>
      <c r="G879" s="501">
        <v>261600</v>
      </c>
      <c r="H879" s="502"/>
      <c r="I879" s="495">
        <f t="shared" si="82"/>
        <v>261600</v>
      </c>
      <c r="J879" s="511">
        <f t="shared" si="83"/>
        <v>0</v>
      </c>
      <c r="K879" s="468">
        <f t="shared" si="84"/>
        <v>0</v>
      </c>
      <c r="L879" s="468">
        <f>IF(J879=1,SUM($J$6:J879),0)</f>
        <v>0</v>
      </c>
      <c r="M879" s="468">
        <f>IF(K879=1,SUM($K$6:K879),0)</f>
        <v>0</v>
      </c>
      <c r="N879" s="513">
        <f t="shared" si="85"/>
        <v>0</v>
      </c>
      <c r="O879" s="468">
        <f t="shared" si="86"/>
        <v>0</v>
      </c>
      <c r="P879" s="468">
        <f>IF(O879=1,SUM($O$6:O879),0)</f>
        <v>0</v>
      </c>
    </row>
    <row r="880" customHeight="1" spans="1:16">
      <c r="A880" s="487"/>
      <c r="B880" s="497">
        <v>18</v>
      </c>
      <c r="C880" s="209" t="s">
        <v>923</v>
      </c>
      <c r="D880" s="498" t="s">
        <v>24</v>
      </c>
      <c r="E880" s="499" t="s">
        <v>906</v>
      </c>
      <c r="F880" s="501">
        <v>198700</v>
      </c>
      <c r="G880" s="501">
        <v>198700</v>
      </c>
      <c r="H880" s="502"/>
      <c r="I880" s="495">
        <f t="shared" ref="I880:I944" si="87">IF($I$5=$G$4,G880,(IF($I$5=$F$4,F880,0)))</f>
        <v>198700</v>
      </c>
      <c r="J880" s="511">
        <f t="shared" si="83"/>
        <v>0</v>
      </c>
      <c r="K880" s="468">
        <f t="shared" si="84"/>
        <v>0</v>
      </c>
      <c r="L880" s="468">
        <f>IF(J880=1,SUM($J$6:J880),0)</f>
        <v>0</v>
      </c>
      <c r="M880" s="468">
        <f>IF(K880=1,SUM($K$6:K880),0)</f>
        <v>0</v>
      </c>
      <c r="N880" s="513">
        <f t="shared" si="85"/>
        <v>0</v>
      </c>
      <c r="O880" s="468">
        <f t="shared" si="86"/>
        <v>0</v>
      </c>
      <c r="P880" s="468">
        <f>IF(O880=1,SUM($O$6:O880),0)</f>
        <v>0</v>
      </c>
    </row>
    <row r="881" customHeight="1" spans="1:16">
      <c r="A881" s="487"/>
      <c r="B881" s="497">
        <v>19</v>
      </c>
      <c r="C881" s="209" t="s">
        <v>924</v>
      </c>
      <c r="D881" s="498" t="s">
        <v>24</v>
      </c>
      <c r="E881" s="499" t="s">
        <v>906</v>
      </c>
      <c r="F881" s="501">
        <v>272600</v>
      </c>
      <c r="G881" s="501">
        <v>272600</v>
      </c>
      <c r="H881" s="502"/>
      <c r="I881" s="495">
        <f t="shared" si="87"/>
        <v>272600</v>
      </c>
      <c r="J881" s="511">
        <f t="shared" si="83"/>
        <v>0</v>
      </c>
      <c r="K881" s="468">
        <f t="shared" si="84"/>
        <v>0</v>
      </c>
      <c r="L881" s="468">
        <f>IF(J881=1,SUM($J$6:J881),0)</f>
        <v>0</v>
      </c>
      <c r="M881" s="468">
        <f>IF(K881=1,SUM($K$6:K881),0)</f>
        <v>0</v>
      </c>
      <c r="N881" s="513">
        <f t="shared" si="85"/>
        <v>0</v>
      </c>
      <c r="O881" s="468">
        <f t="shared" si="86"/>
        <v>0</v>
      </c>
      <c r="P881" s="468">
        <f>IF(O881=1,SUM($O$6:O881),0)</f>
        <v>0</v>
      </c>
    </row>
    <row r="882" customHeight="1" spans="1:16">
      <c r="A882" s="487"/>
      <c r="B882" s="497">
        <v>20</v>
      </c>
      <c r="C882" s="209" t="s">
        <v>925</v>
      </c>
      <c r="D882" s="498" t="s">
        <v>24</v>
      </c>
      <c r="E882" s="499" t="s">
        <v>906</v>
      </c>
      <c r="F882" s="501">
        <v>243400</v>
      </c>
      <c r="G882" s="501">
        <v>243400</v>
      </c>
      <c r="H882" s="502"/>
      <c r="I882" s="495">
        <f t="shared" si="87"/>
        <v>243400</v>
      </c>
      <c r="J882" s="511">
        <f t="shared" si="83"/>
        <v>0</v>
      </c>
      <c r="K882" s="468">
        <f t="shared" si="84"/>
        <v>0</v>
      </c>
      <c r="L882" s="468">
        <f>IF(J882=1,SUM($J$6:J882),0)</f>
        <v>0</v>
      </c>
      <c r="M882" s="468">
        <f>IF(K882=1,SUM($K$6:K882),0)</f>
        <v>0</v>
      </c>
      <c r="N882" s="513">
        <f t="shared" si="85"/>
        <v>0</v>
      </c>
      <c r="O882" s="468">
        <f t="shared" si="86"/>
        <v>0</v>
      </c>
      <c r="P882" s="468">
        <f>IF(O882=1,SUM($O$6:O882),0)</f>
        <v>0</v>
      </c>
    </row>
    <row r="883" customHeight="1" spans="1:16">
      <c r="A883" s="487"/>
      <c r="B883" s="497">
        <v>21</v>
      </c>
      <c r="C883" s="209" t="s">
        <v>926</v>
      </c>
      <c r="D883" s="498" t="s">
        <v>24</v>
      </c>
      <c r="E883" s="499" t="s">
        <v>906</v>
      </c>
      <c r="F883" s="501">
        <v>179300</v>
      </c>
      <c r="G883" s="501">
        <v>179300</v>
      </c>
      <c r="H883" s="502"/>
      <c r="I883" s="495">
        <f t="shared" si="87"/>
        <v>179300</v>
      </c>
      <c r="J883" s="511">
        <f t="shared" si="83"/>
        <v>0</v>
      </c>
      <c r="K883" s="468">
        <f t="shared" si="84"/>
        <v>0</v>
      </c>
      <c r="L883" s="468">
        <f>IF(J883=1,SUM($J$6:J883),0)</f>
        <v>0</v>
      </c>
      <c r="M883" s="468">
        <f>IF(K883=1,SUM($K$6:K883),0)</f>
        <v>0</v>
      </c>
      <c r="N883" s="513">
        <f t="shared" si="85"/>
        <v>0</v>
      </c>
      <c r="O883" s="468">
        <f t="shared" si="86"/>
        <v>0</v>
      </c>
      <c r="P883" s="468">
        <f>IF(O883=1,SUM($O$6:O883),0)</f>
        <v>0</v>
      </c>
    </row>
    <row r="884" customHeight="1" spans="1:16">
      <c r="A884" s="487"/>
      <c r="B884" s="497">
        <v>22</v>
      </c>
      <c r="C884" s="209" t="s">
        <v>927</v>
      </c>
      <c r="D884" s="498" t="s">
        <v>24</v>
      </c>
      <c r="E884" s="499" t="s">
        <v>906</v>
      </c>
      <c r="F884" s="501">
        <v>151900</v>
      </c>
      <c r="G884" s="501">
        <v>151900</v>
      </c>
      <c r="H884" s="502"/>
      <c r="I884" s="495">
        <f t="shared" si="87"/>
        <v>151900</v>
      </c>
      <c r="J884" s="511">
        <f t="shared" si="83"/>
        <v>0</v>
      </c>
      <c r="K884" s="468">
        <f t="shared" si="84"/>
        <v>0</v>
      </c>
      <c r="L884" s="468">
        <f>IF(J884=1,SUM($J$6:J884),0)</f>
        <v>0</v>
      </c>
      <c r="M884" s="468">
        <f>IF(K884=1,SUM($K$6:K884),0)</f>
        <v>0</v>
      </c>
      <c r="N884" s="513">
        <f t="shared" si="85"/>
        <v>0</v>
      </c>
      <c r="O884" s="468">
        <f t="shared" si="86"/>
        <v>0</v>
      </c>
      <c r="P884" s="468">
        <f>IF(O884=1,SUM($O$6:O884),0)</f>
        <v>0</v>
      </c>
    </row>
    <row r="885" customHeight="1" spans="1:16">
      <c r="A885" s="487"/>
      <c r="B885" s="497">
        <v>23</v>
      </c>
      <c r="C885" s="209" t="s">
        <v>928</v>
      </c>
      <c r="D885" s="498" t="s">
        <v>24</v>
      </c>
      <c r="E885" s="499" t="s">
        <v>906</v>
      </c>
      <c r="F885" s="501">
        <v>136485.109780615</v>
      </c>
      <c r="G885" s="501">
        <v>136485.109780615</v>
      </c>
      <c r="H885" s="502"/>
      <c r="I885" s="495">
        <f t="shared" si="87"/>
        <v>136485.109780615</v>
      </c>
      <c r="J885" s="511">
        <f t="shared" si="83"/>
        <v>0</v>
      </c>
      <c r="K885" s="468">
        <f t="shared" si="84"/>
        <v>0</v>
      </c>
      <c r="L885" s="468">
        <f>IF(J885=1,SUM($J$6:J885),0)</f>
        <v>0</v>
      </c>
      <c r="M885" s="468">
        <f>IF(K885=1,SUM($K$6:K885),0)</f>
        <v>0</v>
      </c>
      <c r="N885" s="513">
        <f t="shared" si="85"/>
        <v>0</v>
      </c>
      <c r="O885" s="468">
        <f t="shared" si="86"/>
        <v>0</v>
      </c>
      <c r="P885" s="468">
        <f>IF(O885=1,SUM($O$6:O885),0)</f>
        <v>0</v>
      </c>
    </row>
    <row r="886" customHeight="1" spans="1:16">
      <c r="A886" s="487"/>
      <c r="B886" s="497">
        <v>24</v>
      </c>
      <c r="C886" s="209" t="s">
        <v>929</v>
      </c>
      <c r="D886" s="498" t="s">
        <v>24</v>
      </c>
      <c r="E886" s="499" t="s">
        <v>906</v>
      </c>
      <c r="F886" s="501">
        <v>125481.166300309</v>
      </c>
      <c r="G886" s="501">
        <v>125481.166300309</v>
      </c>
      <c r="H886" s="502"/>
      <c r="I886" s="495">
        <f t="shared" si="87"/>
        <v>125481.166300309</v>
      </c>
      <c r="J886" s="511">
        <f t="shared" si="83"/>
        <v>0</v>
      </c>
      <c r="K886" s="468">
        <f t="shared" si="84"/>
        <v>0</v>
      </c>
      <c r="L886" s="468">
        <f>IF(J886=1,SUM($J$6:J886),0)</f>
        <v>0</v>
      </c>
      <c r="M886" s="468">
        <f>IF(K886=1,SUM($K$6:K886),0)</f>
        <v>0</v>
      </c>
      <c r="N886" s="513">
        <f t="shared" si="85"/>
        <v>0</v>
      </c>
      <c r="O886" s="468">
        <f t="shared" si="86"/>
        <v>0</v>
      </c>
      <c r="P886" s="468">
        <f>IF(O886=1,SUM($O$6:O886),0)</f>
        <v>0</v>
      </c>
    </row>
    <row r="887" customHeight="1" spans="1:16">
      <c r="A887" s="487"/>
      <c r="B887" s="497">
        <v>25</v>
      </c>
      <c r="C887" s="209" t="s">
        <v>930</v>
      </c>
      <c r="D887" s="498" t="s">
        <v>24</v>
      </c>
      <c r="E887" s="499" t="s">
        <v>906</v>
      </c>
      <c r="F887" s="501">
        <v>115200</v>
      </c>
      <c r="G887" s="501">
        <v>115200</v>
      </c>
      <c r="H887" s="502"/>
      <c r="I887" s="495">
        <f t="shared" si="87"/>
        <v>115200</v>
      </c>
      <c r="J887" s="511">
        <f t="shared" si="83"/>
        <v>0</v>
      </c>
      <c r="K887" s="468">
        <f t="shared" si="84"/>
        <v>0</v>
      </c>
      <c r="L887" s="468">
        <f>IF(J887=1,SUM($J$6:J887),0)</f>
        <v>0</v>
      </c>
      <c r="M887" s="468">
        <f>IF(K887=1,SUM($K$6:K887),0)</f>
        <v>0</v>
      </c>
      <c r="N887" s="513">
        <f t="shared" si="85"/>
        <v>0</v>
      </c>
      <c r="O887" s="468">
        <f t="shared" si="86"/>
        <v>0</v>
      </c>
      <c r="P887" s="468">
        <f>IF(O887=1,SUM($O$6:O887),0)</f>
        <v>0</v>
      </c>
    </row>
    <row r="888" customHeight="1" spans="1:16">
      <c r="A888" s="487"/>
      <c r="B888" s="497">
        <v>26</v>
      </c>
      <c r="C888" s="209" t="s">
        <v>931</v>
      </c>
      <c r="D888" s="498" t="s">
        <v>24</v>
      </c>
      <c r="E888" s="499" t="s">
        <v>906</v>
      </c>
      <c r="F888" s="501">
        <v>115000</v>
      </c>
      <c r="G888" s="501">
        <v>115000</v>
      </c>
      <c r="H888" s="502"/>
      <c r="I888" s="495">
        <f t="shared" si="87"/>
        <v>115000</v>
      </c>
      <c r="J888" s="511">
        <f t="shared" si="83"/>
        <v>0</v>
      </c>
      <c r="K888" s="468">
        <f t="shared" si="84"/>
        <v>0</v>
      </c>
      <c r="L888" s="468">
        <f>IF(J888=1,SUM($J$6:J888),0)</f>
        <v>0</v>
      </c>
      <c r="M888" s="468">
        <f>IF(K888=1,SUM($K$6:K888),0)</f>
        <v>0</v>
      </c>
      <c r="N888" s="513">
        <f t="shared" si="85"/>
        <v>0</v>
      </c>
      <c r="O888" s="468">
        <f t="shared" si="86"/>
        <v>0</v>
      </c>
      <c r="P888" s="468">
        <f>IF(O888=1,SUM($O$6:O888),0)</f>
        <v>0</v>
      </c>
    </row>
    <row r="889" customHeight="1" spans="1:16">
      <c r="A889" s="487"/>
      <c r="B889" s="497">
        <v>27</v>
      </c>
      <c r="C889" s="209" t="s">
        <v>932</v>
      </c>
      <c r="D889" s="498" t="s">
        <v>24</v>
      </c>
      <c r="E889" s="499" t="s">
        <v>906</v>
      </c>
      <c r="F889" s="501">
        <v>101800</v>
      </c>
      <c r="G889" s="501">
        <v>101800</v>
      </c>
      <c r="H889" s="502"/>
      <c r="I889" s="495">
        <f t="shared" si="87"/>
        <v>101800</v>
      </c>
      <c r="J889" s="511">
        <f t="shared" si="83"/>
        <v>0</v>
      </c>
      <c r="K889" s="468">
        <f t="shared" si="84"/>
        <v>0</v>
      </c>
      <c r="L889" s="468">
        <f>IF(J889=1,SUM($J$6:J889),0)</f>
        <v>0</v>
      </c>
      <c r="M889" s="468">
        <f>IF(K889=1,SUM($K$6:K889),0)</f>
        <v>0</v>
      </c>
      <c r="N889" s="513">
        <f t="shared" si="85"/>
        <v>0</v>
      </c>
      <c r="O889" s="468">
        <f t="shared" si="86"/>
        <v>0</v>
      </c>
      <c r="P889" s="468">
        <f>IF(O889=1,SUM($O$6:O889),0)</f>
        <v>0</v>
      </c>
    </row>
    <row r="890" customHeight="1" spans="1:16">
      <c r="A890" s="487"/>
      <c r="B890" s="497">
        <v>28</v>
      </c>
      <c r="C890" s="209" t="s">
        <v>933</v>
      </c>
      <c r="D890" s="498" t="s">
        <v>24</v>
      </c>
      <c r="E890" s="499" t="s">
        <v>906</v>
      </c>
      <c r="F890" s="501">
        <v>523270</v>
      </c>
      <c r="G890" s="501">
        <v>523270</v>
      </c>
      <c r="H890" s="502"/>
      <c r="I890" s="495">
        <f t="shared" si="87"/>
        <v>523270</v>
      </c>
      <c r="J890" s="511">
        <f t="shared" si="83"/>
        <v>0</v>
      </c>
      <c r="K890" s="468">
        <f t="shared" si="84"/>
        <v>0</v>
      </c>
      <c r="L890" s="468">
        <f>IF(J890=1,SUM($J$6:J890),0)</f>
        <v>0</v>
      </c>
      <c r="M890" s="468">
        <f>IF(K890=1,SUM($K$6:K890),0)</f>
        <v>0</v>
      </c>
      <c r="N890" s="513">
        <f t="shared" si="85"/>
        <v>0</v>
      </c>
      <c r="O890" s="468">
        <f t="shared" si="86"/>
        <v>0</v>
      </c>
      <c r="P890" s="468">
        <f>IF(O890=1,SUM($O$6:O890),0)</f>
        <v>0</v>
      </c>
    </row>
    <row r="891" customHeight="1" spans="1:16">
      <c r="A891" s="487"/>
      <c r="B891" s="497">
        <v>29</v>
      </c>
      <c r="C891" s="209" t="s">
        <v>934</v>
      </c>
      <c r="D891" s="498" t="s">
        <v>24</v>
      </c>
      <c r="E891" s="499" t="s">
        <v>906</v>
      </c>
      <c r="F891" s="501">
        <v>523270</v>
      </c>
      <c r="G891" s="501">
        <v>523270</v>
      </c>
      <c r="H891" s="502"/>
      <c r="I891" s="495">
        <f t="shared" si="87"/>
        <v>523270</v>
      </c>
      <c r="J891" s="511">
        <f t="shared" si="83"/>
        <v>0</v>
      </c>
      <c r="K891" s="468">
        <f t="shared" si="84"/>
        <v>0</v>
      </c>
      <c r="L891" s="468">
        <f>IF(J891=1,SUM($J$6:J891),0)</f>
        <v>0</v>
      </c>
      <c r="M891" s="468">
        <f>IF(K891=1,SUM($K$6:K891),0)</f>
        <v>0</v>
      </c>
      <c r="N891" s="513">
        <f t="shared" si="85"/>
        <v>0</v>
      </c>
      <c r="O891" s="468">
        <f t="shared" si="86"/>
        <v>0</v>
      </c>
      <c r="P891" s="468">
        <f>IF(O891=1,SUM($O$6:O891),0)</f>
        <v>0</v>
      </c>
    </row>
    <row r="892" customHeight="1" spans="1:16">
      <c r="A892" s="487"/>
      <c r="B892" s="497">
        <v>30</v>
      </c>
      <c r="C892" s="209" t="s">
        <v>935</v>
      </c>
      <c r="D892" s="498" t="s">
        <v>24</v>
      </c>
      <c r="E892" s="499" t="s">
        <v>906</v>
      </c>
      <c r="F892" s="501">
        <v>408430</v>
      </c>
      <c r="G892" s="501">
        <v>408430</v>
      </c>
      <c r="H892" s="502"/>
      <c r="I892" s="495">
        <f t="shared" si="87"/>
        <v>408430</v>
      </c>
      <c r="J892" s="511">
        <f t="shared" si="83"/>
        <v>0</v>
      </c>
      <c r="K892" s="468">
        <f t="shared" si="84"/>
        <v>0</v>
      </c>
      <c r="L892" s="468">
        <f>IF(J892=1,SUM($J$6:J892),0)</f>
        <v>0</v>
      </c>
      <c r="M892" s="468">
        <f>IF(K892=1,SUM($K$6:K892),0)</f>
        <v>0</v>
      </c>
      <c r="N892" s="513">
        <f t="shared" si="85"/>
        <v>0</v>
      </c>
      <c r="O892" s="468">
        <f t="shared" si="86"/>
        <v>0</v>
      </c>
      <c r="P892" s="468">
        <f>IF(O892=1,SUM($O$6:O892),0)</f>
        <v>0</v>
      </c>
    </row>
    <row r="893" customHeight="1" spans="1:16">
      <c r="A893" s="487"/>
      <c r="B893" s="497">
        <v>31</v>
      </c>
      <c r="C893" s="209" t="s">
        <v>936</v>
      </c>
      <c r="D893" s="498" t="s">
        <v>24</v>
      </c>
      <c r="E893" s="499" t="s">
        <v>906</v>
      </c>
      <c r="F893" s="501">
        <v>386870</v>
      </c>
      <c r="G893" s="501">
        <v>386870</v>
      </c>
      <c r="H893" s="502"/>
      <c r="I893" s="495">
        <f t="shared" si="87"/>
        <v>386870</v>
      </c>
      <c r="J893" s="511">
        <f t="shared" si="83"/>
        <v>0</v>
      </c>
      <c r="K893" s="468">
        <f t="shared" si="84"/>
        <v>0</v>
      </c>
      <c r="L893" s="468">
        <f>IF(J893=1,SUM($J$6:J893),0)</f>
        <v>0</v>
      </c>
      <c r="M893" s="468">
        <f>IF(K893=1,SUM($K$6:K893),0)</f>
        <v>0</v>
      </c>
      <c r="N893" s="513">
        <f t="shared" si="85"/>
        <v>0</v>
      </c>
      <c r="O893" s="468">
        <f t="shared" si="86"/>
        <v>0</v>
      </c>
      <c r="P893" s="468">
        <f>IF(O893=1,SUM($O$6:O893),0)</f>
        <v>0</v>
      </c>
    </row>
    <row r="894" customHeight="1" spans="1:16">
      <c r="A894" s="487"/>
      <c r="B894" s="497">
        <v>32</v>
      </c>
      <c r="C894" s="209" t="s">
        <v>937</v>
      </c>
      <c r="D894" s="498" t="s">
        <v>24</v>
      </c>
      <c r="E894" s="499" t="s">
        <v>906</v>
      </c>
      <c r="F894" s="501">
        <v>330110</v>
      </c>
      <c r="G894" s="501">
        <v>330110</v>
      </c>
      <c r="H894" s="502"/>
      <c r="I894" s="495">
        <f t="shared" si="87"/>
        <v>330110</v>
      </c>
      <c r="J894" s="511">
        <f t="shared" si="83"/>
        <v>0</v>
      </c>
      <c r="K894" s="468">
        <f t="shared" si="84"/>
        <v>0</v>
      </c>
      <c r="L894" s="468">
        <f>IF(J894=1,SUM($J$6:J894),0)</f>
        <v>0</v>
      </c>
      <c r="M894" s="468">
        <f>IF(K894=1,SUM($K$6:K894),0)</f>
        <v>0</v>
      </c>
      <c r="N894" s="513">
        <f t="shared" si="85"/>
        <v>0</v>
      </c>
      <c r="O894" s="468">
        <f t="shared" si="86"/>
        <v>0</v>
      </c>
      <c r="P894" s="468">
        <f>IF(O894=1,SUM($O$6:O894),0)</f>
        <v>0</v>
      </c>
    </row>
    <row r="895" customHeight="1" spans="1:16">
      <c r="A895" s="487"/>
      <c r="B895" s="497">
        <v>33</v>
      </c>
      <c r="C895" s="209" t="s">
        <v>938</v>
      </c>
      <c r="D895" s="498" t="s">
        <v>24</v>
      </c>
      <c r="E895" s="499" t="s">
        <v>906</v>
      </c>
      <c r="F895" s="501">
        <v>319990</v>
      </c>
      <c r="G895" s="501">
        <v>319990</v>
      </c>
      <c r="H895" s="502"/>
      <c r="I895" s="495">
        <f t="shared" si="87"/>
        <v>319990</v>
      </c>
      <c r="J895" s="511">
        <f t="shared" si="83"/>
        <v>0</v>
      </c>
      <c r="K895" s="468">
        <f t="shared" si="84"/>
        <v>0</v>
      </c>
      <c r="L895" s="468">
        <f>IF(J895=1,SUM($J$6:J895),0)</f>
        <v>0</v>
      </c>
      <c r="M895" s="468">
        <f>IF(K895=1,SUM($K$6:K895),0)</f>
        <v>0</v>
      </c>
      <c r="N895" s="513">
        <f t="shared" si="85"/>
        <v>0</v>
      </c>
      <c r="O895" s="468">
        <f t="shared" si="86"/>
        <v>0</v>
      </c>
      <c r="P895" s="468">
        <f>IF(O895=1,SUM($O$6:O895),0)</f>
        <v>0</v>
      </c>
    </row>
    <row r="896" customHeight="1" spans="1:16">
      <c r="A896" s="487"/>
      <c r="B896" s="497">
        <v>34</v>
      </c>
      <c r="C896" s="209" t="s">
        <v>939</v>
      </c>
      <c r="D896" s="498" t="s">
        <v>24</v>
      </c>
      <c r="E896" s="499" t="s">
        <v>906</v>
      </c>
      <c r="F896" s="501">
        <v>319660</v>
      </c>
      <c r="G896" s="501">
        <v>319660</v>
      </c>
      <c r="H896" s="502"/>
      <c r="I896" s="495">
        <f t="shared" si="87"/>
        <v>319660</v>
      </c>
      <c r="J896" s="511">
        <f t="shared" si="83"/>
        <v>0</v>
      </c>
      <c r="K896" s="468">
        <f t="shared" si="84"/>
        <v>0</v>
      </c>
      <c r="L896" s="468">
        <f>IF(J896=1,SUM($J$6:J896),0)</f>
        <v>0</v>
      </c>
      <c r="M896" s="468">
        <f>IF(K896=1,SUM($K$6:K896),0)</f>
        <v>0</v>
      </c>
      <c r="N896" s="513">
        <f t="shared" si="85"/>
        <v>0</v>
      </c>
      <c r="O896" s="468">
        <f t="shared" si="86"/>
        <v>0</v>
      </c>
      <c r="P896" s="468">
        <f>IF(O896=1,SUM($O$6:O896),0)</f>
        <v>0</v>
      </c>
    </row>
    <row r="897" customHeight="1" spans="1:16">
      <c r="A897" s="487"/>
      <c r="B897" s="497">
        <v>35</v>
      </c>
      <c r="C897" s="209" t="s">
        <v>940</v>
      </c>
      <c r="D897" s="498" t="s">
        <v>24</v>
      </c>
      <c r="E897" s="499" t="s">
        <v>906</v>
      </c>
      <c r="F897" s="501">
        <v>271700</v>
      </c>
      <c r="G897" s="501">
        <v>271700</v>
      </c>
      <c r="H897" s="502"/>
      <c r="I897" s="495">
        <f t="shared" si="87"/>
        <v>271700</v>
      </c>
      <c r="J897" s="511">
        <f t="shared" si="83"/>
        <v>0</v>
      </c>
      <c r="K897" s="468">
        <f t="shared" si="84"/>
        <v>0</v>
      </c>
      <c r="L897" s="468">
        <f>IF(J897=1,SUM($J$6:J897),0)</f>
        <v>0</v>
      </c>
      <c r="M897" s="468">
        <f>IF(K897=1,SUM($K$6:K897),0)</f>
        <v>0</v>
      </c>
      <c r="N897" s="513">
        <f t="shared" si="85"/>
        <v>0</v>
      </c>
      <c r="O897" s="468">
        <f t="shared" si="86"/>
        <v>0</v>
      </c>
      <c r="P897" s="468">
        <f>IF(O897=1,SUM($O$6:O897),0)</f>
        <v>0</v>
      </c>
    </row>
    <row r="898" customHeight="1" spans="1:16">
      <c r="A898" s="487"/>
      <c r="B898" s="497">
        <v>36</v>
      </c>
      <c r="C898" s="209" t="s">
        <v>941</v>
      </c>
      <c r="D898" s="498" t="s">
        <v>24</v>
      </c>
      <c r="E898" s="499" t="s">
        <v>906</v>
      </c>
      <c r="F898" s="501">
        <v>303600</v>
      </c>
      <c r="G898" s="501">
        <v>303600</v>
      </c>
      <c r="H898" s="502"/>
      <c r="I898" s="495">
        <f t="shared" si="87"/>
        <v>303600</v>
      </c>
      <c r="J898" s="511">
        <f t="shared" si="83"/>
        <v>0</v>
      </c>
      <c r="K898" s="468">
        <f t="shared" si="84"/>
        <v>0</v>
      </c>
      <c r="L898" s="468">
        <f>IF(J898=1,SUM($J$6:J898),0)</f>
        <v>0</v>
      </c>
      <c r="M898" s="468">
        <f>IF(K898=1,SUM($K$6:K898),0)</f>
        <v>0</v>
      </c>
      <c r="N898" s="513">
        <f t="shared" si="85"/>
        <v>0</v>
      </c>
      <c r="O898" s="468">
        <f t="shared" si="86"/>
        <v>0</v>
      </c>
      <c r="P898" s="468">
        <f>IF(O898=1,SUM($O$6:O898),0)</f>
        <v>0</v>
      </c>
    </row>
    <row r="899" customHeight="1" spans="1:16">
      <c r="A899" s="487"/>
      <c r="B899" s="497">
        <v>37</v>
      </c>
      <c r="C899" s="209" t="s">
        <v>942</v>
      </c>
      <c r="D899" s="498" t="s">
        <v>24</v>
      </c>
      <c r="E899" s="499" t="s">
        <v>906</v>
      </c>
      <c r="F899" s="501">
        <v>294910</v>
      </c>
      <c r="G899" s="501">
        <v>294910</v>
      </c>
      <c r="H899" s="502"/>
      <c r="I899" s="495">
        <f t="shared" si="87"/>
        <v>294910</v>
      </c>
      <c r="J899" s="511">
        <f t="shared" si="83"/>
        <v>0</v>
      </c>
      <c r="K899" s="468">
        <f t="shared" si="84"/>
        <v>0</v>
      </c>
      <c r="L899" s="468">
        <f>IF(J899=1,SUM($J$6:J899),0)</f>
        <v>0</v>
      </c>
      <c r="M899" s="468">
        <f>IF(K899=1,SUM($K$6:K899),0)</f>
        <v>0</v>
      </c>
      <c r="N899" s="513">
        <f t="shared" si="85"/>
        <v>0</v>
      </c>
      <c r="O899" s="468">
        <f t="shared" si="86"/>
        <v>0</v>
      </c>
      <c r="P899" s="468">
        <f>IF(O899=1,SUM($O$6:O899),0)</f>
        <v>0</v>
      </c>
    </row>
    <row r="900" customHeight="1" spans="1:16">
      <c r="A900" s="487"/>
      <c r="B900" s="497">
        <v>38</v>
      </c>
      <c r="C900" s="209" t="s">
        <v>943</v>
      </c>
      <c r="D900" s="498" t="s">
        <v>24</v>
      </c>
      <c r="E900" s="499" t="s">
        <v>906</v>
      </c>
      <c r="F900" s="501">
        <v>244640</v>
      </c>
      <c r="G900" s="501">
        <v>244640</v>
      </c>
      <c r="H900" s="502"/>
      <c r="I900" s="495">
        <f t="shared" si="87"/>
        <v>244640</v>
      </c>
      <c r="J900" s="511">
        <f t="shared" si="83"/>
        <v>0</v>
      </c>
      <c r="K900" s="468">
        <f t="shared" si="84"/>
        <v>0</v>
      </c>
      <c r="L900" s="468">
        <f>IF(J900=1,SUM($J$6:J900),0)</f>
        <v>0</v>
      </c>
      <c r="M900" s="468">
        <f>IF(K900=1,SUM($K$6:K900),0)</f>
        <v>0</v>
      </c>
      <c r="N900" s="513">
        <f t="shared" si="85"/>
        <v>0</v>
      </c>
      <c r="O900" s="468">
        <f t="shared" si="86"/>
        <v>0</v>
      </c>
      <c r="P900" s="468">
        <f>IF(O900=1,SUM($O$6:O900),0)</f>
        <v>0</v>
      </c>
    </row>
    <row r="901" customHeight="1" spans="1:16">
      <c r="A901" s="487"/>
      <c r="B901" s="497">
        <v>39</v>
      </c>
      <c r="C901" s="209" t="s">
        <v>944</v>
      </c>
      <c r="D901" s="498" t="s">
        <v>24</v>
      </c>
      <c r="E901" s="499" t="s">
        <v>906</v>
      </c>
      <c r="F901" s="501">
        <v>244640</v>
      </c>
      <c r="G901" s="501">
        <v>244640</v>
      </c>
      <c r="H901" s="502"/>
      <c r="I901" s="495">
        <f t="shared" si="87"/>
        <v>244640</v>
      </c>
      <c r="J901" s="511">
        <f t="shared" si="83"/>
        <v>0</v>
      </c>
      <c r="K901" s="468">
        <f t="shared" si="84"/>
        <v>0</v>
      </c>
      <c r="L901" s="468">
        <f>IF(J901=1,SUM($J$6:J901),0)</f>
        <v>0</v>
      </c>
      <c r="M901" s="468">
        <f>IF(K901=1,SUM($K$6:K901),0)</f>
        <v>0</v>
      </c>
      <c r="N901" s="513">
        <f t="shared" si="85"/>
        <v>0</v>
      </c>
      <c r="O901" s="468">
        <f t="shared" si="86"/>
        <v>0</v>
      </c>
      <c r="P901" s="468">
        <f>IF(O901=1,SUM($O$6:O901),0)</f>
        <v>0</v>
      </c>
    </row>
    <row r="902" customHeight="1" spans="1:16">
      <c r="A902" s="487"/>
      <c r="B902" s="497">
        <v>40</v>
      </c>
      <c r="C902" s="209" t="s">
        <v>945</v>
      </c>
      <c r="D902" s="498" t="s">
        <v>24</v>
      </c>
      <c r="E902" s="499" t="s">
        <v>906</v>
      </c>
      <c r="F902" s="501">
        <v>217030</v>
      </c>
      <c r="G902" s="501">
        <v>217030</v>
      </c>
      <c r="H902" s="502"/>
      <c r="I902" s="495">
        <f t="shared" si="87"/>
        <v>217030</v>
      </c>
      <c r="J902" s="511">
        <f t="shared" si="83"/>
        <v>0</v>
      </c>
      <c r="K902" s="468">
        <f t="shared" si="84"/>
        <v>0</v>
      </c>
      <c r="L902" s="468">
        <f>IF(J902=1,SUM($J$6:J902),0)</f>
        <v>0</v>
      </c>
      <c r="M902" s="468">
        <f>IF(K902=1,SUM($K$6:K902),0)</f>
        <v>0</v>
      </c>
      <c r="N902" s="513">
        <f t="shared" si="85"/>
        <v>0</v>
      </c>
      <c r="O902" s="468">
        <f t="shared" si="86"/>
        <v>0</v>
      </c>
      <c r="P902" s="468">
        <f>IF(O902=1,SUM($O$6:O902),0)</f>
        <v>0</v>
      </c>
    </row>
    <row r="903" customHeight="1" spans="1:16">
      <c r="A903" s="487"/>
      <c r="B903" s="497">
        <v>41</v>
      </c>
      <c r="C903" s="209" t="s">
        <v>946</v>
      </c>
      <c r="D903" s="498" t="s">
        <v>24</v>
      </c>
      <c r="E903" s="499" t="s">
        <v>906</v>
      </c>
      <c r="F903" s="501">
        <v>164120</v>
      </c>
      <c r="G903" s="501">
        <v>164120</v>
      </c>
      <c r="H903" s="502"/>
      <c r="I903" s="495">
        <f t="shared" si="87"/>
        <v>164120</v>
      </c>
      <c r="J903" s="511">
        <f t="shared" si="83"/>
        <v>0</v>
      </c>
      <c r="K903" s="468">
        <f t="shared" si="84"/>
        <v>0</v>
      </c>
      <c r="L903" s="468">
        <f>IF(J903=1,SUM($J$6:J903),0)</f>
        <v>0</v>
      </c>
      <c r="M903" s="468">
        <f>IF(K903=1,SUM($K$6:K903),0)</f>
        <v>0</v>
      </c>
      <c r="N903" s="513">
        <f t="shared" si="85"/>
        <v>0</v>
      </c>
      <c r="O903" s="468">
        <f t="shared" si="86"/>
        <v>0</v>
      </c>
      <c r="P903" s="468">
        <f>IF(O903=1,SUM($O$6:O903),0)</f>
        <v>0</v>
      </c>
    </row>
    <row r="904" customHeight="1" spans="1:16">
      <c r="A904" s="487"/>
      <c r="B904" s="497">
        <v>42</v>
      </c>
      <c r="C904" s="209" t="s">
        <v>947</v>
      </c>
      <c r="D904" s="498" t="s">
        <v>24</v>
      </c>
      <c r="E904" s="499" t="s">
        <v>906</v>
      </c>
      <c r="F904" s="501">
        <v>429220</v>
      </c>
      <c r="G904" s="501">
        <v>429220</v>
      </c>
      <c r="H904" s="502"/>
      <c r="I904" s="495">
        <f t="shared" si="87"/>
        <v>429220</v>
      </c>
      <c r="J904" s="511">
        <f t="shared" si="83"/>
        <v>0</v>
      </c>
      <c r="K904" s="468">
        <f t="shared" si="84"/>
        <v>0</v>
      </c>
      <c r="L904" s="468">
        <f>IF(J904=1,SUM($J$6:J904),0)</f>
        <v>0</v>
      </c>
      <c r="M904" s="468">
        <f>IF(K904=1,SUM($K$6:K904),0)</f>
        <v>0</v>
      </c>
      <c r="N904" s="513">
        <f t="shared" si="85"/>
        <v>0</v>
      </c>
      <c r="O904" s="468">
        <f t="shared" si="86"/>
        <v>0</v>
      </c>
      <c r="P904" s="468">
        <f>IF(O904=1,SUM($O$6:O904),0)</f>
        <v>0</v>
      </c>
    </row>
    <row r="905" customHeight="1" spans="1:16">
      <c r="A905" s="487"/>
      <c r="B905" s="497">
        <v>43</v>
      </c>
      <c r="C905" s="209" t="s">
        <v>948</v>
      </c>
      <c r="D905" s="498" t="s">
        <v>24</v>
      </c>
      <c r="E905" s="499" t="s">
        <v>906</v>
      </c>
      <c r="F905" s="501">
        <v>338360</v>
      </c>
      <c r="G905" s="501">
        <v>338360</v>
      </c>
      <c r="H905" s="502"/>
      <c r="I905" s="495">
        <f t="shared" si="87"/>
        <v>338360</v>
      </c>
      <c r="J905" s="511">
        <f t="shared" si="83"/>
        <v>0</v>
      </c>
      <c r="K905" s="468">
        <f t="shared" si="84"/>
        <v>0</v>
      </c>
      <c r="L905" s="468">
        <f>IF(J905=1,SUM($J$6:J905),0)</f>
        <v>0</v>
      </c>
      <c r="M905" s="468">
        <f>IF(K905=1,SUM($K$6:K905),0)</f>
        <v>0</v>
      </c>
      <c r="N905" s="513">
        <f t="shared" si="85"/>
        <v>0</v>
      </c>
      <c r="O905" s="468">
        <f t="shared" si="86"/>
        <v>0</v>
      </c>
      <c r="P905" s="468">
        <f>IF(O905=1,SUM($O$6:O905),0)</f>
        <v>0</v>
      </c>
    </row>
    <row r="906" customHeight="1" spans="1:16">
      <c r="A906" s="487"/>
      <c r="B906" s="497">
        <v>44</v>
      </c>
      <c r="C906" s="209" t="s">
        <v>949</v>
      </c>
      <c r="D906" s="498" t="s">
        <v>24</v>
      </c>
      <c r="E906" s="499" t="s">
        <v>906</v>
      </c>
      <c r="F906" s="501">
        <v>287760</v>
      </c>
      <c r="G906" s="501">
        <v>287760</v>
      </c>
      <c r="H906" s="502"/>
      <c r="I906" s="495">
        <f t="shared" si="87"/>
        <v>287760</v>
      </c>
      <c r="J906" s="511">
        <f t="shared" si="83"/>
        <v>0</v>
      </c>
      <c r="K906" s="468">
        <f t="shared" si="84"/>
        <v>0</v>
      </c>
      <c r="L906" s="468">
        <f>IF(J906=1,SUM($J$6:J906),0)</f>
        <v>0</v>
      </c>
      <c r="M906" s="468">
        <f>IF(K906=1,SUM($K$6:K906),0)</f>
        <v>0</v>
      </c>
      <c r="N906" s="513">
        <f t="shared" si="85"/>
        <v>0</v>
      </c>
      <c r="O906" s="468">
        <f t="shared" si="86"/>
        <v>0</v>
      </c>
      <c r="P906" s="468">
        <f>IF(O906=1,SUM($O$6:O906),0)</f>
        <v>0</v>
      </c>
    </row>
    <row r="907" customHeight="1" spans="1:16">
      <c r="A907" s="487"/>
      <c r="B907" s="497">
        <v>45</v>
      </c>
      <c r="C907" s="209" t="s">
        <v>950</v>
      </c>
      <c r="D907" s="498" t="s">
        <v>24</v>
      </c>
      <c r="E907" s="499" t="s">
        <v>906</v>
      </c>
      <c r="F907" s="501">
        <v>218570</v>
      </c>
      <c r="G907" s="501">
        <v>218570</v>
      </c>
      <c r="H907" s="502"/>
      <c r="I907" s="495">
        <f t="shared" si="87"/>
        <v>218570</v>
      </c>
      <c r="J907" s="511">
        <f t="shared" si="83"/>
        <v>0</v>
      </c>
      <c r="K907" s="468">
        <f t="shared" si="84"/>
        <v>0</v>
      </c>
      <c r="L907" s="468">
        <f>IF(J907=1,SUM($J$6:J907),0)</f>
        <v>0</v>
      </c>
      <c r="M907" s="468">
        <f>IF(K907=1,SUM($K$6:K907),0)</f>
        <v>0</v>
      </c>
      <c r="N907" s="513">
        <f t="shared" si="85"/>
        <v>0</v>
      </c>
      <c r="O907" s="468">
        <f t="shared" si="86"/>
        <v>0</v>
      </c>
      <c r="P907" s="468">
        <f>IF(O907=1,SUM($O$6:O907),0)</f>
        <v>0</v>
      </c>
    </row>
    <row r="908" customHeight="1" spans="1:16">
      <c r="A908" s="487"/>
      <c r="B908" s="497">
        <v>46</v>
      </c>
      <c r="C908" s="209" t="s">
        <v>951</v>
      </c>
      <c r="D908" s="498" t="s">
        <v>24</v>
      </c>
      <c r="E908" s="499" t="s">
        <v>906</v>
      </c>
      <c r="F908" s="501">
        <v>299860</v>
      </c>
      <c r="G908" s="501">
        <v>299860</v>
      </c>
      <c r="H908" s="502"/>
      <c r="I908" s="495">
        <f t="shared" si="87"/>
        <v>299860</v>
      </c>
      <c r="J908" s="511">
        <f t="shared" ref="J908:J971" si="88">IF(D908="MDU-KD",1,0)</f>
        <v>0</v>
      </c>
      <c r="K908" s="468">
        <f t="shared" ref="K908:K971" si="89">IF(D908="HDW",1,0)</f>
        <v>0</v>
      </c>
      <c r="L908" s="468">
        <f>IF(J908=1,SUM($J$6:J908),0)</f>
        <v>0</v>
      </c>
      <c r="M908" s="468">
        <f>IF(K908=1,SUM($K$6:K908),0)</f>
        <v>0</v>
      </c>
      <c r="N908" s="513">
        <f t="shared" ref="N908:N971" si="90">IF(L908=0,M908,L908)</f>
        <v>0</v>
      </c>
      <c r="O908" s="468">
        <f t="shared" ref="O908:O971" si="91">IF(E908=0,0,IF(LEFT(C908,11)="Tiang Beton",1,0))</f>
        <v>0</v>
      </c>
      <c r="P908" s="468">
        <f>IF(O908=1,SUM($O$6:O908),0)</f>
        <v>0</v>
      </c>
    </row>
    <row r="909" customHeight="1" spans="1:16">
      <c r="A909" s="487"/>
      <c r="B909" s="497">
        <v>47</v>
      </c>
      <c r="C909" s="209" t="s">
        <v>952</v>
      </c>
      <c r="D909" s="498" t="s">
        <v>24</v>
      </c>
      <c r="E909" s="499" t="s">
        <v>906</v>
      </c>
      <c r="F909" s="501">
        <v>267740</v>
      </c>
      <c r="G909" s="501">
        <v>267740</v>
      </c>
      <c r="H909" s="502"/>
      <c r="I909" s="495">
        <f t="shared" si="87"/>
        <v>267740</v>
      </c>
      <c r="J909" s="511">
        <f t="shared" si="88"/>
        <v>0</v>
      </c>
      <c r="K909" s="468">
        <f t="shared" si="89"/>
        <v>0</v>
      </c>
      <c r="L909" s="468">
        <f>IF(J909=1,SUM($J$6:J909),0)</f>
        <v>0</v>
      </c>
      <c r="M909" s="468">
        <f>IF(K909=1,SUM($K$6:K909),0)</f>
        <v>0</v>
      </c>
      <c r="N909" s="513">
        <f t="shared" si="90"/>
        <v>0</v>
      </c>
      <c r="O909" s="468">
        <f t="shared" si="91"/>
        <v>0</v>
      </c>
      <c r="P909" s="468">
        <f>IF(O909=1,SUM($O$6:O909),0)</f>
        <v>0</v>
      </c>
    </row>
    <row r="910" customHeight="1" spans="1:16">
      <c r="A910" s="487"/>
      <c r="B910" s="497">
        <v>48</v>
      </c>
      <c r="C910" s="209" t="s">
        <v>953</v>
      </c>
      <c r="D910" s="498" t="s">
        <v>24</v>
      </c>
      <c r="E910" s="499" t="s">
        <v>906</v>
      </c>
      <c r="F910" s="501">
        <v>197230</v>
      </c>
      <c r="G910" s="501">
        <v>197230</v>
      </c>
      <c r="H910" s="502"/>
      <c r="I910" s="495">
        <f t="shared" si="87"/>
        <v>197230</v>
      </c>
      <c r="J910" s="511">
        <f t="shared" si="88"/>
        <v>0</v>
      </c>
      <c r="K910" s="468">
        <f t="shared" si="89"/>
        <v>0</v>
      </c>
      <c r="L910" s="468">
        <f>IF(J910=1,SUM($J$6:J910),0)</f>
        <v>0</v>
      </c>
      <c r="M910" s="468">
        <f>IF(K910=1,SUM($K$6:K910),0)</f>
        <v>0</v>
      </c>
      <c r="N910" s="513">
        <f t="shared" si="90"/>
        <v>0</v>
      </c>
      <c r="O910" s="468">
        <f t="shared" si="91"/>
        <v>0</v>
      </c>
      <c r="P910" s="468">
        <f>IF(O910=1,SUM($O$6:O910),0)</f>
        <v>0</v>
      </c>
    </row>
    <row r="911" customHeight="1" spans="1:16">
      <c r="A911" s="487"/>
      <c r="B911" s="497">
        <v>49</v>
      </c>
      <c r="C911" s="209" t="s">
        <v>954</v>
      </c>
      <c r="D911" s="498" t="s">
        <v>24</v>
      </c>
      <c r="E911" s="499" t="s">
        <v>906</v>
      </c>
      <c r="F911" s="501">
        <v>167090</v>
      </c>
      <c r="G911" s="501">
        <v>167090</v>
      </c>
      <c r="H911" s="502"/>
      <c r="I911" s="495">
        <f t="shared" si="87"/>
        <v>167090</v>
      </c>
      <c r="J911" s="511">
        <f t="shared" si="88"/>
        <v>0</v>
      </c>
      <c r="K911" s="468">
        <f t="shared" si="89"/>
        <v>0</v>
      </c>
      <c r="L911" s="468">
        <f>IF(J911=1,SUM($J$6:J911),0)</f>
        <v>0</v>
      </c>
      <c r="M911" s="468">
        <f>IF(K911=1,SUM($K$6:K911),0)</f>
        <v>0</v>
      </c>
      <c r="N911" s="513">
        <f t="shared" si="90"/>
        <v>0</v>
      </c>
      <c r="O911" s="468">
        <f t="shared" si="91"/>
        <v>0</v>
      </c>
      <c r="P911" s="468">
        <f>IF(O911=1,SUM($O$6:O911),0)</f>
        <v>0</v>
      </c>
    </row>
    <row r="912" customHeight="1" spans="1:16">
      <c r="A912" s="487"/>
      <c r="B912" s="497">
        <v>50</v>
      </c>
      <c r="C912" s="209" t="s">
        <v>955</v>
      </c>
      <c r="D912" s="498" t="s">
        <v>24</v>
      </c>
      <c r="E912" s="499" t="s">
        <v>906</v>
      </c>
      <c r="F912" s="501">
        <v>150133.620758676</v>
      </c>
      <c r="G912" s="501">
        <v>150133.620758676</v>
      </c>
      <c r="H912" s="502"/>
      <c r="I912" s="495">
        <f t="shared" si="87"/>
        <v>150133.620758676</v>
      </c>
      <c r="J912" s="511">
        <f t="shared" si="88"/>
        <v>0</v>
      </c>
      <c r="K912" s="468">
        <f t="shared" si="89"/>
        <v>0</v>
      </c>
      <c r="L912" s="468">
        <f>IF(J912=1,SUM($J$6:J912),0)</f>
        <v>0</v>
      </c>
      <c r="M912" s="468">
        <f>IF(K912=1,SUM($K$6:K912),0)</f>
        <v>0</v>
      </c>
      <c r="N912" s="513">
        <f t="shared" si="90"/>
        <v>0</v>
      </c>
      <c r="O912" s="468">
        <f t="shared" si="91"/>
        <v>0</v>
      </c>
      <c r="P912" s="468">
        <f>IF(O912=1,SUM($O$6:O912),0)</f>
        <v>0</v>
      </c>
    </row>
    <row r="913" customHeight="1" spans="1:16">
      <c r="A913" s="487"/>
      <c r="B913" s="497">
        <v>51</v>
      </c>
      <c r="C913" s="209" t="s">
        <v>956</v>
      </c>
      <c r="D913" s="498" t="s">
        <v>24</v>
      </c>
      <c r="E913" s="499" t="s">
        <v>906</v>
      </c>
      <c r="F913" s="501">
        <v>138029.28293034</v>
      </c>
      <c r="G913" s="501">
        <v>138029.28293034</v>
      </c>
      <c r="H913" s="502"/>
      <c r="I913" s="495">
        <f t="shared" si="87"/>
        <v>138029.28293034</v>
      </c>
      <c r="J913" s="511">
        <f t="shared" si="88"/>
        <v>0</v>
      </c>
      <c r="K913" s="468">
        <f t="shared" si="89"/>
        <v>0</v>
      </c>
      <c r="L913" s="468">
        <f>IF(J913=1,SUM($J$6:J913),0)</f>
        <v>0</v>
      </c>
      <c r="M913" s="468">
        <f>IF(K913=1,SUM($K$6:K913),0)</f>
        <v>0</v>
      </c>
      <c r="N913" s="513">
        <f t="shared" si="90"/>
        <v>0</v>
      </c>
      <c r="O913" s="468">
        <f t="shared" si="91"/>
        <v>0</v>
      </c>
      <c r="P913" s="468">
        <f>IF(O913=1,SUM($O$6:O913),0)</f>
        <v>0</v>
      </c>
    </row>
    <row r="914" customHeight="1" spans="1:16">
      <c r="A914" s="487"/>
      <c r="B914" s="497">
        <v>52</v>
      </c>
      <c r="C914" s="209" t="s">
        <v>957</v>
      </c>
      <c r="D914" s="498" t="s">
        <v>24</v>
      </c>
      <c r="E914" s="499" t="s">
        <v>906</v>
      </c>
      <c r="F914" s="501">
        <v>126720</v>
      </c>
      <c r="G914" s="501">
        <v>126720</v>
      </c>
      <c r="H914" s="502"/>
      <c r="I914" s="495">
        <f t="shared" si="87"/>
        <v>126720</v>
      </c>
      <c r="J914" s="511">
        <f t="shared" si="88"/>
        <v>0</v>
      </c>
      <c r="K914" s="468">
        <f t="shared" si="89"/>
        <v>0</v>
      </c>
      <c r="L914" s="468">
        <f>IF(J914=1,SUM($J$6:J914),0)</f>
        <v>0</v>
      </c>
      <c r="M914" s="468">
        <f>IF(K914=1,SUM($K$6:K914),0)</f>
        <v>0</v>
      </c>
      <c r="N914" s="513">
        <f t="shared" si="90"/>
        <v>0</v>
      </c>
      <c r="O914" s="468">
        <f t="shared" si="91"/>
        <v>0</v>
      </c>
      <c r="P914" s="468">
        <f>IF(O914=1,SUM($O$6:O914),0)</f>
        <v>0</v>
      </c>
    </row>
    <row r="915" customHeight="1" spans="1:16">
      <c r="A915" s="487"/>
      <c r="B915" s="497">
        <v>53</v>
      </c>
      <c r="C915" s="209" t="s">
        <v>958</v>
      </c>
      <c r="D915" s="498" t="s">
        <v>24</v>
      </c>
      <c r="E915" s="499" t="s">
        <v>906</v>
      </c>
      <c r="F915" s="501">
        <v>126500</v>
      </c>
      <c r="G915" s="501">
        <v>126500</v>
      </c>
      <c r="H915" s="502"/>
      <c r="I915" s="495">
        <f t="shared" si="87"/>
        <v>126500</v>
      </c>
      <c r="J915" s="511">
        <f t="shared" si="88"/>
        <v>0</v>
      </c>
      <c r="K915" s="468">
        <f t="shared" si="89"/>
        <v>0</v>
      </c>
      <c r="L915" s="468">
        <f>IF(J915=1,SUM($J$6:J915),0)</f>
        <v>0</v>
      </c>
      <c r="M915" s="468">
        <f>IF(K915=1,SUM($K$6:K915),0)</f>
        <v>0</v>
      </c>
      <c r="N915" s="513">
        <f t="shared" si="90"/>
        <v>0</v>
      </c>
      <c r="O915" s="468">
        <f t="shared" si="91"/>
        <v>0</v>
      </c>
      <c r="P915" s="468">
        <f>IF(O915=1,SUM($O$6:O915),0)</f>
        <v>0</v>
      </c>
    </row>
    <row r="916" customHeight="1" spans="1:16">
      <c r="A916" s="487"/>
      <c r="B916" s="497">
        <v>54</v>
      </c>
      <c r="C916" s="209" t="s">
        <v>959</v>
      </c>
      <c r="D916" s="498" t="s">
        <v>24</v>
      </c>
      <c r="E916" s="499" t="s">
        <v>906</v>
      </c>
      <c r="F916" s="501">
        <v>111980</v>
      </c>
      <c r="G916" s="501">
        <v>111980</v>
      </c>
      <c r="H916" s="502"/>
      <c r="I916" s="495">
        <f t="shared" si="87"/>
        <v>111980</v>
      </c>
      <c r="J916" s="511">
        <f t="shared" si="88"/>
        <v>0</v>
      </c>
      <c r="K916" s="468">
        <f t="shared" si="89"/>
        <v>0</v>
      </c>
      <c r="L916" s="468">
        <f>IF(J916=1,SUM($J$6:J916),0)</f>
        <v>0</v>
      </c>
      <c r="M916" s="468">
        <f>IF(K916=1,SUM($K$6:K916),0)</f>
        <v>0</v>
      </c>
      <c r="N916" s="513">
        <f t="shared" si="90"/>
        <v>0</v>
      </c>
      <c r="O916" s="468">
        <f t="shared" si="91"/>
        <v>0</v>
      </c>
      <c r="P916" s="468">
        <f>IF(O916=1,SUM($O$6:O916),0)</f>
        <v>0</v>
      </c>
    </row>
    <row r="917" customHeight="1" spans="1:16">
      <c r="A917" s="487"/>
      <c r="B917" s="497">
        <v>55</v>
      </c>
      <c r="C917" s="209" t="s">
        <v>960</v>
      </c>
      <c r="D917" s="498" t="s">
        <v>24</v>
      </c>
      <c r="E917" s="499" t="s">
        <v>906</v>
      </c>
      <c r="F917" s="501">
        <v>382439</v>
      </c>
      <c r="G917" s="501">
        <v>382400</v>
      </c>
      <c r="H917" s="502"/>
      <c r="I917" s="495">
        <f t="shared" si="87"/>
        <v>382400</v>
      </c>
      <c r="J917" s="511">
        <f t="shared" si="88"/>
        <v>0</v>
      </c>
      <c r="K917" s="468">
        <f t="shared" si="89"/>
        <v>0</v>
      </c>
      <c r="L917" s="468">
        <f>IF(J917=1,SUM($J$6:J917),0)</f>
        <v>0</v>
      </c>
      <c r="M917" s="468">
        <f>IF(K917=1,SUM($K$6:K917),0)</f>
        <v>0</v>
      </c>
      <c r="N917" s="513">
        <f t="shared" si="90"/>
        <v>0</v>
      </c>
      <c r="O917" s="468">
        <f t="shared" si="91"/>
        <v>0</v>
      </c>
      <c r="P917" s="468">
        <f>IF(O917=1,SUM($O$6:O917),0)</f>
        <v>0</v>
      </c>
    </row>
    <row r="918" customHeight="1" spans="1:16">
      <c r="A918" s="487"/>
      <c r="B918" s="497">
        <v>56</v>
      </c>
      <c r="C918" s="209" t="s">
        <v>961</v>
      </c>
      <c r="D918" s="498" t="s">
        <v>24</v>
      </c>
      <c r="E918" s="499" t="s">
        <v>906</v>
      </c>
      <c r="F918" s="501">
        <v>662141.631440944</v>
      </c>
      <c r="G918" s="501">
        <v>662100</v>
      </c>
      <c r="H918" s="502"/>
      <c r="I918" s="495">
        <f t="shared" si="87"/>
        <v>662100</v>
      </c>
      <c r="J918" s="511">
        <f t="shared" si="88"/>
        <v>0</v>
      </c>
      <c r="K918" s="468">
        <f t="shared" si="89"/>
        <v>0</v>
      </c>
      <c r="L918" s="468">
        <f>IF(J918=1,SUM($J$6:J918),0)</f>
        <v>0</v>
      </c>
      <c r="M918" s="468">
        <f>IF(K918=1,SUM($K$6:K918),0)</f>
        <v>0</v>
      </c>
      <c r="N918" s="513">
        <f t="shared" si="90"/>
        <v>0</v>
      </c>
      <c r="O918" s="468">
        <f t="shared" si="91"/>
        <v>0</v>
      </c>
      <c r="P918" s="468">
        <f>IF(O918=1,SUM($O$6:O918),0)</f>
        <v>0</v>
      </c>
    </row>
    <row r="919" customHeight="1" spans="1:16">
      <c r="A919" s="487"/>
      <c r="B919" s="497"/>
      <c r="C919" s="209"/>
      <c r="D919" s="498" t="s">
        <v>122</v>
      </c>
      <c r="E919" s="499"/>
      <c r="F919" s="501"/>
      <c r="G919" s="501"/>
      <c r="H919" s="502"/>
      <c r="I919" s="495">
        <f t="shared" si="87"/>
        <v>0</v>
      </c>
      <c r="J919" s="511">
        <f t="shared" si="88"/>
        <v>0</v>
      </c>
      <c r="K919" s="468">
        <f t="shared" si="89"/>
        <v>0</v>
      </c>
      <c r="L919" s="468">
        <f>IF(J919=1,SUM($J$6:J919),0)</f>
        <v>0</v>
      </c>
      <c r="M919" s="468">
        <f>IF(K919=1,SUM($K$6:K919),0)</f>
        <v>0</v>
      </c>
      <c r="N919" s="513">
        <f t="shared" si="90"/>
        <v>0</v>
      </c>
      <c r="O919" s="468">
        <f t="shared" si="91"/>
        <v>0</v>
      </c>
      <c r="P919" s="468">
        <f>IF(O919=1,SUM($O$6:O919),0)</f>
        <v>0</v>
      </c>
    </row>
    <row r="920" customHeight="1" spans="1:16">
      <c r="A920" s="487"/>
      <c r="B920" s="497" t="s">
        <v>708</v>
      </c>
      <c r="C920" s="209" t="s">
        <v>962</v>
      </c>
      <c r="D920" s="498" t="s">
        <v>122</v>
      </c>
      <c r="E920" s="499"/>
      <c r="F920" s="501"/>
      <c r="G920" s="501"/>
      <c r="H920" s="502"/>
      <c r="I920" s="495">
        <f t="shared" si="87"/>
        <v>0</v>
      </c>
      <c r="J920" s="511">
        <f t="shared" si="88"/>
        <v>0</v>
      </c>
      <c r="K920" s="468">
        <f t="shared" si="89"/>
        <v>0</v>
      </c>
      <c r="L920" s="468">
        <f>IF(J920=1,SUM($J$6:J920),0)</f>
        <v>0</v>
      </c>
      <c r="M920" s="468">
        <f>IF(K920=1,SUM($K$6:K920),0)</f>
        <v>0</v>
      </c>
      <c r="N920" s="513">
        <f t="shared" si="90"/>
        <v>0</v>
      </c>
      <c r="O920" s="468">
        <f t="shared" si="91"/>
        <v>0</v>
      </c>
      <c r="P920" s="468">
        <f>IF(O920=1,SUM($O$6:O920),0)</f>
        <v>0</v>
      </c>
    </row>
    <row r="921" customHeight="1" spans="1:16">
      <c r="A921" s="487"/>
      <c r="B921" s="497">
        <v>1</v>
      </c>
      <c r="C921" s="209" t="s">
        <v>963</v>
      </c>
      <c r="D921" s="498" t="s">
        <v>24</v>
      </c>
      <c r="E921" s="499" t="s">
        <v>906</v>
      </c>
      <c r="F921" s="501">
        <v>285500</v>
      </c>
      <c r="G921" s="501">
        <v>285500</v>
      </c>
      <c r="H921" s="502"/>
      <c r="I921" s="495">
        <f t="shared" si="87"/>
        <v>285500</v>
      </c>
      <c r="J921" s="511">
        <f t="shared" si="88"/>
        <v>0</v>
      </c>
      <c r="K921" s="468">
        <f t="shared" si="89"/>
        <v>0</v>
      </c>
      <c r="L921" s="468">
        <f>IF(J921=1,SUM($J$6:J921),0)</f>
        <v>0</v>
      </c>
      <c r="M921" s="468">
        <f>IF(K921=1,SUM($K$6:K921),0)</f>
        <v>0</v>
      </c>
      <c r="N921" s="513">
        <f t="shared" si="90"/>
        <v>0</v>
      </c>
      <c r="O921" s="468">
        <f t="shared" si="91"/>
        <v>0</v>
      </c>
      <c r="P921" s="468">
        <f>IF(O921=1,SUM($O$6:O921),0)</f>
        <v>0</v>
      </c>
    </row>
    <row r="922" customHeight="1" spans="1:16">
      <c r="A922" s="487"/>
      <c r="B922" s="497">
        <v>2</v>
      </c>
      <c r="C922" s="209" t="s">
        <v>964</v>
      </c>
      <c r="D922" s="498" t="s">
        <v>24</v>
      </c>
      <c r="E922" s="499" t="s">
        <v>906</v>
      </c>
      <c r="F922" s="501">
        <v>240000</v>
      </c>
      <c r="G922" s="501">
        <v>240000</v>
      </c>
      <c r="H922" s="502"/>
      <c r="I922" s="495">
        <f t="shared" si="87"/>
        <v>240000</v>
      </c>
      <c r="J922" s="511">
        <f t="shared" si="88"/>
        <v>0</v>
      </c>
      <c r="K922" s="468">
        <f t="shared" si="89"/>
        <v>0</v>
      </c>
      <c r="L922" s="468">
        <f>IF(J922=1,SUM($J$6:J922),0)</f>
        <v>0</v>
      </c>
      <c r="M922" s="468">
        <f>IF(K922=1,SUM($K$6:K922),0)</f>
        <v>0</v>
      </c>
      <c r="N922" s="513">
        <f t="shared" si="90"/>
        <v>0</v>
      </c>
      <c r="O922" s="468">
        <f t="shared" si="91"/>
        <v>0</v>
      </c>
      <c r="P922" s="468">
        <f>IF(O922=1,SUM($O$6:O922),0)</f>
        <v>0</v>
      </c>
    </row>
    <row r="923" customHeight="1" spans="1:16">
      <c r="A923" s="487"/>
      <c r="B923" s="497">
        <v>3</v>
      </c>
      <c r="C923" s="209" t="s">
        <v>965</v>
      </c>
      <c r="D923" s="498" t="s">
        <v>24</v>
      </c>
      <c r="E923" s="499" t="s">
        <v>906</v>
      </c>
      <c r="F923" s="501">
        <v>220800</v>
      </c>
      <c r="G923" s="501">
        <v>220800</v>
      </c>
      <c r="H923" s="502"/>
      <c r="I923" s="495">
        <f t="shared" si="87"/>
        <v>220800</v>
      </c>
      <c r="J923" s="511">
        <f t="shared" si="88"/>
        <v>0</v>
      </c>
      <c r="K923" s="468">
        <f t="shared" si="89"/>
        <v>0</v>
      </c>
      <c r="L923" s="468">
        <f>IF(J923=1,SUM($J$6:J923),0)</f>
        <v>0</v>
      </c>
      <c r="M923" s="468">
        <f>IF(K923=1,SUM($K$6:K923),0)</f>
        <v>0</v>
      </c>
      <c r="N923" s="513">
        <f t="shared" si="90"/>
        <v>0</v>
      </c>
      <c r="O923" s="468">
        <f t="shared" si="91"/>
        <v>0</v>
      </c>
      <c r="P923" s="468">
        <f>IF(O923=1,SUM($O$6:O923),0)</f>
        <v>0</v>
      </c>
    </row>
    <row r="924" customHeight="1" spans="1:16">
      <c r="A924" s="487"/>
      <c r="B924" s="497">
        <v>4</v>
      </c>
      <c r="C924" s="209" t="s">
        <v>966</v>
      </c>
      <c r="D924" s="498" t="s">
        <v>24</v>
      </c>
      <c r="E924" s="499" t="s">
        <v>906</v>
      </c>
      <c r="F924" s="501">
        <v>164300</v>
      </c>
      <c r="G924" s="501">
        <v>164300</v>
      </c>
      <c r="H924" s="502"/>
      <c r="I924" s="495">
        <f t="shared" si="87"/>
        <v>164300</v>
      </c>
      <c r="J924" s="511">
        <f t="shared" si="88"/>
        <v>0</v>
      </c>
      <c r="K924" s="468">
        <f t="shared" si="89"/>
        <v>0</v>
      </c>
      <c r="L924" s="468">
        <f>IF(J924=1,SUM($J$6:J924),0)</f>
        <v>0</v>
      </c>
      <c r="M924" s="468">
        <f>IF(K924=1,SUM($K$6:K924),0)</f>
        <v>0</v>
      </c>
      <c r="N924" s="513">
        <f t="shared" si="90"/>
        <v>0</v>
      </c>
      <c r="O924" s="468">
        <f t="shared" si="91"/>
        <v>0</v>
      </c>
      <c r="P924" s="468">
        <f>IF(O924=1,SUM($O$6:O924),0)</f>
        <v>0</v>
      </c>
    </row>
    <row r="925" customHeight="1" spans="1:16">
      <c r="A925" s="487"/>
      <c r="B925" s="497">
        <v>5</v>
      </c>
      <c r="C925" s="209" t="s">
        <v>967</v>
      </c>
      <c r="D925" s="498" t="s">
        <v>24</v>
      </c>
      <c r="E925" s="499" t="s">
        <v>906</v>
      </c>
      <c r="F925" s="501">
        <v>111700</v>
      </c>
      <c r="G925" s="501">
        <v>111700</v>
      </c>
      <c r="H925" s="502"/>
      <c r="I925" s="495">
        <f t="shared" si="87"/>
        <v>111700</v>
      </c>
      <c r="J925" s="511">
        <f t="shared" si="88"/>
        <v>0</v>
      </c>
      <c r="K925" s="468">
        <f t="shared" si="89"/>
        <v>0</v>
      </c>
      <c r="L925" s="468">
        <f>IF(J925=1,SUM($J$6:J925),0)</f>
        <v>0</v>
      </c>
      <c r="M925" s="468">
        <f>IF(K925=1,SUM($K$6:K925),0)</f>
        <v>0</v>
      </c>
      <c r="N925" s="513">
        <f t="shared" si="90"/>
        <v>0</v>
      </c>
      <c r="O925" s="468">
        <f t="shared" si="91"/>
        <v>0</v>
      </c>
      <c r="P925" s="468">
        <f>IF(O925=1,SUM($O$6:O925),0)</f>
        <v>0</v>
      </c>
    </row>
    <row r="926" customHeight="1" spans="1:16">
      <c r="A926" s="487"/>
      <c r="B926" s="497">
        <v>6</v>
      </c>
      <c r="C926" s="209" t="s">
        <v>968</v>
      </c>
      <c r="D926" s="498" t="s">
        <v>24</v>
      </c>
      <c r="E926" s="499" t="s">
        <v>906</v>
      </c>
      <c r="F926" s="501">
        <v>223500</v>
      </c>
      <c r="G926" s="501">
        <v>223500</v>
      </c>
      <c r="H926" s="502"/>
      <c r="I926" s="495">
        <f t="shared" si="87"/>
        <v>223500</v>
      </c>
      <c r="J926" s="511">
        <f t="shared" si="88"/>
        <v>0</v>
      </c>
      <c r="K926" s="468">
        <f t="shared" si="89"/>
        <v>0</v>
      </c>
      <c r="L926" s="468">
        <f>IF(J926=1,SUM($J$6:J926),0)</f>
        <v>0</v>
      </c>
      <c r="M926" s="468">
        <f>IF(K926=1,SUM($K$6:K926),0)</f>
        <v>0</v>
      </c>
      <c r="N926" s="513">
        <f t="shared" si="90"/>
        <v>0</v>
      </c>
      <c r="O926" s="468">
        <f t="shared" si="91"/>
        <v>0</v>
      </c>
      <c r="P926" s="468">
        <f>IF(O926=1,SUM($O$6:O926),0)</f>
        <v>0</v>
      </c>
    </row>
    <row r="927" customHeight="1" spans="1:16">
      <c r="A927" s="487"/>
      <c r="B927" s="497">
        <v>7</v>
      </c>
      <c r="C927" s="209" t="s">
        <v>969</v>
      </c>
      <c r="D927" s="498" t="s">
        <v>24</v>
      </c>
      <c r="E927" s="499" t="s">
        <v>906</v>
      </c>
      <c r="F927" s="501">
        <v>179000</v>
      </c>
      <c r="G927" s="501">
        <v>179000</v>
      </c>
      <c r="H927" s="502"/>
      <c r="I927" s="495">
        <f t="shared" si="87"/>
        <v>179000</v>
      </c>
      <c r="J927" s="511">
        <f t="shared" si="88"/>
        <v>0</v>
      </c>
      <c r="K927" s="468">
        <f t="shared" si="89"/>
        <v>0</v>
      </c>
      <c r="L927" s="468">
        <f>IF(J927=1,SUM($J$6:J927),0)</f>
        <v>0</v>
      </c>
      <c r="M927" s="468">
        <f>IF(K927=1,SUM($K$6:K927),0)</f>
        <v>0</v>
      </c>
      <c r="N927" s="513">
        <f t="shared" si="90"/>
        <v>0</v>
      </c>
      <c r="O927" s="468">
        <f t="shared" si="91"/>
        <v>0</v>
      </c>
      <c r="P927" s="468">
        <f>IF(O927=1,SUM($O$6:O927),0)</f>
        <v>0</v>
      </c>
    </row>
    <row r="928" customHeight="1" spans="1:16">
      <c r="A928" s="487"/>
      <c r="B928" s="497"/>
      <c r="C928" s="209"/>
      <c r="D928" s="498" t="s">
        <v>122</v>
      </c>
      <c r="E928" s="499"/>
      <c r="F928" s="501"/>
      <c r="G928" s="501"/>
      <c r="H928" s="502"/>
      <c r="I928" s="495">
        <f t="shared" si="87"/>
        <v>0</v>
      </c>
      <c r="J928" s="511">
        <f t="shared" si="88"/>
        <v>0</v>
      </c>
      <c r="K928" s="468">
        <f t="shared" si="89"/>
        <v>0</v>
      </c>
      <c r="L928" s="468">
        <f>IF(J928=1,SUM($J$6:J928),0)</f>
        <v>0</v>
      </c>
      <c r="M928" s="468">
        <f>IF(K928=1,SUM($K$6:K928),0)</f>
        <v>0</v>
      </c>
      <c r="N928" s="513">
        <f t="shared" si="90"/>
        <v>0</v>
      </c>
      <c r="O928" s="468">
        <f t="shared" si="91"/>
        <v>0</v>
      </c>
      <c r="P928" s="468">
        <f>IF(O928=1,SUM($O$6:O928),0)</f>
        <v>0</v>
      </c>
    </row>
    <row r="929" customHeight="1" spans="1:16">
      <c r="A929" s="487"/>
      <c r="B929" s="497" t="s">
        <v>708</v>
      </c>
      <c r="C929" s="209" t="s">
        <v>904</v>
      </c>
      <c r="D929" s="498" t="s">
        <v>122</v>
      </c>
      <c r="E929" s="499"/>
      <c r="F929" s="501"/>
      <c r="G929" s="501"/>
      <c r="H929" s="502"/>
      <c r="I929" s="495">
        <f t="shared" si="87"/>
        <v>0</v>
      </c>
      <c r="J929" s="511">
        <f t="shared" si="88"/>
        <v>0</v>
      </c>
      <c r="K929" s="468">
        <f t="shared" si="89"/>
        <v>0</v>
      </c>
      <c r="L929" s="468">
        <f>IF(J929=1,SUM($J$6:J929),0)</f>
        <v>0</v>
      </c>
      <c r="M929" s="468">
        <f>IF(K929=1,SUM($K$6:K929),0)</f>
        <v>0</v>
      </c>
      <c r="N929" s="513">
        <f t="shared" si="90"/>
        <v>0</v>
      </c>
      <c r="O929" s="468">
        <f t="shared" si="91"/>
        <v>0</v>
      </c>
      <c r="P929" s="468">
        <f>IF(O929=1,SUM($O$6:O929),0)</f>
        <v>0</v>
      </c>
    </row>
    <row r="930" customHeight="1" spans="1:16">
      <c r="A930" s="487"/>
      <c r="B930" s="497">
        <v>1</v>
      </c>
      <c r="C930" s="209" t="s">
        <v>970</v>
      </c>
      <c r="D930" s="498" t="s">
        <v>24</v>
      </c>
      <c r="E930" s="499" t="s">
        <v>971</v>
      </c>
      <c r="F930" s="501">
        <v>9514000</v>
      </c>
      <c r="G930" s="501">
        <v>9514000</v>
      </c>
      <c r="H930" s="502"/>
      <c r="I930" s="495">
        <f t="shared" si="87"/>
        <v>9514000</v>
      </c>
      <c r="J930" s="511">
        <f t="shared" si="88"/>
        <v>0</v>
      </c>
      <c r="K930" s="468">
        <f t="shared" si="89"/>
        <v>0</v>
      </c>
      <c r="L930" s="468">
        <f>IF(J930=1,SUM($J$6:J930),0)</f>
        <v>0</v>
      </c>
      <c r="M930" s="468">
        <f>IF(K930=1,SUM($K$6:K930),0)</f>
        <v>0</v>
      </c>
      <c r="N930" s="513">
        <f t="shared" si="90"/>
        <v>0</v>
      </c>
      <c r="O930" s="468">
        <f t="shared" si="91"/>
        <v>0</v>
      </c>
      <c r="P930" s="468">
        <f>IF(O930=1,SUM($O$6:O930),0)</f>
        <v>0</v>
      </c>
    </row>
    <row r="931" customHeight="1" spans="1:16">
      <c r="A931" s="487"/>
      <c r="B931" s="497">
        <v>2</v>
      </c>
      <c r="C931" s="209" t="s">
        <v>972</v>
      </c>
      <c r="D931" s="498" t="s">
        <v>24</v>
      </c>
      <c r="E931" s="499" t="s">
        <v>971</v>
      </c>
      <c r="F931" s="501">
        <v>9514000</v>
      </c>
      <c r="G931" s="501">
        <v>9514000</v>
      </c>
      <c r="H931" s="502"/>
      <c r="I931" s="495">
        <f t="shared" si="87"/>
        <v>9514000</v>
      </c>
      <c r="J931" s="511">
        <f t="shared" si="88"/>
        <v>0</v>
      </c>
      <c r="K931" s="468">
        <f t="shared" si="89"/>
        <v>0</v>
      </c>
      <c r="L931" s="468">
        <f>IF(J931=1,SUM($J$6:J931),0)</f>
        <v>0</v>
      </c>
      <c r="M931" s="468">
        <f>IF(K931=1,SUM($K$6:K931),0)</f>
        <v>0</v>
      </c>
      <c r="N931" s="513">
        <f t="shared" si="90"/>
        <v>0</v>
      </c>
      <c r="O931" s="468">
        <f t="shared" si="91"/>
        <v>0</v>
      </c>
      <c r="P931" s="468">
        <f>IF(O931=1,SUM($O$6:O931),0)</f>
        <v>0</v>
      </c>
    </row>
    <row r="932" customHeight="1" spans="1:16">
      <c r="A932" s="487"/>
      <c r="B932" s="497">
        <v>3</v>
      </c>
      <c r="C932" s="209" t="s">
        <v>973</v>
      </c>
      <c r="D932" s="498" t="s">
        <v>24</v>
      </c>
      <c r="E932" s="499" t="s">
        <v>971</v>
      </c>
      <c r="F932" s="501">
        <v>7426000</v>
      </c>
      <c r="G932" s="501">
        <v>7426000</v>
      </c>
      <c r="H932" s="502"/>
      <c r="I932" s="495">
        <f t="shared" si="87"/>
        <v>7426000</v>
      </c>
      <c r="J932" s="511">
        <f t="shared" si="88"/>
        <v>0</v>
      </c>
      <c r="K932" s="468">
        <f t="shared" si="89"/>
        <v>0</v>
      </c>
      <c r="L932" s="468">
        <f>IF(J932=1,SUM($J$6:J932),0)</f>
        <v>0</v>
      </c>
      <c r="M932" s="468">
        <f>IF(K932=1,SUM($K$6:K932),0)</f>
        <v>0</v>
      </c>
      <c r="N932" s="513">
        <f t="shared" si="90"/>
        <v>0</v>
      </c>
      <c r="O932" s="468">
        <f t="shared" si="91"/>
        <v>0</v>
      </c>
      <c r="P932" s="468">
        <f>IF(O932=1,SUM($O$6:O932),0)</f>
        <v>0</v>
      </c>
    </row>
    <row r="933" customHeight="1" spans="1:16">
      <c r="A933" s="487"/>
      <c r="B933" s="497">
        <v>4</v>
      </c>
      <c r="C933" s="209" t="s">
        <v>974</v>
      </c>
      <c r="D933" s="498" t="s">
        <v>24</v>
      </c>
      <c r="E933" s="499" t="s">
        <v>971</v>
      </c>
      <c r="F933" s="501">
        <v>7034000</v>
      </c>
      <c r="G933" s="501">
        <v>7034000</v>
      </c>
      <c r="H933" s="502"/>
      <c r="I933" s="495">
        <f t="shared" si="87"/>
        <v>7034000</v>
      </c>
      <c r="J933" s="511">
        <f t="shared" si="88"/>
        <v>0</v>
      </c>
      <c r="K933" s="468">
        <f t="shared" si="89"/>
        <v>0</v>
      </c>
      <c r="L933" s="468">
        <f>IF(J933=1,SUM($J$6:J933),0)</f>
        <v>0</v>
      </c>
      <c r="M933" s="468">
        <f>IF(K933=1,SUM($K$6:K933),0)</f>
        <v>0</v>
      </c>
      <c r="N933" s="513">
        <f t="shared" si="90"/>
        <v>0</v>
      </c>
      <c r="O933" s="468">
        <f t="shared" si="91"/>
        <v>0</v>
      </c>
      <c r="P933" s="468">
        <f>IF(O933=1,SUM($O$6:O933),0)</f>
        <v>0</v>
      </c>
    </row>
    <row r="934" customHeight="1" spans="1:16">
      <c r="A934" s="487"/>
      <c r="B934" s="497">
        <v>5</v>
      </c>
      <c r="C934" s="209" t="s">
        <v>975</v>
      </c>
      <c r="D934" s="498" t="s">
        <v>24</v>
      </c>
      <c r="E934" s="499" t="s">
        <v>971</v>
      </c>
      <c r="F934" s="501">
        <v>6002000</v>
      </c>
      <c r="G934" s="501">
        <v>6002000</v>
      </c>
      <c r="H934" s="502"/>
      <c r="I934" s="495">
        <f t="shared" si="87"/>
        <v>6002000</v>
      </c>
      <c r="J934" s="511">
        <f t="shared" si="88"/>
        <v>0</v>
      </c>
      <c r="K934" s="468">
        <f t="shared" si="89"/>
        <v>0</v>
      </c>
      <c r="L934" s="468">
        <f>IF(J934=1,SUM($J$6:J934),0)</f>
        <v>0</v>
      </c>
      <c r="M934" s="468">
        <f>IF(K934=1,SUM($K$6:K934),0)</f>
        <v>0</v>
      </c>
      <c r="N934" s="513">
        <f t="shared" si="90"/>
        <v>0</v>
      </c>
      <c r="O934" s="468">
        <f t="shared" si="91"/>
        <v>0</v>
      </c>
      <c r="P934" s="468">
        <f>IF(O934=1,SUM($O$6:O934),0)</f>
        <v>0</v>
      </c>
    </row>
    <row r="935" customHeight="1" spans="1:16">
      <c r="A935" s="487"/>
      <c r="B935" s="497">
        <v>6</v>
      </c>
      <c r="C935" s="209" t="s">
        <v>976</v>
      </c>
      <c r="D935" s="498" t="s">
        <v>24</v>
      </c>
      <c r="E935" s="499" t="s">
        <v>971</v>
      </c>
      <c r="F935" s="501">
        <v>5818000</v>
      </c>
      <c r="G935" s="501">
        <v>5818000</v>
      </c>
      <c r="H935" s="502"/>
      <c r="I935" s="495">
        <f t="shared" si="87"/>
        <v>5818000</v>
      </c>
      <c r="J935" s="511">
        <f t="shared" si="88"/>
        <v>0</v>
      </c>
      <c r="K935" s="468">
        <f t="shared" si="89"/>
        <v>0</v>
      </c>
      <c r="L935" s="468">
        <f>IF(J935=1,SUM($J$6:J935),0)</f>
        <v>0</v>
      </c>
      <c r="M935" s="468">
        <f>IF(K935=1,SUM($K$6:K935),0)</f>
        <v>0</v>
      </c>
      <c r="N935" s="513">
        <f t="shared" si="90"/>
        <v>0</v>
      </c>
      <c r="O935" s="468">
        <f t="shared" si="91"/>
        <v>0</v>
      </c>
      <c r="P935" s="468">
        <f>IF(O935=1,SUM($O$6:O935),0)</f>
        <v>0</v>
      </c>
    </row>
    <row r="936" customHeight="1" spans="1:16">
      <c r="A936" s="487"/>
      <c r="B936" s="497">
        <v>7</v>
      </c>
      <c r="C936" s="209" t="s">
        <v>977</v>
      </c>
      <c r="D936" s="498" t="s">
        <v>24</v>
      </c>
      <c r="E936" s="499" t="s">
        <v>971</v>
      </c>
      <c r="F936" s="501">
        <v>5812000</v>
      </c>
      <c r="G936" s="501">
        <v>5812000</v>
      </c>
      <c r="H936" s="502"/>
      <c r="I936" s="495">
        <f t="shared" si="87"/>
        <v>5812000</v>
      </c>
      <c r="J936" s="511">
        <f t="shared" si="88"/>
        <v>0</v>
      </c>
      <c r="K936" s="468">
        <f t="shared" si="89"/>
        <v>0</v>
      </c>
      <c r="L936" s="468">
        <f>IF(J936=1,SUM($J$6:J936),0)</f>
        <v>0</v>
      </c>
      <c r="M936" s="468">
        <f>IF(K936=1,SUM($K$6:K936),0)</f>
        <v>0</v>
      </c>
      <c r="N936" s="513">
        <f t="shared" si="90"/>
        <v>0</v>
      </c>
      <c r="O936" s="468">
        <f t="shared" si="91"/>
        <v>0</v>
      </c>
      <c r="P936" s="468">
        <f>IF(O936=1,SUM($O$6:O936),0)</f>
        <v>0</v>
      </c>
    </row>
    <row r="937" customHeight="1" spans="1:16">
      <c r="A937" s="487"/>
      <c r="B937" s="497">
        <v>8</v>
      </c>
      <c r="C937" s="209" t="s">
        <v>978</v>
      </c>
      <c r="D937" s="498" t="s">
        <v>24</v>
      </c>
      <c r="E937" s="499" t="s">
        <v>971</v>
      </c>
      <c r="F937" s="501">
        <v>4940000</v>
      </c>
      <c r="G937" s="501">
        <v>4940000</v>
      </c>
      <c r="H937" s="502"/>
      <c r="I937" s="495">
        <f t="shared" si="87"/>
        <v>4940000</v>
      </c>
      <c r="J937" s="511">
        <f t="shared" si="88"/>
        <v>0</v>
      </c>
      <c r="K937" s="468">
        <f t="shared" si="89"/>
        <v>0</v>
      </c>
      <c r="L937" s="468">
        <f>IF(J937=1,SUM($J$6:J937),0)</f>
        <v>0</v>
      </c>
      <c r="M937" s="468">
        <f>IF(K937=1,SUM($K$6:K937),0)</f>
        <v>0</v>
      </c>
      <c r="N937" s="513">
        <f t="shared" si="90"/>
        <v>0</v>
      </c>
      <c r="O937" s="468">
        <f t="shared" si="91"/>
        <v>0</v>
      </c>
      <c r="P937" s="468">
        <f>IF(O937=1,SUM($O$6:O937),0)</f>
        <v>0</v>
      </c>
    </row>
    <row r="938" customHeight="1" spans="1:16">
      <c r="A938" s="487"/>
      <c r="B938" s="497">
        <v>9</v>
      </c>
      <c r="C938" s="209" t="s">
        <v>979</v>
      </c>
      <c r="D938" s="498" t="s">
        <v>24</v>
      </c>
      <c r="E938" s="499" t="s">
        <v>971</v>
      </c>
      <c r="F938" s="501">
        <v>5520000</v>
      </c>
      <c r="G938" s="501">
        <v>5520000</v>
      </c>
      <c r="H938" s="502"/>
      <c r="I938" s="495">
        <f t="shared" si="87"/>
        <v>5520000</v>
      </c>
      <c r="J938" s="511">
        <f t="shared" si="88"/>
        <v>0</v>
      </c>
      <c r="K938" s="468">
        <f t="shared" si="89"/>
        <v>0</v>
      </c>
      <c r="L938" s="468">
        <f>IF(J938=1,SUM($J$6:J938),0)</f>
        <v>0</v>
      </c>
      <c r="M938" s="468">
        <f>IF(K938=1,SUM($K$6:K938),0)</f>
        <v>0</v>
      </c>
      <c r="N938" s="513">
        <f t="shared" si="90"/>
        <v>0</v>
      </c>
      <c r="O938" s="468">
        <f t="shared" si="91"/>
        <v>0</v>
      </c>
      <c r="P938" s="468">
        <f>IF(O938=1,SUM($O$6:O938),0)</f>
        <v>0</v>
      </c>
    </row>
    <row r="939" customHeight="1" spans="1:16">
      <c r="A939" s="487"/>
      <c r="B939" s="497">
        <v>10</v>
      </c>
      <c r="C939" s="209" t="s">
        <v>980</v>
      </c>
      <c r="D939" s="498" t="s">
        <v>24</v>
      </c>
      <c r="E939" s="499" t="s">
        <v>971</v>
      </c>
      <c r="F939" s="501">
        <v>5362000</v>
      </c>
      <c r="G939" s="501">
        <v>5362000</v>
      </c>
      <c r="H939" s="502"/>
      <c r="I939" s="495">
        <f t="shared" si="87"/>
        <v>5362000</v>
      </c>
      <c r="J939" s="511">
        <f t="shared" si="88"/>
        <v>0</v>
      </c>
      <c r="K939" s="468">
        <f t="shared" si="89"/>
        <v>0</v>
      </c>
      <c r="L939" s="468">
        <f>IF(J939=1,SUM($J$6:J939),0)</f>
        <v>0</v>
      </c>
      <c r="M939" s="468">
        <f>IF(K939=1,SUM($K$6:K939),0)</f>
        <v>0</v>
      </c>
      <c r="N939" s="513">
        <f t="shared" si="90"/>
        <v>0</v>
      </c>
      <c r="O939" s="468">
        <f t="shared" si="91"/>
        <v>0</v>
      </c>
      <c r="P939" s="468">
        <f>IF(O939=1,SUM($O$6:O939),0)</f>
        <v>0</v>
      </c>
    </row>
    <row r="940" customHeight="1" spans="1:16">
      <c r="A940" s="487"/>
      <c r="B940" s="497">
        <v>11</v>
      </c>
      <c r="C940" s="209" t="s">
        <v>981</v>
      </c>
      <c r="D940" s="498" t="s">
        <v>24</v>
      </c>
      <c r="E940" s="499" t="s">
        <v>971</v>
      </c>
      <c r="F940" s="501">
        <v>4448000</v>
      </c>
      <c r="G940" s="501">
        <v>4448000</v>
      </c>
      <c r="H940" s="502"/>
      <c r="I940" s="495">
        <f t="shared" si="87"/>
        <v>4448000</v>
      </c>
      <c r="J940" s="511">
        <f t="shared" si="88"/>
        <v>0</v>
      </c>
      <c r="K940" s="468">
        <f t="shared" si="89"/>
        <v>0</v>
      </c>
      <c r="L940" s="468">
        <f>IF(J940=1,SUM($J$6:J940),0)</f>
        <v>0</v>
      </c>
      <c r="M940" s="468">
        <f>IF(K940=1,SUM($K$6:K940),0)</f>
        <v>0</v>
      </c>
      <c r="N940" s="513">
        <f t="shared" si="90"/>
        <v>0</v>
      </c>
      <c r="O940" s="468">
        <f t="shared" si="91"/>
        <v>0</v>
      </c>
      <c r="P940" s="468">
        <f>IF(O940=1,SUM($O$6:O940),0)</f>
        <v>0</v>
      </c>
    </row>
    <row r="941" customHeight="1" spans="1:16">
      <c r="A941" s="487"/>
      <c r="B941" s="497">
        <v>12</v>
      </c>
      <c r="C941" s="209" t="s">
        <v>982</v>
      </c>
      <c r="D941" s="498" t="s">
        <v>24</v>
      </c>
      <c r="E941" s="499" t="s">
        <v>971</v>
      </c>
      <c r="F941" s="501">
        <v>4448000</v>
      </c>
      <c r="G941" s="501">
        <v>4448000</v>
      </c>
      <c r="H941" s="502"/>
      <c r="I941" s="495">
        <f t="shared" si="87"/>
        <v>4448000</v>
      </c>
      <c r="J941" s="511">
        <f t="shared" si="88"/>
        <v>0</v>
      </c>
      <c r="K941" s="468">
        <f t="shared" si="89"/>
        <v>0</v>
      </c>
      <c r="L941" s="468">
        <f>IF(J941=1,SUM($J$6:J941),0)</f>
        <v>0</v>
      </c>
      <c r="M941" s="468">
        <f>IF(K941=1,SUM($K$6:K941),0)</f>
        <v>0</v>
      </c>
      <c r="N941" s="513">
        <f t="shared" si="90"/>
        <v>0</v>
      </c>
      <c r="O941" s="468">
        <f t="shared" si="91"/>
        <v>0</v>
      </c>
      <c r="P941" s="468">
        <f>IF(O941=1,SUM($O$6:O941),0)</f>
        <v>0</v>
      </c>
    </row>
    <row r="942" customHeight="1" spans="1:16">
      <c r="A942" s="487"/>
      <c r="B942" s="497">
        <v>13</v>
      </c>
      <c r="C942" s="209" t="s">
        <v>983</v>
      </c>
      <c r="D942" s="498" t="s">
        <v>24</v>
      </c>
      <c r="E942" s="499" t="s">
        <v>971</v>
      </c>
      <c r="F942" s="501">
        <v>3946000</v>
      </c>
      <c r="G942" s="501">
        <v>3946000</v>
      </c>
      <c r="H942" s="502"/>
      <c r="I942" s="495">
        <f t="shared" si="87"/>
        <v>3946000</v>
      </c>
      <c r="J942" s="511">
        <f t="shared" si="88"/>
        <v>0</v>
      </c>
      <c r="K942" s="468">
        <f t="shared" si="89"/>
        <v>0</v>
      </c>
      <c r="L942" s="468">
        <f>IF(J942=1,SUM($J$6:J942),0)</f>
        <v>0</v>
      </c>
      <c r="M942" s="468">
        <f>IF(K942=1,SUM($K$6:K942),0)</f>
        <v>0</v>
      </c>
      <c r="N942" s="513">
        <f t="shared" si="90"/>
        <v>0</v>
      </c>
      <c r="O942" s="468">
        <f t="shared" si="91"/>
        <v>0</v>
      </c>
      <c r="P942" s="468">
        <f>IF(O942=1,SUM($O$6:O942),0)</f>
        <v>0</v>
      </c>
    </row>
    <row r="943" customHeight="1" spans="1:16">
      <c r="A943" s="487"/>
      <c r="B943" s="497">
        <v>14</v>
      </c>
      <c r="C943" s="209" t="s">
        <v>984</v>
      </c>
      <c r="D943" s="498" t="s">
        <v>24</v>
      </c>
      <c r="E943" s="499" t="s">
        <v>971</v>
      </c>
      <c r="F943" s="501">
        <v>2984000</v>
      </c>
      <c r="G943" s="501">
        <v>2984000</v>
      </c>
      <c r="H943" s="502"/>
      <c r="I943" s="495">
        <f t="shared" si="87"/>
        <v>2984000</v>
      </c>
      <c r="J943" s="511">
        <f t="shared" si="88"/>
        <v>0</v>
      </c>
      <c r="K943" s="468">
        <f t="shared" si="89"/>
        <v>0</v>
      </c>
      <c r="L943" s="468">
        <f>IF(J943=1,SUM($J$6:J943),0)</f>
        <v>0</v>
      </c>
      <c r="M943" s="468">
        <f>IF(K943=1,SUM($K$6:K943),0)</f>
        <v>0</v>
      </c>
      <c r="N943" s="513">
        <f t="shared" si="90"/>
        <v>0</v>
      </c>
      <c r="O943" s="468">
        <f t="shared" si="91"/>
        <v>0</v>
      </c>
      <c r="P943" s="468">
        <f>IF(O943=1,SUM($O$6:O943),0)</f>
        <v>0</v>
      </c>
    </row>
    <row r="944" customHeight="1" spans="1:16">
      <c r="A944" s="487"/>
      <c r="B944" s="497">
        <v>15</v>
      </c>
      <c r="C944" s="209" t="s">
        <v>985</v>
      </c>
      <c r="D944" s="498" t="s">
        <v>24</v>
      </c>
      <c r="E944" s="499" t="s">
        <v>971</v>
      </c>
      <c r="F944" s="501">
        <v>7804000</v>
      </c>
      <c r="G944" s="501">
        <v>7804000</v>
      </c>
      <c r="H944" s="502"/>
      <c r="I944" s="495">
        <f t="shared" si="87"/>
        <v>7804000</v>
      </c>
      <c r="J944" s="511">
        <f t="shared" si="88"/>
        <v>0</v>
      </c>
      <c r="K944" s="468">
        <f t="shared" si="89"/>
        <v>0</v>
      </c>
      <c r="L944" s="468">
        <f>IF(J944=1,SUM($J$6:J944),0)</f>
        <v>0</v>
      </c>
      <c r="M944" s="468">
        <f>IF(K944=1,SUM($K$6:K944),0)</f>
        <v>0</v>
      </c>
      <c r="N944" s="513">
        <f t="shared" si="90"/>
        <v>0</v>
      </c>
      <c r="O944" s="468">
        <f t="shared" si="91"/>
        <v>0</v>
      </c>
      <c r="P944" s="468">
        <f>IF(O944=1,SUM($O$6:O944),0)</f>
        <v>0</v>
      </c>
    </row>
    <row r="945" customHeight="1" spans="1:16">
      <c r="A945" s="487"/>
      <c r="B945" s="497">
        <v>16</v>
      </c>
      <c r="C945" s="209" t="s">
        <v>986</v>
      </c>
      <c r="D945" s="498" t="s">
        <v>24</v>
      </c>
      <c r="E945" s="499" t="s">
        <v>971</v>
      </c>
      <c r="F945" s="501">
        <v>6152000</v>
      </c>
      <c r="G945" s="501">
        <v>6152000</v>
      </c>
      <c r="H945" s="502"/>
      <c r="I945" s="495">
        <f t="shared" ref="I945:I998" si="92">IF($I$5=$G$4,G945,(IF($I$5=$F$4,F945,0)))</f>
        <v>6152000</v>
      </c>
      <c r="J945" s="511">
        <f t="shared" si="88"/>
        <v>0</v>
      </c>
      <c r="K945" s="468">
        <f t="shared" si="89"/>
        <v>0</v>
      </c>
      <c r="L945" s="468">
        <f>IF(J945=1,SUM($J$6:J945),0)</f>
        <v>0</v>
      </c>
      <c r="M945" s="468">
        <f>IF(K945=1,SUM($K$6:K945),0)</f>
        <v>0</v>
      </c>
      <c r="N945" s="513">
        <f t="shared" si="90"/>
        <v>0</v>
      </c>
      <c r="O945" s="468">
        <f t="shared" si="91"/>
        <v>0</v>
      </c>
      <c r="P945" s="468">
        <f>IF(O945=1,SUM($O$6:O945),0)</f>
        <v>0</v>
      </c>
    </row>
    <row r="946" customHeight="1" spans="1:16">
      <c r="A946" s="487"/>
      <c r="B946" s="497">
        <v>17</v>
      </c>
      <c r="C946" s="209" t="s">
        <v>987</v>
      </c>
      <c r="D946" s="498" t="s">
        <v>24</v>
      </c>
      <c r="E946" s="499" t="s">
        <v>971</v>
      </c>
      <c r="F946" s="501">
        <v>5232000</v>
      </c>
      <c r="G946" s="501">
        <v>5232000</v>
      </c>
      <c r="H946" s="502"/>
      <c r="I946" s="495">
        <f t="shared" si="92"/>
        <v>5232000</v>
      </c>
      <c r="J946" s="511">
        <f t="shared" si="88"/>
        <v>0</v>
      </c>
      <c r="K946" s="468">
        <f t="shared" si="89"/>
        <v>0</v>
      </c>
      <c r="L946" s="468">
        <f>IF(J946=1,SUM($J$6:J946),0)</f>
        <v>0</v>
      </c>
      <c r="M946" s="468">
        <f>IF(K946=1,SUM($K$6:K946),0)</f>
        <v>0</v>
      </c>
      <c r="N946" s="513">
        <f t="shared" si="90"/>
        <v>0</v>
      </c>
      <c r="O946" s="468">
        <f t="shared" si="91"/>
        <v>0</v>
      </c>
      <c r="P946" s="468">
        <f>IF(O946=1,SUM($O$6:O946),0)</f>
        <v>0</v>
      </c>
    </row>
    <row r="947" customHeight="1" spans="1:16">
      <c r="A947" s="487"/>
      <c r="B947" s="497">
        <v>18</v>
      </c>
      <c r="C947" s="209" t="s">
        <v>988</v>
      </c>
      <c r="D947" s="498" t="s">
        <v>24</v>
      </c>
      <c r="E947" s="499" t="s">
        <v>971</v>
      </c>
      <c r="F947" s="501">
        <v>3974000</v>
      </c>
      <c r="G947" s="501">
        <v>3974000</v>
      </c>
      <c r="H947" s="502"/>
      <c r="I947" s="495">
        <f t="shared" si="92"/>
        <v>3974000</v>
      </c>
      <c r="J947" s="511">
        <f t="shared" si="88"/>
        <v>0</v>
      </c>
      <c r="K947" s="468">
        <f t="shared" si="89"/>
        <v>0</v>
      </c>
      <c r="L947" s="468">
        <f>IF(J947=1,SUM($J$6:J947),0)</f>
        <v>0</v>
      </c>
      <c r="M947" s="468">
        <f>IF(K947=1,SUM($K$6:K947),0)</f>
        <v>0</v>
      </c>
      <c r="N947" s="513">
        <f t="shared" si="90"/>
        <v>0</v>
      </c>
      <c r="O947" s="468">
        <f t="shared" si="91"/>
        <v>0</v>
      </c>
      <c r="P947" s="468">
        <f>IF(O947=1,SUM($O$6:O947),0)</f>
        <v>0</v>
      </c>
    </row>
    <row r="948" customHeight="1" spans="1:16">
      <c r="A948" s="487"/>
      <c r="B948" s="497">
        <v>19</v>
      </c>
      <c r="C948" s="209" t="s">
        <v>989</v>
      </c>
      <c r="D948" s="498" t="s">
        <v>24</v>
      </c>
      <c r="E948" s="499" t="s">
        <v>971</v>
      </c>
      <c r="F948" s="501">
        <v>5452000</v>
      </c>
      <c r="G948" s="501">
        <v>5452000</v>
      </c>
      <c r="H948" s="502"/>
      <c r="I948" s="495">
        <f t="shared" si="92"/>
        <v>5452000</v>
      </c>
      <c r="J948" s="511">
        <f t="shared" si="88"/>
        <v>0</v>
      </c>
      <c r="K948" s="468">
        <f t="shared" si="89"/>
        <v>0</v>
      </c>
      <c r="L948" s="468">
        <f>IF(J948=1,SUM($J$6:J948),0)</f>
        <v>0</v>
      </c>
      <c r="M948" s="468">
        <f>IF(K948=1,SUM($K$6:K948),0)</f>
        <v>0</v>
      </c>
      <c r="N948" s="513">
        <f t="shared" si="90"/>
        <v>0</v>
      </c>
      <c r="O948" s="468">
        <f t="shared" si="91"/>
        <v>0</v>
      </c>
      <c r="P948" s="468">
        <f>IF(O948=1,SUM($O$6:O948),0)</f>
        <v>0</v>
      </c>
    </row>
    <row r="949" customHeight="1" spans="1:16">
      <c r="A949" s="487"/>
      <c r="B949" s="497">
        <v>20</v>
      </c>
      <c r="C949" s="209" t="s">
        <v>990</v>
      </c>
      <c r="D949" s="498" t="s">
        <v>24</v>
      </c>
      <c r="E949" s="499" t="s">
        <v>971</v>
      </c>
      <c r="F949" s="501">
        <v>4868000</v>
      </c>
      <c r="G949" s="501">
        <v>4868000</v>
      </c>
      <c r="H949" s="502"/>
      <c r="I949" s="495">
        <f t="shared" si="92"/>
        <v>4868000</v>
      </c>
      <c r="J949" s="511">
        <f t="shared" si="88"/>
        <v>0</v>
      </c>
      <c r="K949" s="468">
        <f t="shared" si="89"/>
        <v>0</v>
      </c>
      <c r="L949" s="468">
        <f>IF(J949=1,SUM($J$6:J949),0)</f>
        <v>0</v>
      </c>
      <c r="M949" s="468">
        <f>IF(K949=1,SUM($K$6:K949),0)</f>
        <v>0</v>
      </c>
      <c r="N949" s="513">
        <f t="shared" si="90"/>
        <v>0</v>
      </c>
      <c r="O949" s="468">
        <f t="shared" si="91"/>
        <v>0</v>
      </c>
      <c r="P949" s="468">
        <f>IF(O949=1,SUM($O$6:O949),0)</f>
        <v>0</v>
      </c>
    </row>
    <row r="950" customHeight="1" spans="1:16">
      <c r="A950" s="487"/>
      <c r="B950" s="497">
        <v>21</v>
      </c>
      <c r="C950" s="209" t="s">
        <v>991</v>
      </c>
      <c r="D950" s="498" t="s">
        <v>24</v>
      </c>
      <c r="E950" s="499" t="s">
        <v>971</v>
      </c>
      <c r="F950" s="501">
        <v>3586000</v>
      </c>
      <c r="G950" s="501">
        <v>3586000</v>
      </c>
      <c r="H950" s="502"/>
      <c r="I950" s="495">
        <f t="shared" si="92"/>
        <v>3586000</v>
      </c>
      <c r="J950" s="511">
        <f t="shared" si="88"/>
        <v>0</v>
      </c>
      <c r="K950" s="468">
        <f t="shared" si="89"/>
        <v>0</v>
      </c>
      <c r="L950" s="468">
        <f>IF(J950=1,SUM($J$6:J950),0)</f>
        <v>0</v>
      </c>
      <c r="M950" s="468">
        <f>IF(K950=1,SUM($K$6:K950),0)</f>
        <v>0</v>
      </c>
      <c r="N950" s="513">
        <f t="shared" si="90"/>
        <v>0</v>
      </c>
      <c r="O950" s="468">
        <f t="shared" si="91"/>
        <v>0</v>
      </c>
      <c r="P950" s="468">
        <f>IF(O950=1,SUM($O$6:O950),0)</f>
        <v>0</v>
      </c>
    </row>
    <row r="951" customHeight="1" spans="1:16">
      <c r="A951" s="487"/>
      <c r="B951" s="497">
        <v>22</v>
      </c>
      <c r="C951" s="209" t="s">
        <v>992</v>
      </c>
      <c r="D951" s="498" t="s">
        <v>24</v>
      </c>
      <c r="E951" s="499" t="s">
        <v>971</v>
      </c>
      <c r="F951" s="501">
        <v>3038000</v>
      </c>
      <c r="G951" s="501">
        <v>3038000</v>
      </c>
      <c r="H951" s="502"/>
      <c r="I951" s="495">
        <f t="shared" si="92"/>
        <v>3038000</v>
      </c>
      <c r="J951" s="511">
        <f t="shared" si="88"/>
        <v>0</v>
      </c>
      <c r="K951" s="468">
        <f t="shared" si="89"/>
        <v>0</v>
      </c>
      <c r="L951" s="468">
        <f>IF(J951=1,SUM($J$6:J951),0)</f>
        <v>0</v>
      </c>
      <c r="M951" s="468">
        <f>IF(K951=1,SUM($K$6:K951),0)</f>
        <v>0</v>
      </c>
      <c r="N951" s="513">
        <f t="shared" si="90"/>
        <v>0</v>
      </c>
      <c r="O951" s="468">
        <f t="shared" si="91"/>
        <v>0</v>
      </c>
      <c r="P951" s="468">
        <f>IF(O951=1,SUM($O$6:O951),0)</f>
        <v>0</v>
      </c>
    </row>
    <row r="952" customHeight="1" spans="1:16">
      <c r="A952" s="487"/>
      <c r="B952" s="497">
        <v>23</v>
      </c>
      <c r="C952" s="209" t="s">
        <v>993</v>
      </c>
      <c r="D952" s="498" t="s">
        <v>24</v>
      </c>
      <c r="E952" s="499" t="s">
        <v>971</v>
      </c>
      <c r="F952" s="501">
        <v>2729702.1956123</v>
      </c>
      <c r="G952" s="501">
        <v>2729702.1956123</v>
      </c>
      <c r="H952" s="502"/>
      <c r="I952" s="495">
        <f t="shared" si="92"/>
        <v>2729702.1956123</v>
      </c>
      <c r="J952" s="511">
        <f t="shared" si="88"/>
        <v>0</v>
      </c>
      <c r="K952" s="468">
        <f t="shared" si="89"/>
        <v>0</v>
      </c>
      <c r="L952" s="468">
        <f>IF(J952=1,SUM($J$6:J952),0)</f>
        <v>0</v>
      </c>
      <c r="M952" s="468">
        <f>IF(K952=1,SUM($K$6:K952),0)</f>
        <v>0</v>
      </c>
      <c r="N952" s="513">
        <f t="shared" si="90"/>
        <v>0</v>
      </c>
      <c r="O952" s="468">
        <f t="shared" si="91"/>
        <v>0</v>
      </c>
      <c r="P952" s="468">
        <f>IF(O952=1,SUM($O$6:O952),0)</f>
        <v>0</v>
      </c>
    </row>
    <row r="953" customHeight="1" spans="1:16">
      <c r="A953" s="487"/>
      <c r="B953" s="497">
        <v>24</v>
      </c>
      <c r="C953" s="209" t="s">
        <v>994</v>
      </c>
      <c r="D953" s="498" t="s">
        <v>24</v>
      </c>
      <c r="E953" s="499" t="s">
        <v>971</v>
      </c>
      <c r="F953" s="501">
        <v>2509623.32600618</v>
      </c>
      <c r="G953" s="501">
        <v>2509623.32600618</v>
      </c>
      <c r="H953" s="502"/>
      <c r="I953" s="495">
        <f t="shared" si="92"/>
        <v>2509623.32600618</v>
      </c>
      <c r="J953" s="511">
        <f t="shared" si="88"/>
        <v>0</v>
      </c>
      <c r="K953" s="468">
        <f t="shared" si="89"/>
        <v>0</v>
      </c>
      <c r="L953" s="468">
        <f>IF(J953=1,SUM($J$6:J953),0)</f>
        <v>0</v>
      </c>
      <c r="M953" s="468">
        <f>IF(K953=1,SUM($K$6:K953),0)</f>
        <v>0</v>
      </c>
      <c r="N953" s="513">
        <f t="shared" si="90"/>
        <v>0</v>
      </c>
      <c r="O953" s="468">
        <f t="shared" si="91"/>
        <v>0</v>
      </c>
      <c r="P953" s="468">
        <f>IF(O953=1,SUM($O$6:O953),0)</f>
        <v>0</v>
      </c>
    </row>
    <row r="954" customHeight="1" spans="1:16">
      <c r="A954" s="487"/>
      <c r="B954" s="497">
        <v>25</v>
      </c>
      <c r="C954" s="209" t="s">
        <v>995</v>
      </c>
      <c r="D954" s="498" t="s">
        <v>24</v>
      </c>
      <c r="E954" s="499" t="s">
        <v>971</v>
      </c>
      <c r="F954" s="501">
        <v>2304000</v>
      </c>
      <c r="G954" s="501">
        <v>2304000</v>
      </c>
      <c r="H954" s="502"/>
      <c r="I954" s="495">
        <f t="shared" si="92"/>
        <v>2304000</v>
      </c>
      <c r="J954" s="511">
        <f t="shared" si="88"/>
        <v>0</v>
      </c>
      <c r="K954" s="468">
        <f t="shared" si="89"/>
        <v>0</v>
      </c>
      <c r="L954" s="468">
        <f>IF(J954=1,SUM($J$6:J954),0)</f>
        <v>0</v>
      </c>
      <c r="M954" s="468">
        <f>IF(K954=1,SUM($K$6:K954),0)</f>
        <v>0</v>
      </c>
      <c r="N954" s="513">
        <f t="shared" si="90"/>
        <v>0</v>
      </c>
      <c r="O954" s="468">
        <f t="shared" si="91"/>
        <v>0</v>
      </c>
      <c r="P954" s="468">
        <f>IF(O954=1,SUM($O$6:O954),0)</f>
        <v>0</v>
      </c>
    </row>
    <row r="955" customHeight="1" spans="1:16">
      <c r="A955" s="487"/>
      <c r="B955" s="497">
        <v>26</v>
      </c>
      <c r="C955" s="209" t="s">
        <v>996</v>
      </c>
      <c r="D955" s="498" t="s">
        <v>24</v>
      </c>
      <c r="E955" s="499" t="s">
        <v>971</v>
      </c>
      <c r="F955" s="501">
        <v>2300000</v>
      </c>
      <c r="G955" s="501">
        <v>2300000</v>
      </c>
      <c r="H955" s="502"/>
      <c r="I955" s="495">
        <f t="shared" si="92"/>
        <v>2300000</v>
      </c>
      <c r="J955" s="511">
        <f t="shared" si="88"/>
        <v>0</v>
      </c>
      <c r="K955" s="468">
        <f t="shared" si="89"/>
        <v>0</v>
      </c>
      <c r="L955" s="468">
        <f>IF(J955=1,SUM($J$6:J955),0)</f>
        <v>0</v>
      </c>
      <c r="M955" s="468">
        <f>IF(K955=1,SUM($K$6:K955),0)</f>
        <v>0</v>
      </c>
      <c r="N955" s="513">
        <f t="shared" si="90"/>
        <v>0</v>
      </c>
      <c r="O955" s="468">
        <f t="shared" si="91"/>
        <v>0</v>
      </c>
      <c r="P955" s="468">
        <f>IF(O955=1,SUM($O$6:O955),0)</f>
        <v>0</v>
      </c>
    </row>
    <row r="956" customHeight="1" spans="1:16">
      <c r="A956" s="487"/>
      <c r="B956" s="497">
        <v>27</v>
      </c>
      <c r="C956" s="209" t="s">
        <v>997</v>
      </c>
      <c r="D956" s="498" t="s">
        <v>24</v>
      </c>
      <c r="E956" s="499" t="s">
        <v>971</v>
      </c>
      <c r="F956" s="501">
        <v>2036000</v>
      </c>
      <c r="G956" s="501">
        <v>2036000</v>
      </c>
      <c r="H956" s="502"/>
      <c r="I956" s="495">
        <f t="shared" si="92"/>
        <v>2036000</v>
      </c>
      <c r="J956" s="511">
        <f t="shared" si="88"/>
        <v>0</v>
      </c>
      <c r="K956" s="468">
        <f t="shared" si="89"/>
        <v>0</v>
      </c>
      <c r="L956" s="468">
        <f>IF(J956=1,SUM($J$6:J956),0)</f>
        <v>0</v>
      </c>
      <c r="M956" s="468">
        <f>IF(K956=1,SUM($K$6:K956),0)</f>
        <v>0</v>
      </c>
      <c r="N956" s="513">
        <f t="shared" si="90"/>
        <v>0</v>
      </c>
      <c r="O956" s="468">
        <f t="shared" si="91"/>
        <v>0</v>
      </c>
      <c r="P956" s="468">
        <f>IF(O956=1,SUM($O$6:O956),0)</f>
        <v>0</v>
      </c>
    </row>
    <row r="957" customHeight="1" spans="1:16">
      <c r="A957" s="487"/>
      <c r="B957" s="497">
        <v>28</v>
      </c>
      <c r="C957" s="209" t="s">
        <v>998</v>
      </c>
      <c r="D957" s="498" t="s">
        <v>24</v>
      </c>
      <c r="E957" s="499" t="s">
        <v>971</v>
      </c>
      <c r="F957" s="501">
        <v>10465400</v>
      </c>
      <c r="G957" s="501">
        <v>10465400</v>
      </c>
      <c r="H957" s="502"/>
      <c r="I957" s="495">
        <f t="shared" si="92"/>
        <v>10465400</v>
      </c>
      <c r="J957" s="511">
        <f t="shared" si="88"/>
        <v>0</v>
      </c>
      <c r="K957" s="468">
        <f t="shared" si="89"/>
        <v>0</v>
      </c>
      <c r="L957" s="468">
        <f>IF(J957=1,SUM($J$6:J957),0)</f>
        <v>0</v>
      </c>
      <c r="M957" s="468">
        <f>IF(K957=1,SUM($K$6:K957),0)</f>
        <v>0</v>
      </c>
      <c r="N957" s="513">
        <f t="shared" si="90"/>
        <v>0</v>
      </c>
      <c r="O957" s="468">
        <f t="shared" si="91"/>
        <v>0</v>
      </c>
      <c r="P957" s="468">
        <f>IF(O957=1,SUM($O$6:O957),0)</f>
        <v>0</v>
      </c>
    </row>
    <row r="958" customHeight="1" spans="1:16">
      <c r="A958" s="487"/>
      <c r="B958" s="497">
        <v>29</v>
      </c>
      <c r="C958" s="209" t="s">
        <v>999</v>
      </c>
      <c r="D958" s="498" t="s">
        <v>24</v>
      </c>
      <c r="E958" s="499" t="s">
        <v>971</v>
      </c>
      <c r="F958" s="501">
        <v>10465400</v>
      </c>
      <c r="G958" s="501">
        <v>10465400</v>
      </c>
      <c r="H958" s="502"/>
      <c r="I958" s="495">
        <f t="shared" si="92"/>
        <v>10465400</v>
      </c>
      <c r="J958" s="511">
        <f t="shared" si="88"/>
        <v>0</v>
      </c>
      <c r="K958" s="468">
        <f t="shared" si="89"/>
        <v>0</v>
      </c>
      <c r="L958" s="468">
        <f>IF(J958=1,SUM($J$6:J958),0)</f>
        <v>0</v>
      </c>
      <c r="M958" s="468">
        <f>IF(K958=1,SUM($K$6:K958),0)</f>
        <v>0</v>
      </c>
      <c r="N958" s="513">
        <f t="shared" si="90"/>
        <v>0</v>
      </c>
      <c r="O958" s="468">
        <f t="shared" si="91"/>
        <v>0</v>
      </c>
      <c r="P958" s="468">
        <f>IF(O958=1,SUM($O$6:O958),0)</f>
        <v>0</v>
      </c>
    </row>
    <row r="959" customHeight="1" spans="1:16">
      <c r="A959" s="487"/>
      <c r="B959" s="497">
        <v>30</v>
      </c>
      <c r="C959" s="209" t="s">
        <v>1000</v>
      </c>
      <c r="D959" s="498" t="s">
        <v>24</v>
      </c>
      <c r="E959" s="499" t="s">
        <v>971</v>
      </c>
      <c r="F959" s="501">
        <v>8168600</v>
      </c>
      <c r="G959" s="501">
        <v>8168600</v>
      </c>
      <c r="H959" s="502"/>
      <c r="I959" s="495">
        <f t="shared" si="92"/>
        <v>8168600</v>
      </c>
      <c r="J959" s="511">
        <f t="shared" si="88"/>
        <v>0</v>
      </c>
      <c r="K959" s="468">
        <f t="shared" si="89"/>
        <v>0</v>
      </c>
      <c r="L959" s="468">
        <f>IF(J959=1,SUM($J$6:J959),0)</f>
        <v>0</v>
      </c>
      <c r="M959" s="468">
        <f>IF(K959=1,SUM($K$6:K959),0)</f>
        <v>0</v>
      </c>
      <c r="N959" s="513">
        <f t="shared" si="90"/>
        <v>0</v>
      </c>
      <c r="O959" s="468">
        <f t="shared" si="91"/>
        <v>0</v>
      </c>
      <c r="P959" s="468">
        <f>IF(O959=1,SUM($O$6:O959),0)</f>
        <v>0</v>
      </c>
    </row>
    <row r="960" customHeight="1" spans="1:16">
      <c r="A960" s="487"/>
      <c r="B960" s="497">
        <v>31</v>
      </c>
      <c r="C960" s="209" t="s">
        <v>1001</v>
      </c>
      <c r="D960" s="498" t="s">
        <v>24</v>
      </c>
      <c r="E960" s="499" t="s">
        <v>971</v>
      </c>
      <c r="F960" s="501">
        <v>7737400</v>
      </c>
      <c r="G960" s="501">
        <v>7737400</v>
      </c>
      <c r="H960" s="502"/>
      <c r="I960" s="495">
        <f t="shared" si="92"/>
        <v>7737400</v>
      </c>
      <c r="J960" s="511">
        <f t="shared" si="88"/>
        <v>0</v>
      </c>
      <c r="K960" s="468">
        <f t="shared" si="89"/>
        <v>0</v>
      </c>
      <c r="L960" s="468">
        <f>IF(J960=1,SUM($J$6:J960),0)</f>
        <v>0</v>
      </c>
      <c r="M960" s="468">
        <f>IF(K960=1,SUM($K$6:K960),0)</f>
        <v>0</v>
      </c>
      <c r="N960" s="513">
        <f t="shared" si="90"/>
        <v>0</v>
      </c>
      <c r="O960" s="468">
        <f t="shared" si="91"/>
        <v>0</v>
      </c>
      <c r="P960" s="468">
        <f>IF(O960=1,SUM($O$6:O960),0)</f>
        <v>0</v>
      </c>
    </row>
    <row r="961" customHeight="1" spans="1:16">
      <c r="A961" s="487"/>
      <c r="B961" s="497">
        <v>32</v>
      </c>
      <c r="C961" s="209" t="s">
        <v>1002</v>
      </c>
      <c r="D961" s="498" t="s">
        <v>24</v>
      </c>
      <c r="E961" s="499" t="s">
        <v>971</v>
      </c>
      <c r="F961" s="501">
        <v>6602200</v>
      </c>
      <c r="G961" s="501">
        <v>6602200</v>
      </c>
      <c r="H961" s="502"/>
      <c r="I961" s="495">
        <f t="shared" si="92"/>
        <v>6602200</v>
      </c>
      <c r="J961" s="511">
        <f t="shared" si="88"/>
        <v>0</v>
      </c>
      <c r="K961" s="468">
        <f t="shared" si="89"/>
        <v>0</v>
      </c>
      <c r="L961" s="468">
        <f>IF(J961=1,SUM($J$6:J961),0)</f>
        <v>0</v>
      </c>
      <c r="M961" s="468">
        <f>IF(K961=1,SUM($K$6:K961),0)</f>
        <v>0</v>
      </c>
      <c r="N961" s="513">
        <f t="shared" si="90"/>
        <v>0</v>
      </c>
      <c r="O961" s="468">
        <f t="shared" si="91"/>
        <v>0</v>
      </c>
      <c r="P961" s="468">
        <f>IF(O961=1,SUM($O$6:O961),0)</f>
        <v>0</v>
      </c>
    </row>
    <row r="962" customHeight="1" spans="1:16">
      <c r="A962" s="487"/>
      <c r="B962" s="497">
        <v>33</v>
      </c>
      <c r="C962" s="209" t="s">
        <v>1003</v>
      </c>
      <c r="D962" s="498" t="s">
        <v>24</v>
      </c>
      <c r="E962" s="499" t="s">
        <v>971</v>
      </c>
      <c r="F962" s="501">
        <v>6399800</v>
      </c>
      <c r="G962" s="501">
        <v>6399800</v>
      </c>
      <c r="H962" s="502"/>
      <c r="I962" s="495">
        <f t="shared" si="92"/>
        <v>6399800</v>
      </c>
      <c r="J962" s="511">
        <f t="shared" si="88"/>
        <v>0</v>
      </c>
      <c r="K962" s="468">
        <f t="shared" si="89"/>
        <v>0</v>
      </c>
      <c r="L962" s="468">
        <f>IF(J962=1,SUM($J$6:J962),0)</f>
        <v>0</v>
      </c>
      <c r="M962" s="468">
        <f>IF(K962=1,SUM($K$6:K962),0)</f>
        <v>0</v>
      </c>
      <c r="N962" s="513">
        <f t="shared" si="90"/>
        <v>0</v>
      </c>
      <c r="O962" s="468">
        <f t="shared" si="91"/>
        <v>0</v>
      </c>
      <c r="P962" s="468">
        <f>IF(O962=1,SUM($O$6:O962),0)</f>
        <v>0</v>
      </c>
    </row>
    <row r="963" customHeight="1" spans="1:16">
      <c r="A963" s="487"/>
      <c r="B963" s="497">
        <v>34</v>
      </c>
      <c r="C963" s="209" t="s">
        <v>1004</v>
      </c>
      <c r="D963" s="498" t="s">
        <v>24</v>
      </c>
      <c r="E963" s="499" t="s">
        <v>971</v>
      </c>
      <c r="F963" s="501">
        <v>6393200</v>
      </c>
      <c r="G963" s="501">
        <v>6393200</v>
      </c>
      <c r="H963" s="502"/>
      <c r="I963" s="495">
        <f t="shared" si="92"/>
        <v>6393200</v>
      </c>
      <c r="J963" s="511">
        <f t="shared" si="88"/>
        <v>0</v>
      </c>
      <c r="K963" s="468">
        <f t="shared" si="89"/>
        <v>0</v>
      </c>
      <c r="L963" s="468">
        <f>IF(J963=1,SUM($J$6:J963),0)</f>
        <v>0</v>
      </c>
      <c r="M963" s="468">
        <f>IF(K963=1,SUM($K$6:K963),0)</f>
        <v>0</v>
      </c>
      <c r="N963" s="513">
        <f t="shared" si="90"/>
        <v>0</v>
      </c>
      <c r="O963" s="468">
        <f t="shared" si="91"/>
        <v>0</v>
      </c>
      <c r="P963" s="468">
        <f>IF(O963=1,SUM($O$6:O963),0)</f>
        <v>0</v>
      </c>
    </row>
    <row r="964" customHeight="1" spans="1:16">
      <c r="A964" s="487"/>
      <c r="B964" s="497">
        <v>35</v>
      </c>
      <c r="C964" s="209" t="s">
        <v>1005</v>
      </c>
      <c r="D964" s="498" t="s">
        <v>24</v>
      </c>
      <c r="E964" s="499" t="s">
        <v>971</v>
      </c>
      <c r="F964" s="501">
        <v>5434000</v>
      </c>
      <c r="G964" s="501">
        <v>5434000</v>
      </c>
      <c r="H964" s="502"/>
      <c r="I964" s="495">
        <f t="shared" si="92"/>
        <v>5434000</v>
      </c>
      <c r="J964" s="511">
        <f t="shared" si="88"/>
        <v>0</v>
      </c>
      <c r="K964" s="468">
        <f t="shared" si="89"/>
        <v>0</v>
      </c>
      <c r="L964" s="468">
        <f>IF(J964=1,SUM($J$6:J964),0)</f>
        <v>0</v>
      </c>
      <c r="M964" s="468">
        <f>IF(K964=1,SUM($K$6:K964),0)</f>
        <v>0</v>
      </c>
      <c r="N964" s="513">
        <f t="shared" si="90"/>
        <v>0</v>
      </c>
      <c r="O964" s="468">
        <f t="shared" si="91"/>
        <v>0</v>
      </c>
      <c r="P964" s="468">
        <f>IF(O964=1,SUM($O$6:O964),0)</f>
        <v>0</v>
      </c>
    </row>
    <row r="965" customHeight="1" spans="1:16">
      <c r="A965" s="487"/>
      <c r="B965" s="497">
        <v>36</v>
      </c>
      <c r="C965" s="209" t="s">
        <v>1006</v>
      </c>
      <c r="D965" s="498" t="s">
        <v>24</v>
      </c>
      <c r="E965" s="499" t="s">
        <v>971</v>
      </c>
      <c r="F965" s="501">
        <v>6072000</v>
      </c>
      <c r="G965" s="501">
        <v>6072000</v>
      </c>
      <c r="H965" s="502"/>
      <c r="I965" s="495">
        <f t="shared" si="92"/>
        <v>6072000</v>
      </c>
      <c r="J965" s="511">
        <f t="shared" si="88"/>
        <v>0</v>
      </c>
      <c r="K965" s="468">
        <f t="shared" si="89"/>
        <v>0</v>
      </c>
      <c r="L965" s="468">
        <f>IF(J965=1,SUM($J$6:J965),0)</f>
        <v>0</v>
      </c>
      <c r="M965" s="468">
        <f>IF(K965=1,SUM($K$6:K965),0)</f>
        <v>0</v>
      </c>
      <c r="N965" s="513">
        <f t="shared" si="90"/>
        <v>0</v>
      </c>
      <c r="O965" s="468">
        <f t="shared" si="91"/>
        <v>0</v>
      </c>
      <c r="P965" s="468">
        <f>IF(O965=1,SUM($O$6:O965),0)</f>
        <v>0</v>
      </c>
    </row>
    <row r="966" customHeight="1" spans="1:16">
      <c r="A966" s="487"/>
      <c r="B966" s="497">
        <v>37</v>
      </c>
      <c r="C966" s="209" t="s">
        <v>1007</v>
      </c>
      <c r="D966" s="498" t="s">
        <v>24</v>
      </c>
      <c r="E966" s="499" t="s">
        <v>971</v>
      </c>
      <c r="F966" s="501">
        <v>5898200</v>
      </c>
      <c r="G966" s="501">
        <v>5898200</v>
      </c>
      <c r="H966" s="502"/>
      <c r="I966" s="495">
        <f t="shared" si="92"/>
        <v>5898200</v>
      </c>
      <c r="J966" s="511">
        <f t="shared" si="88"/>
        <v>0</v>
      </c>
      <c r="K966" s="468">
        <f t="shared" si="89"/>
        <v>0</v>
      </c>
      <c r="L966" s="468">
        <f>IF(J966=1,SUM($J$6:J966),0)</f>
        <v>0</v>
      </c>
      <c r="M966" s="468">
        <f>IF(K966=1,SUM($K$6:K966),0)</f>
        <v>0</v>
      </c>
      <c r="N966" s="513">
        <f t="shared" si="90"/>
        <v>0</v>
      </c>
      <c r="O966" s="468">
        <f t="shared" si="91"/>
        <v>0</v>
      </c>
      <c r="P966" s="468">
        <f>IF(O966=1,SUM($O$6:O966),0)</f>
        <v>0</v>
      </c>
    </row>
    <row r="967" customHeight="1" spans="1:16">
      <c r="A967" s="487"/>
      <c r="B967" s="497">
        <v>38</v>
      </c>
      <c r="C967" s="209" t="s">
        <v>1008</v>
      </c>
      <c r="D967" s="498" t="s">
        <v>24</v>
      </c>
      <c r="E967" s="499" t="s">
        <v>971</v>
      </c>
      <c r="F967" s="501">
        <v>4892800</v>
      </c>
      <c r="G967" s="501">
        <v>4892800</v>
      </c>
      <c r="H967" s="502"/>
      <c r="I967" s="495">
        <f t="shared" si="92"/>
        <v>4892800</v>
      </c>
      <c r="J967" s="511">
        <f t="shared" si="88"/>
        <v>0</v>
      </c>
      <c r="K967" s="468">
        <f t="shared" si="89"/>
        <v>0</v>
      </c>
      <c r="L967" s="468">
        <f>IF(J967=1,SUM($J$6:J967),0)</f>
        <v>0</v>
      </c>
      <c r="M967" s="468">
        <f>IF(K967=1,SUM($K$6:K967),0)</f>
        <v>0</v>
      </c>
      <c r="N967" s="513">
        <f t="shared" si="90"/>
        <v>0</v>
      </c>
      <c r="O967" s="468">
        <f t="shared" si="91"/>
        <v>0</v>
      </c>
      <c r="P967" s="468">
        <f>IF(O967=1,SUM($O$6:O967),0)</f>
        <v>0</v>
      </c>
    </row>
    <row r="968" customHeight="1" spans="1:16">
      <c r="A968" s="487"/>
      <c r="B968" s="497">
        <v>39</v>
      </c>
      <c r="C968" s="209" t="s">
        <v>1009</v>
      </c>
      <c r="D968" s="498" t="s">
        <v>24</v>
      </c>
      <c r="E968" s="499" t="s">
        <v>971</v>
      </c>
      <c r="F968" s="501">
        <v>4892800</v>
      </c>
      <c r="G968" s="501">
        <v>4892800</v>
      </c>
      <c r="H968" s="502"/>
      <c r="I968" s="495">
        <f t="shared" si="92"/>
        <v>4892800</v>
      </c>
      <c r="J968" s="511">
        <f t="shared" si="88"/>
        <v>0</v>
      </c>
      <c r="K968" s="468">
        <f t="shared" si="89"/>
        <v>0</v>
      </c>
      <c r="L968" s="468">
        <f>IF(J968=1,SUM($J$6:J968),0)</f>
        <v>0</v>
      </c>
      <c r="M968" s="468">
        <f>IF(K968=1,SUM($K$6:K968),0)</f>
        <v>0</v>
      </c>
      <c r="N968" s="513">
        <f t="shared" si="90"/>
        <v>0</v>
      </c>
      <c r="O968" s="468">
        <f t="shared" si="91"/>
        <v>0</v>
      </c>
      <c r="P968" s="468">
        <f>IF(O968=1,SUM($O$6:O968),0)</f>
        <v>0</v>
      </c>
    </row>
    <row r="969" customHeight="1" spans="1:16">
      <c r="A969" s="487"/>
      <c r="B969" s="497">
        <v>40</v>
      </c>
      <c r="C969" s="209" t="s">
        <v>1010</v>
      </c>
      <c r="D969" s="498" t="s">
        <v>24</v>
      </c>
      <c r="E969" s="499" t="s">
        <v>971</v>
      </c>
      <c r="F969" s="501">
        <v>4340600</v>
      </c>
      <c r="G969" s="501">
        <v>4340600</v>
      </c>
      <c r="H969" s="502"/>
      <c r="I969" s="495">
        <f t="shared" si="92"/>
        <v>4340600</v>
      </c>
      <c r="J969" s="511">
        <f t="shared" si="88"/>
        <v>0</v>
      </c>
      <c r="K969" s="468">
        <f t="shared" si="89"/>
        <v>0</v>
      </c>
      <c r="L969" s="468">
        <f>IF(J969=1,SUM($J$6:J969),0)</f>
        <v>0</v>
      </c>
      <c r="M969" s="468">
        <f>IF(K969=1,SUM($K$6:K969),0)</f>
        <v>0</v>
      </c>
      <c r="N969" s="513">
        <f t="shared" si="90"/>
        <v>0</v>
      </c>
      <c r="O969" s="468">
        <f t="shared" si="91"/>
        <v>0</v>
      </c>
      <c r="P969" s="468">
        <f>IF(O969=1,SUM($O$6:O969),0)</f>
        <v>0</v>
      </c>
    </row>
    <row r="970" customHeight="1" spans="1:16">
      <c r="A970" s="487"/>
      <c r="B970" s="497">
        <v>41</v>
      </c>
      <c r="C970" s="209" t="s">
        <v>1011</v>
      </c>
      <c r="D970" s="498" t="s">
        <v>24</v>
      </c>
      <c r="E970" s="499" t="s">
        <v>971</v>
      </c>
      <c r="F970" s="501">
        <v>3282400</v>
      </c>
      <c r="G970" s="501">
        <v>3282400</v>
      </c>
      <c r="H970" s="502"/>
      <c r="I970" s="495">
        <f t="shared" si="92"/>
        <v>3282400</v>
      </c>
      <c r="J970" s="511">
        <f t="shared" si="88"/>
        <v>0</v>
      </c>
      <c r="K970" s="468">
        <f t="shared" si="89"/>
        <v>0</v>
      </c>
      <c r="L970" s="468">
        <f>IF(J970=1,SUM($J$6:J970),0)</f>
        <v>0</v>
      </c>
      <c r="M970" s="468">
        <f>IF(K970=1,SUM($K$6:K970),0)</f>
        <v>0</v>
      </c>
      <c r="N970" s="513">
        <f t="shared" si="90"/>
        <v>0</v>
      </c>
      <c r="O970" s="468">
        <f t="shared" si="91"/>
        <v>0</v>
      </c>
      <c r="P970" s="468">
        <f>IF(O970=1,SUM($O$6:O970),0)</f>
        <v>0</v>
      </c>
    </row>
    <row r="971" customHeight="1" spans="1:16">
      <c r="A971" s="487"/>
      <c r="B971" s="497">
        <v>42</v>
      </c>
      <c r="C971" s="209" t="s">
        <v>1012</v>
      </c>
      <c r="D971" s="498" t="s">
        <v>24</v>
      </c>
      <c r="E971" s="499" t="s">
        <v>971</v>
      </c>
      <c r="F971" s="501">
        <v>8584400</v>
      </c>
      <c r="G971" s="501">
        <v>8584400</v>
      </c>
      <c r="H971" s="502"/>
      <c r="I971" s="495">
        <f t="shared" si="92"/>
        <v>8584400</v>
      </c>
      <c r="J971" s="511">
        <f t="shared" si="88"/>
        <v>0</v>
      </c>
      <c r="K971" s="468">
        <f t="shared" si="89"/>
        <v>0</v>
      </c>
      <c r="L971" s="468">
        <f>IF(J971=1,SUM($J$6:J971),0)</f>
        <v>0</v>
      </c>
      <c r="M971" s="468">
        <f>IF(K971=1,SUM($K$6:K971),0)</f>
        <v>0</v>
      </c>
      <c r="N971" s="513">
        <f t="shared" si="90"/>
        <v>0</v>
      </c>
      <c r="O971" s="468">
        <f t="shared" si="91"/>
        <v>0</v>
      </c>
      <c r="P971" s="468">
        <f>IF(O971=1,SUM($O$6:O971),0)</f>
        <v>0</v>
      </c>
    </row>
    <row r="972" customHeight="1" spans="1:16">
      <c r="A972" s="487"/>
      <c r="B972" s="497">
        <v>43</v>
      </c>
      <c r="C972" s="209" t="s">
        <v>1013</v>
      </c>
      <c r="D972" s="498" t="s">
        <v>24</v>
      </c>
      <c r="E972" s="499" t="s">
        <v>971</v>
      </c>
      <c r="F972" s="501">
        <v>6767200</v>
      </c>
      <c r="G972" s="501">
        <v>6767200</v>
      </c>
      <c r="H972" s="502"/>
      <c r="I972" s="495">
        <f t="shared" si="92"/>
        <v>6767200</v>
      </c>
      <c r="J972" s="511">
        <f t="shared" ref="J972:J1035" si="93">IF(D972="MDU-KD",1,0)</f>
        <v>0</v>
      </c>
      <c r="K972" s="468">
        <f t="shared" ref="K972:K1035" si="94">IF(D972="HDW",1,0)</f>
        <v>0</v>
      </c>
      <c r="L972" s="468">
        <f>IF(J972=1,SUM($J$6:J972),0)</f>
        <v>0</v>
      </c>
      <c r="M972" s="468">
        <f>IF(K972=1,SUM($K$6:K972),0)</f>
        <v>0</v>
      </c>
      <c r="N972" s="513">
        <f t="shared" ref="N972:N1035" si="95">IF(L972=0,M972,L972)</f>
        <v>0</v>
      </c>
      <c r="O972" s="468">
        <f t="shared" ref="O972:O1035" si="96">IF(E972=0,0,IF(LEFT(C972,11)="Tiang Beton",1,0))</f>
        <v>0</v>
      </c>
      <c r="P972" s="468">
        <f>IF(O972=1,SUM($O$6:O972),0)</f>
        <v>0</v>
      </c>
    </row>
    <row r="973" customHeight="1" spans="1:16">
      <c r="A973" s="487"/>
      <c r="B973" s="497">
        <v>44</v>
      </c>
      <c r="C973" s="209" t="s">
        <v>1014</v>
      </c>
      <c r="D973" s="498" t="s">
        <v>24</v>
      </c>
      <c r="E973" s="499" t="s">
        <v>971</v>
      </c>
      <c r="F973" s="501">
        <v>5755200</v>
      </c>
      <c r="G973" s="501">
        <v>5755200</v>
      </c>
      <c r="H973" s="502"/>
      <c r="I973" s="495">
        <f t="shared" si="92"/>
        <v>5755200</v>
      </c>
      <c r="J973" s="511">
        <f t="shared" si="93"/>
        <v>0</v>
      </c>
      <c r="K973" s="468">
        <f t="shared" si="94"/>
        <v>0</v>
      </c>
      <c r="L973" s="468">
        <f>IF(J973=1,SUM($J$6:J973),0)</f>
        <v>0</v>
      </c>
      <c r="M973" s="468">
        <f>IF(K973=1,SUM($K$6:K973),0)</f>
        <v>0</v>
      </c>
      <c r="N973" s="513">
        <f t="shared" si="95"/>
        <v>0</v>
      </c>
      <c r="O973" s="468">
        <f t="shared" si="96"/>
        <v>0</v>
      </c>
      <c r="P973" s="468">
        <f>IF(O973=1,SUM($O$6:O973),0)</f>
        <v>0</v>
      </c>
    </row>
    <row r="974" customHeight="1" spans="1:16">
      <c r="A974" s="487"/>
      <c r="B974" s="497">
        <v>45</v>
      </c>
      <c r="C974" s="209" t="s">
        <v>1015</v>
      </c>
      <c r="D974" s="498" t="s">
        <v>24</v>
      </c>
      <c r="E974" s="499" t="s">
        <v>971</v>
      </c>
      <c r="F974" s="501">
        <v>4371400</v>
      </c>
      <c r="G974" s="501">
        <v>4371400</v>
      </c>
      <c r="H974" s="502"/>
      <c r="I974" s="495">
        <f t="shared" si="92"/>
        <v>4371400</v>
      </c>
      <c r="J974" s="511">
        <f t="shared" si="93"/>
        <v>0</v>
      </c>
      <c r="K974" s="468">
        <f t="shared" si="94"/>
        <v>0</v>
      </c>
      <c r="L974" s="468">
        <f>IF(J974=1,SUM($J$6:J974),0)</f>
        <v>0</v>
      </c>
      <c r="M974" s="468">
        <f>IF(K974=1,SUM($K$6:K974),0)</f>
        <v>0</v>
      </c>
      <c r="N974" s="513">
        <f t="shared" si="95"/>
        <v>0</v>
      </c>
      <c r="O974" s="468">
        <f t="shared" si="96"/>
        <v>0</v>
      </c>
      <c r="P974" s="468">
        <f>IF(O974=1,SUM($O$6:O974),0)</f>
        <v>0</v>
      </c>
    </row>
    <row r="975" customHeight="1" spans="1:16">
      <c r="A975" s="487"/>
      <c r="B975" s="497">
        <v>46</v>
      </c>
      <c r="C975" s="209" t="s">
        <v>1016</v>
      </c>
      <c r="D975" s="498" t="s">
        <v>24</v>
      </c>
      <c r="E975" s="499" t="s">
        <v>971</v>
      </c>
      <c r="F975" s="501">
        <v>5997200</v>
      </c>
      <c r="G975" s="501">
        <v>5997200</v>
      </c>
      <c r="H975" s="502"/>
      <c r="I975" s="495">
        <f t="shared" si="92"/>
        <v>5997200</v>
      </c>
      <c r="J975" s="511">
        <f t="shared" si="93"/>
        <v>0</v>
      </c>
      <c r="K975" s="468">
        <f t="shared" si="94"/>
        <v>0</v>
      </c>
      <c r="L975" s="468">
        <f>IF(J975=1,SUM($J$6:J975),0)</f>
        <v>0</v>
      </c>
      <c r="M975" s="468">
        <f>IF(K975=1,SUM($K$6:K975),0)</f>
        <v>0</v>
      </c>
      <c r="N975" s="513">
        <f t="shared" si="95"/>
        <v>0</v>
      </c>
      <c r="O975" s="468">
        <f t="shared" si="96"/>
        <v>0</v>
      </c>
      <c r="P975" s="468">
        <f>IF(O975=1,SUM($O$6:O975),0)</f>
        <v>0</v>
      </c>
    </row>
    <row r="976" customHeight="1" spans="1:16">
      <c r="A976" s="487"/>
      <c r="B976" s="497">
        <v>47</v>
      </c>
      <c r="C976" s="209" t="s">
        <v>1017</v>
      </c>
      <c r="D976" s="498" t="s">
        <v>24</v>
      </c>
      <c r="E976" s="499" t="s">
        <v>971</v>
      </c>
      <c r="F976" s="501">
        <v>5354800</v>
      </c>
      <c r="G976" s="501">
        <v>5354800</v>
      </c>
      <c r="H976" s="502"/>
      <c r="I976" s="495">
        <f t="shared" si="92"/>
        <v>5354800</v>
      </c>
      <c r="J976" s="511">
        <f t="shared" si="93"/>
        <v>0</v>
      </c>
      <c r="K976" s="468">
        <f t="shared" si="94"/>
        <v>0</v>
      </c>
      <c r="L976" s="468">
        <f>IF(J976=1,SUM($J$6:J976),0)</f>
        <v>0</v>
      </c>
      <c r="M976" s="468">
        <f>IF(K976=1,SUM($K$6:K976),0)</f>
        <v>0</v>
      </c>
      <c r="N976" s="513">
        <f t="shared" si="95"/>
        <v>0</v>
      </c>
      <c r="O976" s="468">
        <f t="shared" si="96"/>
        <v>0</v>
      </c>
      <c r="P976" s="468">
        <f>IF(O976=1,SUM($O$6:O976),0)</f>
        <v>0</v>
      </c>
    </row>
    <row r="977" customHeight="1" spans="1:16">
      <c r="A977" s="487"/>
      <c r="B977" s="497">
        <v>48</v>
      </c>
      <c r="C977" s="209" t="s">
        <v>1018</v>
      </c>
      <c r="D977" s="498" t="s">
        <v>24</v>
      </c>
      <c r="E977" s="499" t="s">
        <v>971</v>
      </c>
      <c r="F977" s="501">
        <v>3944600</v>
      </c>
      <c r="G977" s="501">
        <v>3944600</v>
      </c>
      <c r="H977" s="502"/>
      <c r="I977" s="495">
        <f t="shared" si="92"/>
        <v>3944600</v>
      </c>
      <c r="J977" s="511">
        <f t="shared" si="93"/>
        <v>0</v>
      </c>
      <c r="K977" s="468">
        <f t="shared" si="94"/>
        <v>0</v>
      </c>
      <c r="L977" s="468">
        <f>IF(J977=1,SUM($J$6:J977),0)</f>
        <v>0</v>
      </c>
      <c r="M977" s="468">
        <f>IF(K977=1,SUM($K$6:K977),0)</f>
        <v>0</v>
      </c>
      <c r="N977" s="513">
        <f t="shared" si="95"/>
        <v>0</v>
      </c>
      <c r="O977" s="468">
        <f t="shared" si="96"/>
        <v>0</v>
      </c>
      <c r="P977" s="468">
        <f>IF(O977=1,SUM($O$6:O977),0)</f>
        <v>0</v>
      </c>
    </row>
    <row r="978" customHeight="1" spans="1:16">
      <c r="A978" s="487"/>
      <c r="B978" s="497">
        <v>49</v>
      </c>
      <c r="C978" s="209" t="s">
        <v>1019</v>
      </c>
      <c r="D978" s="498" t="s">
        <v>24</v>
      </c>
      <c r="E978" s="499" t="s">
        <v>971</v>
      </c>
      <c r="F978" s="501">
        <v>3341800</v>
      </c>
      <c r="G978" s="501">
        <v>3341800</v>
      </c>
      <c r="H978" s="502"/>
      <c r="I978" s="495">
        <f t="shared" si="92"/>
        <v>3341800</v>
      </c>
      <c r="J978" s="511">
        <f t="shared" si="93"/>
        <v>0</v>
      </c>
      <c r="K978" s="468">
        <f t="shared" si="94"/>
        <v>0</v>
      </c>
      <c r="L978" s="468">
        <f>IF(J978=1,SUM($J$6:J978),0)</f>
        <v>0</v>
      </c>
      <c r="M978" s="468">
        <f>IF(K978=1,SUM($K$6:K978),0)</f>
        <v>0</v>
      </c>
      <c r="N978" s="513">
        <f t="shared" si="95"/>
        <v>0</v>
      </c>
      <c r="O978" s="468">
        <f t="shared" si="96"/>
        <v>0</v>
      </c>
      <c r="P978" s="468">
        <f>IF(O978=1,SUM($O$6:O978),0)</f>
        <v>0</v>
      </c>
    </row>
    <row r="979" customHeight="1" spans="1:16">
      <c r="A979" s="487"/>
      <c r="B979" s="497">
        <v>50</v>
      </c>
      <c r="C979" s="209" t="s">
        <v>1020</v>
      </c>
      <c r="D979" s="498" t="s">
        <v>24</v>
      </c>
      <c r="E979" s="499" t="s">
        <v>971</v>
      </c>
      <c r="F979" s="501">
        <v>3002672.41517353</v>
      </c>
      <c r="G979" s="501">
        <v>3002672.41517353</v>
      </c>
      <c r="H979" s="502"/>
      <c r="I979" s="495">
        <f t="shared" si="92"/>
        <v>3002672.41517353</v>
      </c>
      <c r="J979" s="511">
        <f t="shared" si="93"/>
        <v>0</v>
      </c>
      <c r="K979" s="468">
        <f t="shared" si="94"/>
        <v>0</v>
      </c>
      <c r="L979" s="468">
        <f>IF(J979=1,SUM($J$6:J979),0)</f>
        <v>0</v>
      </c>
      <c r="M979" s="468">
        <f>IF(K979=1,SUM($K$6:K979),0)</f>
        <v>0</v>
      </c>
      <c r="N979" s="513">
        <f t="shared" si="95"/>
        <v>0</v>
      </c>
      <c r="O979" s="468">
        <f t="shared" si="96"/>
        <v>0</v>
      </c>
      <c r="P979" s="468">
        <f>IF(O979=1,SUM($O$6:O979),0)</f>
        <v>0</v>
      </c>
    </row>
    <row r="980" customHeight="1" spans="1:16">
      <c r="A980" s="487"/>
      <c r="B980" s="497">
        <v>51</v>
      </c>
      <c r="C980" s="209" t="s">
        <v>1021</v>
      </c>
      <c r="D980" s="498" t="s">
        <v>24</v>
      </c>
      <c r="E980" s="499" t="s">
        <v>971</v>
      </c>
      <c r="F980" s="501">
        <v>2760585.6586068</v>
      </c>
      <c r="G980" s="501">
        <v>2760585.6586068</v>
      </c>
      <c r="H980" s="502"/>
      <c r="I980" s="495">
        <f t="shared" si="92"/>
        <v>2760585.6586068</v>
      </c>
      <c r="J980" s="511">
        <f t="shared" si="93"/>
        <v>0</v>
      </c>
      <c r="K980" s="468">
        <f t="shared" si="94"/>
        <v>0</v>
      </c>
      <c r="L980" s="468">
        <f>IF(J980=1,SUM($J$6:J980),0)</f>
        <v>0</v>
      </c>
      <c r="M980" s="468">
        <f>IF(K980=1,SUM($K$6:K980),0)</f>
        <v>0</v>
      </c>
      <c r="N980" s="513">
        <f t="shared" si="95"/>
        <v>0</v>
      </c>
      <c r="O980" s="468">
        <f t="shared" si="96"/>
        <v>0</v>
      </c>
      <c r="P980" s="468">
        <f>IF(O980=1,SUM($O$6:O980),0)</f>
        <v>0</v>
      </c>
    </row>
    <row r="981" customHeight="1" spans="1:16">
      <c r="A981" s="487"/>
      <c r="B981" s="497">
        <v>52</v>
      </c>
      <c r="C981" s="209" t="s">
        <v>1022</v>
      </c>
      <c r="D981" s="498" t="s">
        <v>24</v>
      </c>
      <c r="E981" s="499" t="s">
        <v>971</v>
      </c>
      <c r="F981" s="501">
        <v>2534400</v>
      </c>
      <c r="G981" s="501">
        <v>2534400</v>
      </c>
      <c r="H981" s="502"/>
      <c r="I981" s="495">
        <f t="shared" si="92"/>
        <v>2534400</v>
      </c>
      <c r="J981" s="511">
        <f t="shared" si="93"/>
        <v>0</v>
      </c>
      <c r="K981" s="468">
        <f t="shared" si="94"/>
        <v>0</v>
      </c>
      <c r="L981" s="468">
        <f>IF(J981=1,SUM($J$6:J981),0)</f>
        <v>0</v>
      </c>
      <c r="M981" s="468">
        <f>IF(K981=1,SUM($K$6:K981),0)</f>
        <v>0</v>
      </c>
      <c r="N981" s="513">
        <f t="shared" si="95"/>
        <v>0</v>
      </c>
      <c r="O981" s="468">
        <f t="shared" si="96"/>
        <v>0</v>
      </c>
      <c r="P981" s="468">
        <f>IF(O981=1,SUM($O$6:O981),0)</f>
        <v>0</v>
      </c>
    </row>
    <row r="982" customHeight="1" spans="1:16">
      <c r="A982" s="487"/>
      <c r="B982" s="497">
        <v>53</v>
      </c>
      <c r="C982" s="209" t="s">
        <v>1023</v>
      </c>
      <c r="D982" s="498" t="s">
        <v>24</v>
      </c>
      <c r="E982" s="499" t="s">
        <v>971</v>
      </c>
      <c r="F982" s="501">
        <v>2530000</v>
      </c>
      <c r="G982" s="501">
        <v>2530000</v>
      </c>
      <c r="H982" s="502"/>
      <c r="I982" s="495">
        <f t="shared" si="92"/>
        <v>2530000</v>
      </c>
      <c r="J982" s="511">
        <f t="shared" si="93"/>
        <v>0</v>
      </c>
      <c r="K982" s="468">
        <f t="shared" si="94"/>
        <v>0</v>
      </c>
      <c r="L982" s="468">
        <f>IF(J982=1,SUM($J$6:J982),0)</f>
        <v>0</v>
      </c>
      <c r="M982" s="468">
        <f>IF(K982=1,SUM($K$6:K982),0)</f>
        <v>0</v>
      </c>
      <c r="N982" s="513">
        <f t="shared" si="95"/>
        <v>0</v>
      </c>
      <c r="O982" s="468">
        <f t="shared" si="96"/>
        <v>0</v>
      </c>
      <c r="P982" s="468">
        <f>IF(O982=1,SUM($O$6:O982),0)</f>
        <v>0</v>
      </c>
    </row>
    <row r="983" customHeight="1" spans="1:16">
      <c r="A983" s="487"/>
      <c r="B983" s="497">
        <v>54</v>
      </c>
      <c r="C983" s="209" t="s">
        <v>1024</v>
      </c>
      <c r="D983" s="498" t="s">
        <v>24</v>
      </c>
      <c r="E983" s="499" t="s">
        <v>971</v>
      </c>
      <c r="F983" s="501">
        <v>2239600</v>
      </c>
      <c r="G983" s="501">
        <v>2239600</v>
      </c>
      <c r="H983" s="502"/>
      <c r="I983" s="495">
        <f t="shared" si="92"/>
        <v>2239600</v>
      </c>
      <c r="J983" s="511">
        <f t="shared" si="93"/>
        <v>0</v>
      </c>
      <c r="K983" s="468">
        <f t="shared" si="94"/>
        <v>0</v>
      </c>
      <c r="L983" s="468">
        <f>IF(J983=1,SUM($J$6:J983),0)</f>
        <v>0</v>
      </c>
      <c r="M983" s="468">
        <f>IF(K983=1,SUM($K$6:K983),0)</f>
        <v>0</v>
      </c>
      <c r="N983" s="513">
        <f t="shared" si="95"/>
        <v>0</v>
      </c>
      <c r="O983" s="468">
        <f t="shared" si="96"/>
        <v>0</v>
      </c>
      <c r="P983" s="468">
        <f>IF(O983=1,SUM($O$6:O983),0)</f>
        <v>0</v>
      </c>
    </row>
    <row r="984" customHeight="1" spans="1:16">
      <c r="A984" s="487"/>
      <c r="B984" s="497">
        <v>55</v>
      </c>
      <c r="C984" s="209" t="s">
        <v>1025</v>
      </c>
      <c r="D984" s="498" t="s">
        <v>24</v>
      </c>
      <c r="E984" s="499" t="s">
        <v>971</v>
      </c>
      <c r="F984" s="501">
        <v>13242832.6288189</v>
      </c>
      <c r="G984" s="501">
        <v>13242832.6288189</v>
      </c>
      <c r="H984" s="502"/>
      <c r="I984" s="495">
        <f t="shared" si="92"/>
        <v>13242832.6288189</v>
      </c>
      <c r="J984" s="511">
        <f t="shared" si="93"/>
        <v>0</v>
      </c>
      <c r="K984" s="468">
        <f t="shared" si="94"/>
        <v>0</v>
      </c>
      <c r="L984" s="468">
        <f>IF(J984=1,SUM($J$6:J984),0)</f>
        <v>0</v>
      </c>
      <c r="M984" s="468">
        <f>IF(K984=1,SUM($K$6:K984),0)</f>
        <v>0</v>
      </c>
      <c r="N984" s="513">
        <f t="shared" si="95"/>
        <v>0</v>
      </c>
      <c r="O984" s="468">
        <f t="shared" si="96"/>
        <v>0</v>
      </c>
      <c r="P984" s="468">
        <f>IF(O984=1,SUM($O$6:O984),0)</f>
        <v>0</v>
      </c>
    </row>
    <row r="985" customHeight="1" spans="1:16">
      <c r="A985" s="487"/>
      <c r="B985" s="497"/>
      <c r="C985" s="209"/>
      <c r="D985" s="498" t="s">
        <v>122</v>
      </c>
      <c r="E985" s="499"/>
      <c r="F985" s="501">
        <v>0</v>
      </c>
      <c r="G985" s="501">
        <v>0</v>
      </c>
      <c r="H985" s="502"/>
      <c r="I985" s="495">
        <f t="shared" si="92"/>
        <v>0</v>
      </c>
      <c r="J985" s="511">
        <f t="shared" si="93"/>
        <v>0</v>
      </c>
      <c r="K985" s="468">
        <f t="shared" si="94"/>
        <v>0</v>
      </c>
      <c r="L985" s="468">
        <f>IF(J985=1,SUM($J$6:J985),0)</f>
        <v>0</v>
      </c>
      <c r="M985" s="468">
        <f>IF(K985=1,SUM($K$6:K985),0)</f>
        <v>0</v>
      </c>
      <c r="N985" s="513">
        <f t="shared" si="95"/>
        <v>0</v>
      </c>
      <c r="O985" s="468">
        <f t="shared" si="96"/>
        <v>0</v>
      </c>
      <c r="P985" s="468">
        <f>IF(O985=1,SUM($O$6:O985),0)</f>
        <v>0</v>
      </c>
    </row>
    <row r="986" customHeight="1" spans="1:16">
      <c r="A986" s="487"/>
      <c r="B986" s="497" t="s">
        <v>708</v>
      </c>
      <c r="C986" s="209" t="s">
        <v>962</v>
      </c>
      <c r="D986" s="498" t="s">
        <v>122</v>
      </c>
      <c r="E986" s="499"/>
      <c r="F986" s="501">
        <v>0</v>
      </c>
      <c r="G986" s="501">
        <v>0</v>
      </c>
      <c r="H986" s="502"/>
      <c r="I986" s="495">
        <f t="shared" si="92"/>
        <v>0</v>
      </c>
      <c r="J986" s="511">
        <f t="shared" si="93"/>
        <v>0</v>
      </c>
      <c r="K986" s="468">
        <f t="shared" si="94"/>
        <v>0</v>
      </c>
      <c r="L986" s="468">
        <f>IF(J986=1,SUM($J$6:J986),0)</f>
        <v>0</v>
      </c>
      <c r="M986" s="468">
        <f>IF(K986=1,SUM($K$6:K986),0)</f>
        <v>0</v>
      </c>
      <c r="N986" s="513">
        <f t="shared" si="95"/>
        <v>0</v>
      </c>
      <c r="O986" s="468">
        <f t="shared" si="96"/>
        <v>0</v>
      </c>
      <c r="P986" s="468">
        <f>IF(O986=1,SUM($O$6:O986),0)</f>
        <v>0</v>
      </c>
    </row>
    <row r="987" customHeight="1" spans="1:16">
      <c r="A987" s="487"/>
      <c r="B987" s="497">
        <v>1</v>
      </c>
      <c r="C987" s="209" t="s">
        <v>1026</v>
      </c>
      <c r="D987" s="498" t="s">
        <v>24</v>
      </c>
      <c r="E987" s="499" t="s">
        <v>971</v>
      </c>
      <c r="F987" s="501">
        <v>5710000</v>
      </c>
      <c r="G987" s="501">
        <v>5710000</v>
      </c>
      <c r="H987" s="502"/>
      <c r="I987" s="495">
        <f t="shared" si="92"/>
        <v>5710000</v>
      </c>
      <c r="J987" s="511">
        <f t="shared" si="93"/>
        <v>0</v>
      </c>
      <c r="K987" s="468">
        <f t="shared" si="94"/>
        <v>0</v>
      </c>
      <c r="L987" s="468">
        <f>IF(J987=1,SUM($J$6:J987),0)</f>
        <v>0</v>
      </c>
      <c r="M987" s="468">
        <f>IF(K987=1,SUM($K$6:K987),0)</f>
        <v>0</v>
      </c>
      <c r="N987" s="513">
        <f t="shared" si="95"/>
        <v>0</v>
      </c>
      <c r="O987" s="468">
        <f t="shared" si="96"/>
        <v>0</v>
      </c>
      <c r="P987" s="468">
        <f>IF(O987=1,SUM($O$6:O987),0)</f>
        <v>0</v>
      </c>
    </row>
    <row r="988" customHeight="1" spans="1:16">
      <c r="A988" s="487"/>
      <c r="B988" s="497">
        <v>2</v>
      </c>
      <c r="C988" s="209" t="s">
        <v>1027</v>
      </c>
      <c r="D988" s="498" t="s">
        <v>24</v>
      </c>
      <c r="E988" s="499" t="s">
        <v>971</v>
      </c>
      <c r="F988" s="501">
        <v>4800000</v>
      </c>
      <c r="G988" s="501">
        <v>4800000</v>
      </c>
      <c r="H988" s="502"/>
      <c r="I988" s="495">
        <f t="shared" si="92"/>
        <v>4800000</v>
      </c>
      <c r="J988" s="511">
        <f t="shared" si="93"/>
        <v>0</v>
      </c>
      <c r="K988" s="468">
        <f t="shared" si="94"/>
        <v>0</v>
      </c>
      <c r="L988" s="468">
        <f>IF(J988=1,SUM($J$6:J988),0)</f>
        <v>0</v>
      </c>
      <c r="M988" s="468">
        <f>IF(K988=1,SUM($K$6:K988),0)</f>
        <v>0</v>
      </c>
      <c r="N988" s="513">
        <f t="shared" si="95"/>
        <v>0</v>
      </c>
      <c r="O988" s="468">
        <f t="shared" si="96"/>
        <v>0</v>
      </c>
      <c r="P988" s="468">
        <f>IF(O988=1,SUM($O$6:O988),0)</f>
        <v>0</v>
      </c>
    </row>
    <row r="989" customHeight="1" spans="1:16">
      <c r="A989" s="487"/>
      <c r="B989" s="497">
        <v>3</v>
      </c>
      <c r="C989" s="209" t="s">
        <v>1028</v>
      </c>
      <c r="D989" s="498" t="s">
        <v>24</v>
      </c>
      <c r="E989" s="499" t="s">
        <v>971</v>
      </c>
      <c r="F989" s="501">
        <v>4416000</v>
      </c>
      <c r="G989" s="501">
        <v>4416000</v>
      </c>
      <c r="H989" s="502"/>
      <c r="I989" s="495">
        <f t="shared" si="92"/>
        <v>4416000</v>
      </c>
      <c r="J989" s="511">
        <f t="shared" si="93"/>
        <v>0</v>
      </c>
      <c r="K989" s="468">
        <f t="shared" si="94"/>
        <v>0</v>
      </c>
      <c r="L989" s="468">
        <f>IF(J989=1,SUM($J$6:J989),0)</f>
        <v>0</v>
      </c>
      <c r="M989" s="468">
        <f>IF(K989=1,SUM($K$6:K989),0)</f>
        <v>0</v>
      </c>
      <c r="N989" s="513">
        <f t="shared" si="95"/>
        <v>0</v>
      </c>
      <c r="O989" s="468">
        <f t="shared" si="96"/>
        <v>0</v>
      </c>
      <c r="P989" s="468">
        <f>IF(O989=1,SUM($O$6:O989),0)</f>
        <v>0</v>
      </c>
    </row>
    <row r="990" customHeight="1" spans="1:16">
      <c r="A990" s="487"/>
      <c r="B990" s="497">
        <v>4</v>
      </c>
      <c r="C990" s="209" t="s">
        <v>1029</v>
      </c>
      <c r="D990" s="498" t="s">
        <v>24</v>
      </c>
      <c r="E990" s="499" t="s">
        <v>971</v>
      </c>
      <c r="F990" s="501">
        <v>3286000</v>
      </c>
      <c r="G990" s="501">
        <v>3286000</v>
      </c>
      <c r="H990" s="502"/>
      <c r="I990" s="495">
        <f t="shared" si="92"/>
        <v>3286000</v>
      </c>
      <c r="J990" s="511">
        <f t="shared" si="93"/>
        <v>0</v>
      </c>
      <c r="K990" s="468">
        <f t="shared" si="94"/>
        <v>0</v>
      </c>
      <c r="L990" s="468">
        <f>IF(J990=1,SUM($J$6:J990),0)</f>
        <v>0</v>
      </c>
      <c r="M990" s="468">
        <f>IF(K990=1,SUM($K$6:K990),0)</f>
        <v>0</v>
      </c>
      <c r="N990" s="513">
        <f t="shared" si="95"/>
        <v>0</v>
      </c>
      <c r="O990" s="468">
        <f t="shared" si="96"/>
        <v>0</v>
      </c>
      <c r="P990" s="468">
        <f>IF(O990=1,SUM($O$6:O990),0)</f>
        <v>0</v>
      </c>
    </row>
    <row r="991" customHeight="1" spans="1:16">
      <c r="A991" s="487"/>
      <c r="B991" s="497">
        <v>5</v>
      </c>
      <c r="C991" s="209" t="s">
        <v>1030</v>
      </c>
      <c r="D991" s="498" t="s">
        <v>24</v>
      </c>
      <c r="E991" s="499" t="s">
        <v>971</v>
      </c>
      <c r="F991" s="501">
        <v>2234000</v>
      </c>
      <c r="G991" s="501">
        <v>2234000</v>
      </c>
      <c r="H991" s="502"/>
      <c r="I991" s="495">
        <f t="shared" si="92"/>
        <v>2234000</v>
      </c>
      <c r="J991" s="511">
        <f t="shared" si="93"/>
        <v>0</v>
      </c>
      <c r="K991" s="468">
        <f t="shared" si="94"/>
        <v>0</v>
      </c>
      <c r="L991" s="468">
        <f>IF(J991=1,SUM($J$6:J991),0)</f>
        <v>0</v>
      </c>
      <c r="M991" s="468">
        <f>IF(K991=1,SUM($K$6:K991),0)</f>
        <v>0</v>
      </c>
      <c r="N991" s="513">
        <f t="shared" si="95"/>
        <v>0</v>
      </c>
      <c r="O991" s="468">
        <f t="shared" si="96"/>
        <v>0</v>
      </c>
      <c r="P991" s="468">
        <f>IF(O991=1,SUM($O$6:O991),0)</f>
        <v>0</v>
      </c>
    </row>
    <row r="992" customHeight="1" spans="1:16">
      <c r="A992" s="487"/>
      <c r="B992" s="497">
        <v>6</v>
      </c>
      <c r="C992" s="209" t="s">
        <v>1031</v>
      </c>
      <c r="D992" s="498" t="s">
        <v>24</v>
      </c>
      <c r="E992" s="499" t="s">
        <v>971</v>
      </c>
      <c r="F992" s="501">
        <v>4470000</v>
      </c>
      <c r="G992" s="501">
        <v>4470000</v>
      </c>
      <c r="H992" s="502"/>
      <c r="I992" s="495">
        <f t="shared" si="92"/>
        <v>4470000</v>
      </c>
      <c r="J992" s="511">
        <f t="shared" si="93"/>
        <v>0</v>
      </c>
      <c r="K992" s="468">
        <f t="shared" si="94"/>
        <v>0</v>
      </c>
      <c r="L992" s="468">
        <f>IF(J992=1,SUM($J$6:J992),0)</f>
        <v>0</v>
      </c>
      <c r="M992" s="468">
        <f>IF(K992=1,SUM($K$6:K992),0)</f>
        <v>0</v>
      </c>
      <c r="N992" s="513">
        <f t="shared" si="95"/>
        <v>0</v>
      </c>
      <c r="O992" s="468">
        <f t="shared" si="96"/>
        <v>0</v>
      </c>
      <c r="P992" s="468">
        <f>IF(O992=1,SUM($O$6:O992),0)</f>
        <v>0</v>
      </c>
    </row>
    <row r="993" customHeight="1" spans="1:16">
      <c r="A993" s="487"/>
      <c r="B993" s="497">
        <v>7</v>
      </c>
      <c r="C993" s="209" t="s">
        <v>1032</v>
      </c>
      <c r="D993" s="498" t="s">
        <v>24</v>
      </c>
      <c r="E993" s="499" t="s">
        <v>971</v>
      </c>
      <c r="F993" s="501">
        <v>3580000</v>
      </c>
      <c r="G993" s="501">
        <v>3580000</v>
      </c>
      <c r="H993" s="502"/>
      <c r="I993" s="495">
        <f t="shared" si="92"/>
        <v>3580000</v>
      </c>
      <c r="J993" s="511">
        <f t="shared" si="93"/>
        <v>0</v>
      </c>
      <c r="K993" s="468">
        <f t="shared" si="94"/>
        <v>0</v>
      </c>
      <c r="L993" s="468">
        <f>IF(J993=1,SUM($J$6:J993),0)</f>
        <v>0</v>
      </c>
      <c r="M993" s="468">
        <f>IF(K993=1,SUM($K$6:K993),0)</f>
        <v>0</v>
      </c>
      <c r="N993" s="513">
        <f t="shared" si="95"/>
        <v>0</v>
      </c>
      <c r="O993" s="468">
        <f t="shared" si="96"/>
        <v>0</v>
      </c>
      <c r="P993" s="468">
        <f>IF(O993=1,SUM($O$6:O993),0)</f>
        <v>0</v>
      </c>
    </row>
    <row r="994" customHeight="1" spans="1:16">
      <c r="A994" s="487"/>
      <c r="B994" s="497"/>
      <c r="C994" s="209"/>
      <c r="D994" s="498" t="s">
        <v>122</v>
      </c>
      <c r="E994" s="499"/>
      <c r="F994" s="501"/>
      <c r="G994" s="501"/>
      <c r="H994" s="502"/>
      <c r="I994" s="495">
        <f t="shared" si="92"/>
        <v>0</v>
      </c>
      <c r="J994" s="511">
        <f t="shared" si="93"/>
        <v>0</v>
      </c>
      <c r="K994" s="468">
        <f t="shared" si="94"/>
        <v>0</v>
      </c>
      <c r="L994" s="468">
        <f>IF(J994=1,SUM($J$6:J994),0)</f>
        <v>0</v>
      </c>
      <c r="M994" s="468">
        <f>IF(K994=1,SUM($K$6:K994),0)</f>
        <v>0</v>
      </c>
      <c r="N994" s="513">
        <f t="shared" si="95"/>
        <v>0</v>
      </c>
      <c r="O994" s="468">
        <f t="shared" si="96"/>
        <v>0</v>
      </c>
      <c r="P994" s="468">
        <f>IF(O994=1,SUM($O$6:O994),0)</f>
        <v>0</v>
      </c>
    </row>
    <row r="995" customHeight="1" spans="1:16">
      <c r="A995" s="487"/>
      <c r="B995" s="497" t="s">
        <v>708</v>
      </c>
      <c r="C995" s="209" t="s">
        <v>172</v>
      </c>
      <c r="D995" s="498" t="s">
        <v>122</v>
      </c>
      <c r="E995" s="499"/>
      <c r="F995" s="501"/>
      <c r="G995" s="501"/>
      <c r="H995" s="502"/>
      <c r="I995" s="495">
        <f t="shared" si="92"/>
        <v>0</v>
      </c>
      <c r="J995" s="511">
        <f t="shared" si="93"/>
        <v>0</v>
      </c>
      <c r="K995" s="468">
        <f t="shared" si="94"/>
        <v>0</v>
      </c>
      <c r="L995" s="468">
        <f>IF(J995=1,SUM($J$6:J995),0)</f>
        <v>0</v>
      </c>
      <c r="M995" s="468">
        <f>IF(K995=1,SUM($K$6:K995),0)</f>
        <v>0</v>
      </c>
      <c r="N995" s="513">
        <f t="shared" si="95"/>
        <v>0</v>
      </c>
      <c r="O995" s="468">
        <f t="shared" si="96"/>
        <v>0</v>
      </c>
      <c r="P995" s="468">
        <f>IF(O995=1,SUM($O$6:O995),0)</f>
        <v>0</v>
      </c>
    </row>
    <row r="996" customHeight="1" spans="1:16">
      <c r="A996" s="487"/>
      <c r="B996" s="497">
        <v>1</v>
      </c>
      <c r="C996" s="209" t="s">
        <v>1033</v>
      </c>
      <c r="D996" s="498" t="s">
        <v>24</v>
      </c>
      <c r="E996" s="499" t="s">
        <v>53</v>
      </c>
      <c r="F996" s="501">
        <v>355700</v>
      </c>
      <c r="G996" s="501">
        <v>355700</v>
      </c>
      <c r="H996" s="502"/>
      <c r="I996" s="495">
        <f t="shared" si="92"/>
        <v>355700</v>
      </c>
      <c r="J996" s="511">
        <f t="shared" si="93"/>
        <v>0</v>
      </c>
      <c r="K996" s="468">
        <f t="shared" si="94"/>
        <v>0</v>
      </c>
      <c r="L996" s="468">
        <f>IF(J996=1,SUM($J$6:J996),0)</f>
        <v>0</v>
      </c>
      <c r="M996" s="468">
        <f>IF(K996=1,SUM($K$6:K996),0)</f>
        <v>0</v>
      </c>
      <c r="N996" s="513">
        <f t="shared" si="95"/>
        <v>0</v>
      </c>
      <c r="O996" s="468">
        <f t="shared" si="96"/>
        <v>0</v>
      </c>
      <c r="P996" s="468">
        <f>IF(O996=1,SUM($O$6:O996),0)</f>
        <v>0</v>
      </c>
    </row>
    <row r="997" customHeight="1" spans="1:16">
      <c r="A997" s="487"/>
      <c r="B997" s="497">
        <v>2</v>
      </c>
      <c r="C997" s="209" t="s">
        <v>1034</v>
      </c>
      <c r="D997" s="498" t="s">
        <v>24</v>
      </c>
      <c r="E997" s="499" t="s">
        <v>53</v>
      </c>
      <c r="F997" s="501">
        <v>346400</v>
      </c>
      <c r="G997" s="501">
        <v>346400</v>
      </c>
      <c r="H997" s="502"/>
      <c r="I997" s="495">
        <f t="shared" si="92"/>
        <v>346400</v>
      </c>
      <c r="J997" s="511">
        <f t="shared" si="93"/>
        <v>0</v>
      </c>
      <c r="K997" s="468">
        <f t="shared" si="94"/>
        <v>0</v>
      </c>
      <c r="L997" s="468">
        <f>IF(J997=1,SUM($J$6:J997),0)</f>
        <v>0</v>
      </c>
      <c r="M997" s="468">
        <f>IF(K997=1,SUM($K$6:K997),0)</f>
        <v>0</v>
      </c>
      <c r="N997" s="513">
        <f t="shared" si="95"/>
        <v>0</v>
      </c>
      <c r="O997" s="468">
        <f t="shared" si="96"/>
        <v>0</v>
      </c>
      <c r="P997" s="468">
        <f>IF(O997=1,SUM($O$6:O997),0)</f>
        <v>0</v>
      </c>
    </row>
    <row r="998" customHeight="1" spans="1:16">
      <c r="A998" s="487"/>
      <c r="B998" s="497">
        <v>3</v>
      </c>
      <c r="C998" s="209" t="s">
        <v>1035</v>
      </c>
      <c r="D998" s="498" t="s">
        <v>24</v>
      </c>
      <c r="E998" s="499" t="s">
        <v>53</v>
      </c>
      <c r="F998" s="501">
        <v>571650</v>
      </c>
      <c r="G998" s="501">
        <v>571650</v>
      </c>
      <c r="H998" s="502"/>
      <c r="I998" s="495">
        <f t="shared" si="92"/>
        <v>571650</v>
      </c>
      <c r="J998" s="511">
        <f t="shared" si="93"/>
        <v>0</v>
      </c>
      <c r="K998" s="468">
        <f t="shared" si="94"/>
        <v>0</v>
      </c>
      <c r="L998" s="468">
        <f>IF(J998=1,SUM($J$6:J998),0)</f>
        <v>0</v>
      </c>
      <c r="M998" s="468">
        <f>IF(K998=1,SUM($K$6:K998),0)</f>
        <v>0</v>
      </c>
      <c r="N998" s="513">
        <f t="shared" si="95"/>
        <v>0</v>
      </c>
      <c r="O998" s="468">
        <f t="shared" si="96"/>
        <v>0</v>
      </c>
      <c r="P998" s="468">
        <f>IF(O998=1,SUM($O$6:O998),0)</f>
        <v>0</v>
      </c>
    </row>
    <row r="999" customHeight="1" spans="1:16">
      <c r="A999" s="487"/>
      <c r="B999" s="497">
        <v>4</v>
      </c>
      <c r="C999" s="209" t="s">
        <v>1036</v>
      </c>
      <c r="D999" s="498" t="s">
        <v>24</v>
      </c>
      <c r="E999" s="499" t="s">
        <v>53</v>
      </c>
      <c r="F999" s="501">
        <v>1182800</v>
      </c>
      <c r="G999" s="501">
        <v>1182800</v>
      </c>
      <c r="H999" s="502"/>
      <c r="I999" s="495">
        <f t="shared" ref="I999:I1059" si="97">IF($I$5=$G$4,G999,(IF($I$5=$F$4,F999,0)))</f>
        <v>1182800</v>
      </c>
      <c r="J999" s="511">
        <f t="shared" si="93"/>
        <v>0</v>
      </c>
      <c r="K999" s="468">
        <f t="shared" si="94"/>
        <v>0</v>
      </c>
      <c r="L999" s="468">
        <f>IF(J999=1,SUM($J$6:J999),0)</f>
        <v>0</v>
      </c>
      <c r="M999" s="468">
        <f>IF(K999=1,SUM($K$6:K999),0)</f>
        <v>0</v>
      </c>
      <c r="N999" s="513">
        <f t="shared" si="95"/>
        <v>0</v>
      </c>
      <c r="O999" s="468">
        <f t="shared" si="96"/>
        <v>0</v>
      </c>
      <c r="P999" s="468">
        <f>IF(O999=1,SUM($O$6:O999),0)</f>
        <v>0</v>
      </c>
    </row>
    <row r="1000" customHeight="1" spans="1:16">
      <c r="A1000" s="487"/>
      <c r="B1000" s="497">
        <v>5</v>
      </c>
      <c r="C1000" s="209" t="s">
        <v>1037</v>
      </c>
      <c r="D1000" s="498" t="s">
        <v>24</v>
      </c>
      <c r="E1000" s="499" t="s">
        <v>53</v>
      </c>
      <c r="F1000" s="501">
        <v>2953300</v>
      </c>
      <c r="G1000" s="501">
        <v>2953300</v>
      </c>
      <c r="H1000" s="502"/>
      <c r="I1000" s="495">
        <f t="shared" si="97"/>
        <v>2953300</v>
      </c>
      <c r="J1000" s="511">
        <f t="shared" si="93"/>
        <v>0</v>
      </c>
      <c r="K1000" s="468">
        <f t="shared" si="94"/>
        <v>0</v>
      </c>
      <c r="L1000" s="468">
        <f>IF(J1000=1,SUM($J$6:J1000),0)</f>
        <v>0</v>
      </c>
      <c r="M1000" s="468">
        <f>IF(K1000=1,SUM($K$6:K1000),0)</f>
        <v>0</v>
      </c>
      <c r="N1000" s="513">
        <f t="shared" si="95"/>
        <v>0</v>
      </c>
      <c r="O1000" s="468">
        <f t="shared" si="96"/>
        <v>0</v>
      </c>
      <c r="P1000" s="468">
        <f>IF(O1000=1,SUM($O$6:O1000),0)</f>
        <v>0</v>
      </c>
    </row>
    <row r="1001" customHeight="1" spans="1:16">
      <c r="A1001" s="487"/>
      <c r="B1001" s="497">
        <v>6</v>
      </c>
      <c r="C1001" s="209" t="s">
        <v>1038</v>
      </c>
      <c r="D1001" s="498" t="s">
        <v>24</v>
      </c>
      <c r="E1001" s="499" t="s">
        <v>53</v>
      </c>
      <c r="F1001" s="501">
        <v>1627400</v>
      </c>
      <c r="G1001" s="501">
        <v>1627400</v>
      </c>
      <c r="H1001" s="502"/>
      <c r="I1001" s="495">
        <f t="shared" si="97"/>
        <v>1627400</v>
      </c>
      <c r="J1001" s="511">
        <f t="shared" si="93"/>
        <v>0</v>
      </c>
      <c r="K1001" s="468">
        <f t="shared" si="94"/>
        <v>0</v>
      </c>
      <c r="L1001" s="468">
        <f>IF(J1001=1,SUM($J$6:J1001),0)</f>
        <v>0</v>
      </c>
      <c r="M1001" s="468">
        <f>IF(K1001=1,SUM($K$6:K1001),0)</f>
        <v>0</v>
      </c>
      <c r="N1001" s="513">
        <f t="shared" si="95"/>
        <v>0</v>
      </c>
      <c r="O1001" s="468">
        <f t="shared" si="96"/>
        <v>0</v>
      </c>
      <c r="P1001" s="468">
        <f>IF(O1001=1,SUM($O$6:O1001),0)</f>
        <v>0</v>
      </c>
    </row>
    <row r="1002" customHeight="1" spans="1:16">
      <c r="A1002" s="487"/>
      <c r="B1002" s="497">
        <v>7</v>
      </c>
      <c r="C1002" s="209" t="s">
        <v>1039</v>
      </c>
      <c r="D1002" s="498" t="s">
        <v>24</v>
      </c>
      <c r="E1002" s="499" t="s">
        <v>53</v>
      </c>
      <c r="F1002" s="501">
        <v>3686500</v>
      </c>
      <c r="G1002" s="501">
        <v>3686500</v>
      </c>
      <c r="H1002" s="502"/>
      <c r="I1002" s="495">
        <f t="shared" si="97"/>
        <v>3686500</v>
      </c>
      <c r="J1002" s="511">
        <f t="shared" si="93"/>
        <v>0</v>
      </c>
      <c r="K1002" s="468">
        <f t="shared" si="94"/>
        <v>0</v>
      </c>
      <c r="L1002" s="468">
        <f>IF(J1002=1,SUM($J$6:J1002),0)</f>
        <v>0</v>
      </c>
      <c r="M1002" s="468">
        <f>IF(K1002=1,SUM($K$6:K1002),0)</f>
        <v>0</v>
      </c>
      <c r="N1002" s="513">
        <f t="shared" si="95"/>
        <v>0</v>
      </c>
      <c r="O1002" s="468">
        <f t="shared" si="96"/>
        <v>0</v>
      </c>
      <c r="P1002" s="468">
        <f>IF(O1002=1,SUM($O$6:O1002),0)</f>
        <v>0</v>
      </c>
    </row>
    <row r="1003" customHeight="1" spans="1:16">
      <c r="A1003" s="487"/>
      <c r="B1003" s="497">
        <v>8</v>
      </c>
      <c r="C1003" s="209" t="s">
        <v>1040</v>
      </c>
      <c r="D1003" s="498" t="s">
        <v>24</v>
      </c>
      <c r="E1003" s="499" t="s">
        <v>53</v>
      </c>
      <c r="F1003" s="501">
        <v>3784400</v>
      </c>
      <c r="G1003" s="501">
        <v>3784400</v>
      </c>
      <c r="H1003" s="502"/>
      <c r="I1003" s="495">
        <f t="shared" si="97"/>
        <v>3784400</v>
      </c>
      <c r="J1003" s="511">
        <f t="shared" si="93"/>
        <v>0</v>
      </c>
      <c r="K1003" s="468">
        <f t="shared" si="94"/>
        <v>0</v>
      </c>
      <c r="L1003" s="468">
        <f>IF(J1003=1,SUM($J$6:J1003),0)</f>
        <v>0</v>
      </c>
      <c r="M1003" s="468">
        <f>IF(K1003=1,SUM($K$6:K1003),0)</f>
        <v>0</v>
      </c>
      <c r="N1003" s="513">
        <f t="shared" si="95"/>
        <v>0</v>
      </c>
      <c r="O1003" s="468">
        <f t="shared" si="96"/>
        <v>0</v>
      </c>
      <c r="P1003" s="468">
        <f>IF(O1003=1,SUM($O$6:O1003),0)</f>
        <v>0</v>
      </c>
    </row>
    <row r="1004" customHeight="1" spans="1:16">
      <c r="A1004" s="487"/>
      <c r="B1004" s="497">
        <v>9</v>
      </c>
      <c r="C1004" s="209" t="s">
        <v>1041</v>
      </c>
      <c r="D1004" s="498" t="s">
        <v>24</v>
      </c>
      <c r="E1004" s="499" t="s">
        <v>53</v>
      </c>
      <c r="F1004" s="501">
        <v>4127900</v>
      </c>
      <c r="G1004" s="501">
        <v>4127900</v>
      </c>
      <c r="H1004" s="502"/>
      <c r="I1004" s="495">
        <f t="shared" si="97"/>
        <v>4127900</v>
      </c>
      <c r="J1004" s="511">
        <f t="shared" si="93"/>
        <v>0</v>
      </c>
      <c r="K1004" s="468">
        <f t="shared" si="94"/>
        <v>0</v>
      </c>
      <c r="L1004" s="468">
        <f>IF(J1004=1,SUM($J$6:J1004),0)</f>
        <v>0</v>
      </c>
      <c r="M1004" s="468">
        <f>IF(K1004=1,SUM($K$6:K1004),0)</f>
        <v>0</v>
      </c>
      <c r="N1004" s="513">
        <f t="shared" si="95"/>
        <v>0</v>
      </c>
      <c r="O1004" s="468">
        <f t="shared" si="96"/>
        <v>0</v>
      </c>
      <c r="P1004" s="468">
        <f>IF(O1004=1,SUM($O$6:O1004),0)</f>
        <v>0</v>
      </c>
    </row>
    <row r="1005" customHeight="1" spans="1:16">
      <c r="A1005" s="487"/>
      <c r="B1005" s="497">
        <v>10</v>
      </c>
      <c r="C1005" s="209" t="s">
        <v>1042</v>
      </c>
      <c r="D1005" s="498" t="s">
        <v>24</v>
      </c>
      <c r="E1005" s="499" t="s">
        <v>53</v>
      </c>
      <c r="F1005" s="501">
        <v>4540690</v>
      </c>
      <c r="G1005" s="501">
        <v>4540700</v>
      </c>
      <c r="H1005" s="502"/>
      <c r="I1005" s="495">
        <f t="shared" si="97"/>
        <v>4540700</v>
      </c>
      <c r="J1005" s="511">
        <f t="shared" si="93"/>
        <v>0</v>
      </c>
      <c r="K1005" s="468">
        <f t="shared" si="94"/>
        <v>0</v>
      </c>
      <c r="L1005" s="468">
        <f>IF(J1005=1,SUM($J$6:J1005),0)</f>
        <v>0</v>
      </c>
      <c r="M1005" s="468">
        <f>IF(K1005=1,SUM($K$6:K1005),0)</f>
        <v>0</v>
      </c>
      <c r="N1005" s="513">
        <f t="shared" si="95"/>
        <v>0</v>
      </c>
      <c r="O1005" s="468">
        <f t="shared" si="96"/>
        <v>0</v>
      </c>
      <c r="P1005" s="468">
        <f>IF(O1005=1,SUM($O$6:O1005),0)</f>
        <v>0</v>
      </c>
    </row>
    <row r="1006" customHeight="1" spans="1:16">
      <c r="A1006" s="487"/>
      <c r="B1006" s="497">
        <v>11</v>
      </c>
      <c r="C1006" s="209" t="s">
        <v>1043</v>
      </c>
      <c r="D1006" s="498" t="s">
        <v>24</v>
      </c>
      <c r="E1006" s="499" t="s">
        <v>53</v>
      </c>
      <c r="F1006" s="501">
        <v>614700</v>
      </c>
      <c r="G1006" s="501">
        <v>614700</v>
      </c>
      <c r="H1006" s="502"/>
      <c r="I1006" s="495">
        <f t="shared" si="97"/>
        <v>614700</v>
      </c>
      <c r="J1006" s="511">
        <f t="shared" si="93"/>
        <v>0</v>
      </c>
      <c r="K1006" s="468">
        <f t="shared" si="94"/>
        <v>0</v>
      </c>
      <c r="L1006" s="468">
        <f>IF(J1006=1,SUM($J$6:J1006),0)</f>
        <v>0</v>
      </c>
      <c r="M1006" s="468">
        <f>IF(K1006=1,SUM($K$6:K1006),0)</f>
        <v>0</v>
      </c>
      <c r="N1006" s="513">
        <f t="shared" si="95"/>
        <v>0</v>
      </c>
      <c r="O1006" s="468">
        <f t="shared" si="96"/>
        <v>0</v>
      </c>
      <c r="P1006" s="468">
        <f>IF(O1006=1,SUM($O$6:O1006),0)</f>
        <v>0</v>
      </c>
    </row>
    <row r="1007" customHeight="1" spans="1:16">
      <c r="A1007" s="487"/>
      <c r="B1007" s="497">
        <v>12</v>
      </c>
      <c r="C1007" s="209" t="s">
        <v>1044</v>
      </c>
      <c r="D1007" s="498" t="s">
        <v>24</v>
      </c>
      <c r="E1007" s="499" t="s">
        <v>53</v>
      </c>
      <c r="F1007" s="501">
        <v>829000</v>
      </c>
      <c r="G1007" s="501">
        <v>829000</v>
      </c>
      <c r="H1007" s="502"/>
      <c r="I1007" s="495">
        <f t="shared" si="97"/>
        <v>829000</v>
      </c>
      <c r="J1007" s="511">
        <f t="shared" si="93"/>
        <v>0</v>
      </c>
      <c r="K1007" s="468">
        <f t="shared" si="94"/>
        <v>0</v>
      </c>
      <c r="L1007" s="468">
        <f>IF(J1007=1,SUM($J$6:J1007),0)</f>
        <v>0</v>
      </c>
      <c r="M1007" s="468">
        <f>IF(K1007=1,SUM($K$6:K1007),0)</f>
        <v>0</v>
      </c>
      <c r="N1007" s="513">
        <f t="shared" si="95"/>
        <v>0</v>
      </c>
      <c r="O1007" s="468">
        <f t="shared" si="96"/>
        <v>0</v>
      </c>
      <c r="P1007" s="468">
        <f>IF(O1007=1,SUM($O$6:O1007),0)</f>
        <v>0</v>
      </c>
    </row>
    <row r="1008" customHeight="1" spans="1:16">
      <c r="A1008" s="487"/>
      <c r="B1008" s="497"/>
      <c r="C1008" s="209" t="s">
        <v>122</v>
      </c>
      <c r="D1008" s="498" t="s">
        <v>122</v>
      </c>
      <c r="E1008" s="499"/>
      <c r="F1008" s="501"/>
      <c r="G1008" s="501"/>
      <c r="H1008" s="502"/>
      <c r="I1008" s="495">
        <f t="shared" si="97"/>
        <v>0</v>
      </c>
      <c r="J1008" s="511">
        <f t="shared" si="93"/>
        <v>0</v>
      </c>
      <c r="K1008" s="468">
        <f t="shared" si="94"/>
        <v>0</v>
      </c>
      <c r="L1008" s="468">
        <f>IF(J1008=1,SUM($J$6:J1008),0)</f>
        <v>0</v>
      </c>
      <c r="M1008" s="468">
        <f>IF(K1008=1,SUM($K$6:K1008),0)</f>
        <v>0</v>
      </c>
      <c r="N1008" s="513">
        <f t="shared" si="95"/>
        <v>0</v>
      </c>
      <c r="O1008" s="468">
        <f t="shared" si="96"/>
        <v>0</v>
      </c>
      <c r="P1008" s="468">
        <f>IF(O1008=1,SUM($O$6:O1008),0)</f>
        <v>0</v>
      </c>
    </row>
    <row r="1009" customHeight="1" spans="1:16">
      <c r="A1009" s="487"/>
      <c r="B1009" s="497" t="s">
        <v>708</v>
      </c>
      <c r="C1009" s="209" t="s">
        <v>1045</v>
      </c>
      <c r="D1009" s="498" t="s">
        <v>122</v>
      </c>
      <c r="E1009" s="499"/>
      <c r="F1009" s="501"/>
      <c r="G1009" s="501"/>
      <c r="H1009" s="502"/>
      <c r="I1009" s="495">
        <f t="shared" si="97"/>
        <v>0</v>
      </c>
      <c r="J1009" s="511">
        <f t="shared" si="93"/>
        <v>0</v>
      </c>
      <c r="K1009" s="468">
        <f t="shared" si="94"/>
        <v>0</v>
      </c>
      <c r="L1009" s="468">
        <f>IF(J1009=1,SUM($J$6:J1009),0)</f>
        <v>0</v>
      </c>
      <c r="M1009" s="468">
        <f>IF(K1009=1,SUM($K$6:K1009),0)</f>
        <v>0</v>
      </c>
      <c r="N1009" s="513">
        <f t="shared" si="95"/>
        <v>0</v>
      </c>
      <c r="O1009" s="468">
        <f t="shared" si="96"/>
        <v>0</v>
      </c>
      <c r="P1009" s="468">
        <f>IF(O1009=1,SUM($O$6:O1009),0)</f>
        <v>0</v>
      </c>
    </row>
    <row r="1010" customHeight="1" spans="1:16">
      <c r="A1010" s="487"/>
      <c r="B1010" s="497">
        <v>1</v>
      </c>
      <c r="C1010" s="209" t="s">
        <v>1046</v>
      </c>
      <c r="D1010" s="498" t="s">
        <v>24</v>
      </c>
      <c r="E1010" s="499" t="s">
        <v>244</v>
      </c>
      <c r="F1010" s="501">
        <v>367100.817158132</v>
      </c>
      <c r="G1010" s="501">
        <v>367100.817158132</v>
      </c>
      <c r="H1010" s="502"/>
      <c r="I1010" s="495">
        <f t="shared" si="97"/>
        <v>367100.817158132</v>
      </c>
      <c r="J1010" s="511">
        <f t="shared" si="93"/>
        <v>0</v>
      </c>
      <c r="K1010" s="468">
        <f t="shared" si="94"/>
        <v>0</v>
      </c>
      <c r="L1010" s="468">
        <f>IF(J1010=1,SUM($J$6:J1010),0)</f>
        <v>0</v>
      </c>
      <c r="M1010" s="468">
        <f>IF(K1010=1,SUM($K$6:K1010),0)</f>
        <v>0</v>
      </c>
      <c r="N1010" s="513">
        <f t="shared" si="95"/>
        <v>0</v>
      </c>
      <c r="O1010" s="468">
        <f t="shared" si="96"/>
        <v>0</v>
      </c>
      <c r="P1010" s="468">
        <f>IF(O1010=1,SUM($O$6:O1010),0)</f>
        <v>0</v>
      </c>
    </row>
    <row r="1011" customHeight="1" spans="1:16">
      <c r="A1011" s="487"/>
      <c r="B1011" s="497">
        <v>2</v>
      </c>
      <c r="C1011" s="209" t="s">
        <v>1047</v>
      </c>
      <c r="D1011" s="498" t="s">
        <v>24</v>
      </c>
      <c r="E1011" s="499" t="s">
        <v>244</v>
      </c>
      <c r="F1011" s="501">
        <v>367100.817158132</v>
      </c>
      <c r="G1011" s="501">
        <v>367100.817158132</v>
      </c>
      <c r="H1011" s="502"/>
      <c r="I1011" s="495">
        <f t="shared" si="97"/>
        <v>367100.817158132</v>
      </c>
      <c r="J1011" s="511">
        <f t="shared" si="93"/>
        <v>0</v>
      </c>
      <c r="K1011" s="468">
        <f t="shared" si="94"/>
        <v>0</v>
      </c>
      <c r="L1011" s="468">
        <f>IF(J1011=1,SUM($J$6:J1011),0)</f>
        <v>0</v>
      </c>
      <c r="M1011" s="468">
        <f>IF(K1011=1,SUM($K$6:K1011),0)</f>
        <v>0</v>
      </c>
      <c r="N1011" s="513">
        <f t="shared" si="95"/>
        <v>0</v>
      </c>
      <c r="O1011" s="468">
        <f t="shared" si="96"/>
        <v>0</v>
      </c>
      <c r="P1011" s="468">
        <f>IF(O1011=1,SUM($O$6:O1011),0)</f>
        <v>0</v>
      </c>
    </row>
    <row r="1012" customHeight="1" spans="1:16">
      <c r="A1012" s="487"/>
      <c r="B1012" s="497">
        <v>3</v>
      </c>
      <c r="C1012" s="209" t="s">
        <v>1048</v>
      </c>
      <c r="D1012" s="498" t="s">
        <v>24</v>
      </c>
      <c r="E1012" s="499" t="s">
        <v>244</v>
      </c>
      <c r="F1012" s="501">
        <v>483136</v>
      </c>
      <c r="G1012" s="501">
        <v>483136</v>
      </c>
      <c r="H1012" s="502"/>
      <c r="I1012" s="495">
        <f t="shared" si="97"/>
        <v>483136</v>
      </c>
      <c r="J1012" s="511">
        <f t="shared" si="93"/>
        <v>0</v>
      </c>
      <c r="K1012" s="468">
        <f t="shared" si="94"/>
        <v>0</v>
      </c>
      <c r="L1012" s="468">
        <f>IF(J1012=1,SUM($J$6:J1012),0)</f>
        <v>0</v>
      </c>
      <c r="M1012" s="468">
        <f>IF(K1012=1,SUM($K$6:K1012),0)</f>
        <v>0</v>
      </c>
      <c r="N1012" s="513">
        <f t="shared" si="95"/>
        <v>0</v>
      </c>
      <c r="O1012" s="468">
        <f t="shared" si="96"/>
        <v>0</v>
      </c>
      <c r="P1012" s="468">
        <f>IF(O1012=1,SUM($O$6:O1012),0)</f>
        <v>0</v>
      </c>
    </row>
    <row r="1013" customHeight="1" spans="1:16">
      <c r="A1013" s="487"/>
      <c r="B1013" s="497">
        <v>4</v>
      </c>
      <c r="C1013" s="209" t="s">
        <v>1049</v>
      </c>
      <c r="D1013" s="498" t="s">
        <v>24</v>
      </c>
      <c r="E1013" s="499" t="s">
        <v>244</v>
      </c>
      <c r="F1013" s="501">
        <v>483136</v>
      </c>
      <c r="G1013" s="501">
        <v>483136</v>
      </c>
      <c r="H1013" s="502"/>
      <c r="I1013" s="495">
        <f t="shared" si="97"/>
        <v>483136</v>
      </c>
      <c r="J1013" s="511">
        <f t="shared" si="93"/>
        <v>0</v>
      </c>
      <c r="K1013" s="468">
        <f t="shared" si="94"/>
        <v>0</v>
      </c>
      <c r="L1013" s="468">
        <f>IF(J1013=1,SUM($J$6:J1013),0)</f>
        <v>0</v>
      </c>
      <c r="M1013" s="468">
        <f>IF(K1013=1,SUM($K$6:K1013),0)</f>
        <v>0</v>
      </c>
      <c r="N1013" s="513">
        <f t="shared" si="95"/>
        <v>0</v>
      </c>
      <c r="O1013" s="468">
        <f t="shared" si="96"/>
        <v>0</v>
      </c>
      <c r="P1013" s="468">
        <f>IF(O1013=1,SUM($O$6:O1013),0)</f>
        <v>0</v>
      </c>
    </row>
    <row r="1014" customHeight="1" spans="1:16">
      <c r="A1014" s="487"/>
      <c r="B1014" s="497">
        <v>5</v>
      </c>
      <c r="C1014" s="209" t="s">
        <v>1050</v>
      </c>
      <c r="D1014" s="498" t="s">
        <v>24</v>
      </c>
      <c r="E1014" s="499" t="s">
        <v>244</v>
      </c>
      <c r="F1014" s="501">
        <v>542850</v>
      </c>
      <c r="G1014" s="501">
        <v>542850</v>
      </c>
      <c r="H1014" s="502"/>
      <c r="I1014" s="495">
        <f t="shared" si="97"/>
        <v>542850</v>
      </c>
      <c r="J1014" s="511">
        <f t="shared" si="93"/>
        <v>0</v>
      </c>
      <c r="K1014" s="468">
        <f t="shared" si="94"/>
        <v>0</v>
      </c>
      <c r="L1014" s="468">
        <f>IF(J1014=1,SUM($J$6:J1014),0)</f>
        <v>0</v>
      </c>
      <c r="M1014" s="468">
        <f>IF(K1014=1,SUM($K$6:K1014),0)</f>
        <v>0</v>
      </c>
      <c r="N1014" s="513">
        <f t="shared" si="95"/>
        <v>0</v>
      </c>
      <c r="O1014" s="468">
        <f t="shared" si="96"/>
        <v>0</v>
      </c>
      <c r="P1014" s="468">
        <f>IF(O1014=1,SUM($O$6:O1014),0)</f>
        <v>0</v>
      </c>
    </row>
    <row r="1015" customHeight="1" spans="1:16">
      <c r="A1015" s="487"/>
      <c r="B1015" s="497">
        <v>6</v>
      </c>
      <c r="C1015" s="209" t="s">
        <v>1051</v>
      </c>
      <c r="D1015" s="498" t="s">
        <v>24</v>
      </c>
      <c r="E1015" s="499" t="s">
        <v>244</v>
      </c>
      <c r="F1015" s="501">
        <v>542850</v>
      </c>
      <c r="G1015" s="501">
        <v>542850</v>
      </c>
      <c r="H1015" s="502"/>
      <c r="I1015" s="495">
        <f t="shared" si="97"/>
        <v>542850</v>
      </c>
      <c r="J1015" s="511">
        <f t="shared" si="93"/>
        <v>0</v>
      </c>
      <c r="K1015" s="468">
        <f t="shared" si="94"/>
        <v>0</v>
      </c>
      <c r="L1015" s="468">
        <f>IF(J1015=1,SUM($J$6:J1015),0)</f>
        <v>0</v>
      </c>
      <c r="M1015" s="468">
        <f>IF(K1015=1,SUM($K$6:K1015),0)</f>
        <v>0</v>
      </c>
      <c r="N1015" s="513">
        <f t="shared" si="95"/>
        <v>0</v>
      </c>
      <c r="O1015" s="468">
        <f t="shared" si="96"/>
        <v>0</v>
      </c>
      <c r="P1015" s="468">
        <f>IF(O1015=1,SUM($O$6:O1015),0)</f>
        <v>0</v>
      </c>
    </row>
    <row r="1016" customHeight="1" spans="1:16">
      <c r="A1016" s="487"/>
      <c r="B1016" s="497">
        <v>7</v>
      </c>
      <c r="C1016" s="209" t="s">
        <v>1052</v>
      </c>
      <c r="D1016" s="498" t="s">
        <v>24</v>
      </c>
      <c r="E1016" s="499" t="s">
        <v>244</v>
      </c>
      <c r="F1016" s="501">
        <v>580849</v>
      </c>
      <c r="G1016" s="501">
        <v>580849</v>
      </c>
      <c r="H1016" s="502"/>
      <c r="I1016" s="495">
        <f t="shared" si="97"/>
        <v>580849</v>
      </c>
      <c r="J1016" s="511">
        <f t="shared" si="93"/>
        <v>0</v>
      </c>
      <c r="K1016" s="468">
        <f t="shared" si="94"/>
        <v>0</v>
      </c>
      <c r="L1016" s="468">
        <f>IF(J1016=1,SUM($J$6:J1016),0)</f>
        <v>0</v>
      </c>
      <c r="M1016" s="468">
        <f>IF(K1016=1,SUM($K$6:K1016),0)</f>
        <v>0</v>
      </c>
      <c r="N1016" s="513">
        <f t="shared" si="95"/>
        <v>0</v>
      </c>
      <c r="O1016" s="468">
        <f t="shared" si="96"/>
        <v>0</v>
      </c>
      <c r="P1016" s="468">
        <f>IF(O1016=1,SUM($O$6:O1016),0)</f>
        <v>0</v>
      </c>
    </row>
    <row r="1017" customHeight="1" spans="1:16">
      <c r="A1017" s="487"/>
      <c r="B1017" s="497">
        <v>8</v>
      </c>
      <c r="C1017" s="209" t="s">
        <v>1053</v>
      </c>
      <c r="D1017" s="498" t="s">
        <v>24</v>
      </c>
      <c r="E1017" s="499" t="s">
        <v>244</v>
      </c>
      <c r="F1017" s="501">
        <v>580849</v>
      </c>
      <c r="G1017" s="501">
        <v>580849</v>
      </c>
      <c r="H1017" s="502"/>
      <c r="I1017" s="495">
        <f t="shared" si="97"/>
        <v>580849</v>
      </c>
      <c r="J1017" s="511">
        <f t="shared" si="93"/>
        <v>0</v>
      </c>
      <c r="K1017" s="468">
        <f t="shared" si="94"/>
        <v>0</v>
      </c>
      <c r="L1017" s="468">
        <f>IF(J1017=1,SUM($J$6:J1017),0)</f>
        <v>0</v>
      </c>
      <c r="M1017" s="468">
        <f>IF(K1017=1,SUM($K$6:K1017),0)</f>
        <v>0</v>
      </c>
      <c r="N1017" s="513">
        <f t="shared" si="95"/>
        <v>0</v>
      </c>
      <c r="O1017" s="468">
        <f t="shared" si="96"/>
        <v>0</v>
      </c>
      <c r="P1017" s="468">
        <f>IF(O1017=1,SUM($O$6:O1017),0)</f>
        <v>0</v>
      </c>
    </row>
    <row r="1018" customHeight="1" spans="1:16">
      <c r="A1018" s="487"/>
      <c r="B1018" s="497">
        <v>9</v>
      </c>
      <c r="C1018" s="209" t="s">
        <v>1054</v>
      </c>
      <c r="D1018" s="498" t="s">
        <v>24</v>
      </c>
      <c r="E1018" s="499" t="s">
        <v>244</v>
      </c>
      <c r="F1018" s="501">
        <v>640563</v>
      </c>
      <c r="G1018" s="501">
        <v>640563</v>
      </c>
      <c r="H1018" s="502"/>
      <c r="I1018" s="495">
        <f t="shared" si="97"/>
        <v>640563</v>
      </c>
      <c r="J1018" s="511">
        <f t="shared" si="93"/>
        <v>0</v>
      </c>
      <c r="K1018" s="468">
        <f t="shared" si="94"/>
        <v>0</v>
      </c>
      <c r="L1018" s="468">
        <f>IF(J1018=1,SUM($J$6:J1018),0)</f>
        <v>0</v>
      </c>
      <c r="M1018" s="468">
        <f>IF(K1018=1,SUM($K$6:K1018),0)</f>
        <v>0</v>
      </c>
      <c r="N1018" s="513">
        <f t="shared" si="95"/>
        <v>0</v>
      </c>
      <c r="O1018" s="468">
        <f t="shared" si="96"/>
        <v>0</v>
      </c>
      <c r="P1018" s="468">
        <f>IF(O1018=1,SUM($O$6:O1018),0)</f>
        <v>0</v>
      </c>
    </row>
    <row r="1019" customHeight="1" spans="1:16">
      <c r="A1019" s="487"/>
      <c r="B1019" s="497">
        <v>10</v>
      </c>
      <c r="C1019" s="209" t="s">
        <v>1055</v>
      </c>
      <c r="D1019" s="498" t="s">
        <v>24</v>
      </c>
      <c r="E1019" s="499" t="s">
        <v>244</v>
      </c>
      <c r="F1019" s="501">
        <v>640563</v>
      </c>
      <c r="G1019" s="501">
        <v>640563</v>
      </c>
      <c r="H1019" s="502"/>
      <c r="I1019" s="495">
        <f t="shared" si="97"/>
        <v>640563</v>
      </c>
      <c r="J1019" s="511">
        <f t="shared" si="93"/>
        <v>0</v>
      </c>
      <c r="K1019" s="468">
        <f t="shared" si="94"/>
        <v>0</v>
      </c>
      <c r="L1019" s="468">
        <f>IF(J1019=1,SUM($J$6:J1019),0)</f>
        <v>0</v>
      </c>
      <c r="M1019" s="468">
        <f>IF(K1019=1,SUM($K$6:K1019),0)</f>
        <v>0</v>
      </c>
      <c r="N1019" s="513">
        <f t="shared" si="95"/>
        <v>0</v>
      </c>
      <c r="O1019" s="468">
        <f t="shared" si="96"/>
        <v>0</v>
      </c>
      <c r="P1019" s="468">
        <f>IF(O1019=1,SUM($O$6:O1019),0)</f>
        <v>0</v>
      </c>
    </row>
    <row r="1020" customHeight="1" spans="1:16">
      <c r="A1020" s="487"/>
      <c r="B1020" s="497">
        <v>11</v>
      </c>
      <c r="C1020" s="209" t="s">
        <v>1056</v>
      </c>
      <c r="D1020" s="498" t="s">
        <v>24</v>
      </c>
      <c r="E1020" s="499" t="s">
        <v>244</v>
      </c>
      <c r="F1020" s="501">
        <v>777904.112549374</v>
      </c>
      <c r="G1020" s="501">
        <v>777904.112549374</v>
      </c>
      <c r="H1020" s="502"/>
      <c r="I1020" s="495">
        <f t="shared" si="97"/>
        <v>777904.112549374</v>
      </c>
      <c r="J1020" s="511">
        <f t="shared" si="93"/>
        <v>0</v>
      </c>
      <c r="K1020" s="468">
        <f t="shared" si="94"/>
        <v>0</v>
      </c>
      <c r="L1020" s="468">
        <f>IF(J1020=1,SUM($J$6:J1020),0)</f>
        <v>0</v>
      </c>
      <c r="M1020" s="468">
        <f>IF(K1020=1,SUM($K$6:K1020),0)</f>
        <v>0</v>
      </c>
      <c r="N1020" s="513">
        <f t="shared" si="95"/>
        <v>0</v>
      </c>
      <c r="O1020" s="468">
        <f t="shared" si="96"/>
        <v>0</v>
      </c>
      <c r="P1020" s="468">
        <f>IF(O1020=1,SUM($O$6:O1020),0)</f>
        <v>0</v>
      </c>
    </row>
    <row r="1021" customHeight="1" spans="1:16">
      <c r="A1021" s="487"/>
      <c r="B1021" s="497">
        <v>12</v>
      </c>
      <c r="C1021" s="209" t="s">
        <v>1057</v>
      </c>
      <c r="D1021" s="498" t="s">
        <v>24</v>
      </c>
      <c r="E1021" s="499" t="s">
        <v>244</v>
      </c>
      <c r="F1021" s="501">
        <v>777904.112549374</v>
      </c>
      <c r="G1021" s="501">
        <v>777904.112549374</v>
      </c>
      <c r="H1021" s="502"/>
      <c r="I1021" s="495">
        <f t="shared" si="97"/>
        <v>777904.112549374</v>
      </c>
      <c r="J1021" s="511">
        <f t="shared" si="93"/>
        <v>0</v>
      </c>
      <c r="K1021" s="468">
        <f t="shared" si="94"/>
        <v>0</v>
      </c>
      <c r="L1021" s="468">
        <f>IF(J1021=1,SUM($J$6:J1021),0)</f>
        <v>0</v>
      </c>
      <c r="M1021" s="468">
        <f>IF(K1021=1,SUM($K$6:K1021),0)</f>
        <v>0</v>
      </c>
      <c r="N1021" s="513">
        <f t="shared" si="95"/>
        <v>0</v>
      </c>
      <c r="O1021" s="468">
        <f t="shared" si="96"/>
        <v>0</v>
      </c>
      <c r="P1021" s="468">
        <f>IF(O1021=1,SUM($O$6:O1021),0)</f>
        <v>0</v>
      </c>
    </row>
    <row r="1022" customHeight="1" spans="1:16">
      <c r="A1022" s="487"/>
      <c r="B1022" s="497">
        <v>13</v>
      </c>
      <c r="C1022" s="209" t="s">
        <v>1058</v>
      </c>
      <c r="D1022" s="498" t="s">
        <v>24</v>
      </c>
      <c r="E1022" s="499" t="s">
        <v>244</v>
      </c>
      <c r="F1022" s="501">
        <v>776275</v>
      </c>
      <c r="G1022" s="501">
        <v>776275</v>
      </c>
      <c r="H1022" s="502"/>
      <c r="I1022" s="495">
        <f t="shared" si="97"/>
        <v>776275</v>
      </c>
      <c r="J1022" s="511">
        <f t="shared" si="93"/>
        <v>0</v>
      </c>
      <c r="K1022" s="468">
        <f t="shared" si="94"/>
        <v>0</v>
      </c>
      <c r="L1022" s="468">
        <f>IF(J1022=1,SUM($J$6:J1022),0)</f>
        <v>0</v>
      </c>
      <c r="M1022" s="468">
        <f>IF(K1022=1,SUM($K$6:K1022),0)</f>
        <v>0</v>
      </c>
      <c r="N1022" s="513">
        <f t="shared" si="95"/>
        <v>0</v>
      </c>
      <c r="O1022" s="468">
        <f t="shared" si="96"/>
        <v>0</v>
      </c>
      <c r="P1022" s="468">
        <f>IF(O1022=1,SUM($O$6:O1022),0)</f>
        <v>0</v>
      </c>
    </row>
    <row r="1023" customHeight="1" spans="1:16">
      <c r="A1023" s="487"/>
      <c r="B1023" s="497">
        <v>14</v>
      </c>
      <c r="C1023" s="209" t="s">
        <v>1059</v>
      </c>
      <c r="D1023" s="498" t="s">
        <v>24</v>
      </c>
      <c r="E1023" s="499" t="s">
        <v>244</v>
      </c>
      <c r="F1023" s="501">
        <v>776275</v>
      </c>
      <c r="G1023" s="501">
        <v>776275</v>
      </c>
      <c r="H1023" s="502"/>
      <c r="I1023" s="495">
        <f t="shared" si="97"/>
        <v>776275</v>
      </c>
      <c r="J1023" s="511">
        <f t="shared" si="93"/>
        <v>0</v>
      </c>
      <c r="K1023" s="468">
        <f t="shared" si="94"/>
        <v>0</v>
      </c>
      <c r="L1023" s="468">
        <f>IF(J1023=1,SUM($J$6:J1023),0)</f>
        <v>0</v>
      </c>
      <c r="M1023" s="468">
        <f>IF(K1023=1,SUM($K$6:K1023),0)</f>
        <v>0</v>
      </c>
      <c r="N1023" s="513">
        <f t="shared" si="95"/>
        <v>0</v>
      </c>
      <c r="O1023" s="468">
        <f t="shared" si="96"/>
        <v>0</v>
      </c>
      <c r="P1023" s="468">
        <f>IF(O1023=1,SUM($O$6:O1023),0)</f>
        <v>0</v>
      </c>
    </row>
    <row r="1024" customHeight="1" spans="1:16">
      <c r="A1024" s="487"/>
      <c r="B1024" s="497">
        <v>15</v>
      </c>
      <c r="C1024" s="209" t="s">
        <v>1060</v>
      </c>
      <c r="D1024" s="498" t="s">
        <v>24</v>
      </c>
      <c r="E1024" s="499" t="s">
        <v>244</v>
      </c>
      <c r="F1024" s="501">
        <v>852274</v>
      </c>
      <c r="G1024" s="501">
        <v>852274</v>
      </c>
      <c r="H1024" s="502"/>
      <c r="I1024" s="495">
        <f t="shared" si="97"/>
        <v>852274</v>
      </c>
      <c r="J1024" s="511">
        <f t="shared" si="93"/>
        <v>0</v>
      </c>
      <c r="K1024" s="468">
        <f t="shared" si="94"/>
        <v>0</v>
      </c>
      <c r="L1024" s="468">
        <f>IF(J1024=1,SUM($J$6:J1024),0)</f>
        <v>0</v>
      </c>
      <c r="M1024" s="468">
        <f>IF(K1024=1,SUM($K$6:K1024),0)</f>
        <v>0</v>
      </c>
      <c r="N1024" s="513">
        <f t="shared" si="95"/>
        <v>0</v>
      </c>
      <c r="O1024" s="468">
        <f t="shared" si="96"/>
        <v>0</v>
      </c>
      <c r="P1024" s="468">
        <f>IF(O1024=1,SUM($O$6:O1024),0)</f>
        <v>0</v>
      </c>
    </row>
    <row r="1025" customHeight="1" spans="1:16">
      <c r="A1025" s="487"/>
      <c r="B1025" s="497">
        <v>16</v>
      </c>
      <c r="C1025" s="209" t="s">
        <v>1061</v>
      </c>
      <c r="D1025" s="498" t="s">
        <v>24</v>
      </c>
      <c r="E1025" s="499" t="s">
        <v>244</v>
      </c>
      <c r="F1025" s="501">
        <v>852274</v>
      </c>
      <c r="G1025" s="501">
        <v>852274</v>
      </c>
      <c r="H1025" s="502"/>
      <c r="I1025" s="495">
        <f t="shared" si="97"/>
        <v>852274</v>
      </c>
      <c r="J1025" s="511">
        <f t="shared" si="93"/>
        <v>0</v>
      </c>
      <c r="K1025" s="468">
        <f t="shared" si="94"/>
        <v>0</v>
      </c>
      <c r="L1025" s="468">
        <f>IF(J1025=1,SUM($J$6:J1025),0)</f>
        <v>0</v>
      </c>
      <c r="M1025" s="468">
        <f>IF(K1025=1,SUM($K$6:K1025),0)</f>
        <v>0</v>
      </c>
      <c r="N1025" s="513">
        <f t="shared" si="95"/>
        <v>0</v>
      </c>
      <c r="O1025" s="468">
        <f t="shared" si="96"/>
        <v>0</v>
      </c>
      <c r="P1025" s="468">
        <f>IF(O1025=1,SUM($O$6:O1025),0)</f>
        <v>0</v>
      </c>
    </row>
    <row r="1026" customHeight="1" spans="1:16">
      <c r="A1026" s="487"/>
      <c r="B1026" s="497">
        <v>17</v>
      </c>
      <c r="C1026" s="209" t="s">
        <v>1062</v>
      </c>
      <c r="D1026" s="498" t="s">
        <v>24</v>
      </c>
      <c r="E1026" s="499" t="s">
        <v>244</v>
      </c>
      <c r="F1026" s="501">
        <v>1280085.31697348</v>
      </c>
      <c r="G1026" s="501">
        <v>1280085.31697348</v>
      </c>
      <c r="H1026" s="502"/>
      <c r="I1026" s="495">
        <f t="shared" si="97"/>
        <v>1280085.31697348</v>
      </c>
      <c r="J1026" s="511">
        <f t="shared" si="93"/>
        <v>0</v>
      </c>
      <c r="K1026" s="468">
        <f t="shared" si="94"/>
        <v>0</v>
      </c>
      <c r="L1026" s="468">
        <f>IF(J1026=1,SUM($J$6:J1026),0)</f>
        <v>0</v>
      </c>
      <c r="M1026" s="468">
        <f>IF(K1026=1,SUM($K$6:K1026),0)</f>
        <v>0</v>
      </c>
      <c r="N1026" s="513">
        <f t="shared" si="95"/>
        <v>0</v>
      </c>
      <c r="O1026" s="468">
        <f t="shared" si="96"/>
        <v>0</v>
      </c>
      <c r="P1026" s="468">
        <f>IF(O1026=1,SUM($O$6:O1026),0)</f>
        <v>0</v>
      </c>
    </row>
    <row r="1027" customHeight="1" spans="1:16">
      <c r="A1027" s="487"/>
      <c r="B1027" s="497">
        <v>18</v>
      </c>
      <c r="C1027" s="209" t="s">
        <v>1063</v>
      </c>
      <c r="D1027" s="498" t="s">
        <v>24</v>
      </c>
      <c r="E1027" s="499" t="s">
        <v>244</v>
      </c>
      <c r="F1027" s="501">
        <v>1280085.31697348</v>
      </c>
      <c r="G1027" s="501">
        <v>1280085.31697348</v>
      </c>
      <c r="H1027" s="502"/>
      <c r="I1027" s="495">
        <f t="shared" si="97"/>
        <v>1280085.31697348</v>
      </c>
      <c r="J1027" s="511">
        <f t="shared" si="93"/>
        <v>0</v>
      </c>
      <c r="K1027" s="468">
        <f t="shared" si="94"/>
        <v>0</v>
      </c>
      <c r="L1027" s="468">
        <f>IF(J1027=1,SUM($J$6:J1027),0)</f>
        <v>0</v>
      </c>
      <c r="M1027" s="468">
        <f>IF(K1027=1,SUM($K$6:K1027),0)</f>
        <v>0</v>
      </c>
      <c r="N1027" s="513">
        <f t="shared" si="95"/>
        <v>0</v>
      </c>
      <c r="O1027" s="468">
        <f t="shared" si="96"/>
        <v>0</v>
      </c>
      <c r="P1027" s="468">
        <f>IF(O1027=1,SUM($O$6:O1027),0)</f>
        <v>0</v>
      </c>
    </row>
    <row r="1028" customHeight="1" spans="1:16">
      <c r="A1028" s="487"/>
      <c r="B1028" s="497">
        <v>19</v>
      </c>
      <c r="C1028" s="209" t="s">
        <v>1064</v>
      </c>
      <c r="D1028" s="498" t="s">
        <v>24</v>
      </c>
      <c r="E1028" s="499" t="s">
        <v>244</v>
      </c>
      <c r="F1028" s="501">
        <v>901131</v>
      </c>
      <c r="G1028" s="501">
        <v>901131</v>
      </c>
      <c r="H1028" s="502"/>
      <c r="I1028" s="495">
        <f t="shared" si="97"/>
        <v>901131</v>
      </c>
      <c r="J1028" s="511">
        <f t="shared" si="93"/>
        <v>0</v>
      </c>
      <c r="K1028" s="468">
        <f t="shared" si="94"/>
        <v>0</v>
      </c>
      <c r="L1028" s="468">
        <f>IF(J1028=1,SUM($J$6:J1028),0)</f>
        <v>0</v>
      </c>
      <c r="M1028" s="468">
        <f>IF(K1028=1,SUM($K$6:K1028),0)</f>
        <v>0</v>
      </c>
      <c r="N1028" s="513">
        <f t="shared" si="95"/>
        <v>0</v>
      </c>
      <c r="O1028" s="468">
        <f t="shared" si="96"/>
        <v>0</v>
      </c>
      <c r="P1028" s="468">
        <f>IF(O1028=1,SUM($O$6:O1028),0)</f>
        <v>0</v>
      </c>
    </row>
    <row r="1029" customHeight="1" spans="1:16">
      <c r="A1029" s="487"/>
      <c r="B1029" s="497">
        <v>20</v>
      </c>
      <c r="C1029" s="209" t="s">
        <v>1065</v>
      </c>
      <c r="D1029" s="498" t="s">
        <v>24</v>
      </c>
      <c r="E1029" s="499" t="s">
        <v>244</v>
      </c>
      <c r="F1029" s="501">
        <v>901131</v>
      </c>
      <c r="G1029" s="501">
        <v>901131</v>
      </c>
      <c r="H1029" s="502"/>
      <c r="I1029" s="495">
        <f t="shared" si="97"/>
        <v>901131</v>
      </c>
      <c r="J1029" s="511">
        <f t="shared" si="93"/>
        <v>0</v>
      </c>
      <c r="K1029" s="468">
        <f t="shared" si="94"/>
        <v>0</v>
      </c>
      <c r="L1029" s="468">
        <f>IF(J1029=1,SUM($J$6:J1029),0)</f>
        <v>0</v>
      </c>
      <c r="M1029" s="468">
        <f>IF(K1029=1,SUM($K$6:K1029),0)</f>
        <v>0</v>
      </c>
      <c r="N1029" s="513">
        <f t="shared" si="95"/>
        <v>0</v>
      </c>
      <c r="O1029" s="468">
        <f t="shared" si="96"/>
        <v>0</v>
      </c>
      <c r="P1029" s="468">
        <f>IF(O1029=1,SUM($O$6:O1029),0)</f>
        <v>0</v>
      </c>
    </row>
    <row r="1030" customHeight="1" spans="1:16">
      <c r="A1030" s="487"/>
      <c r="B1030" s="497">
        <v>21</v>
      </c>
      <c r="C1030" s="209" t="s">
        <v>1066</v>
      </c>
      <c r="D1030" s="498" t="s">
        <v>24</v>
      </c>
      <c r="E1030" s="499" t="s">
        <v>244</v>
      </c>
      <c r="F1030" s="501">
        <v>928273</v>
      </c>
      <c r="G1030" s="501">
        <v>928273</v>
      </c>
      <c r="H1030" s="502"/>
      <c r="I1030" s="495">
        <f t="shared" si="97"/>
        <v>928273</v>
      </c>
      <c r="J1030" s="511">
        <f t="shared" si="93"/>
        <v>0</v>
      </c>
      <c r="K1030" s="468">
        <f t="shared" si="94"/>
        <v>0</v>
      </c>
      <c r="L1030" s="468">
        <f>IF(J1030=1,SUM($J$6:J1030),0)</f>
        <v>0</v>
      </c>
      <c r="M1030" s="468">
        <f>IF(K1030=1,SUM($K$6:K1030),0)</f>
        <v>0</v>
      </c>
      <c r="N1030" s="513">
        <f t="shared" si="95"/>
        <v>0</v>
      </c>
      <c r="O1030" s="468">
        <f t="shared" si="96"/>
        <v>0</v>
      </c>
      <c r="P1030" s="468">
        <f>IF(O1030=1,SUM($O$6:O1030),0)</f>
        <v>0</v>
      </c>
    </row>
    <row r="1031" customHeight="1" spans="1:16">
      <c r="A1031" s="487"/>
      <c r="B1031" s="497">
        <v>22</v>
      </c>
      <c r="C1031" s="209" t="s">
        <v>1067</v>
      </c>
      <c r="D1031" s="498" t="s">
        <v>24</v>
      </c>
      <c r="E1031" s="499" t="s">
        <v>244</v>
      </c>
      <c r="F1031" s="501">
        <v>928273</v>
      </c>
      <c r="G1031" s="501">
        <v>928273</v>
      </c>
      <c r="H1031" s="502"/>
      <c r="I1031" s="495">
        <f t="shared" si="97"/>
        <v>928273</v>
      </c>
      <c r="J1031" s="511">
        <f t="shared" si="93"/>
        <v>0</v>
      </c>
      <c r="K1031" s="468">
        <f t="shared" si="94"/>
        <v>0</v>
      </c>
      <c r="L1031" s="468">
        <f>IF(J1031=1,SUM($J$6:J1031),0)</f>
        <v>0</v>
      </c>
      <c r="M1031" s="468">
        <f>IF(K1031=1,SUM($K$6:K1031),0)</f>
        <v>0</v>
      </c>
      <c r="N1031" s="513">
        <f t="shared" si="95"/>
        <v>0</v>
      </c>
      <c r="O1031" s="468">
        <f t="shared" si="96"/>
        <v>0</v>
      </c>
      <c r="P1031" s="468">
        <f>IF(O1031=1,SUM($O$6:O1031),0)</f>
        <v>0</v>
      </c>
    </row>
    <row r="1032" customHeight="1" spans="1:16">
      <c r="A1032" s="487"/>
      <c r="B1032" s="497">
        <v>23</v>
      </c>
      <c r="C1032" s="209" t="s">
        <v>1068</v>
      </c>
      <c r="D1032" s="498" t="s">
        <v>24</v>
      </c>
      <c r="E1032" s="499" t="s">
        <v>244</v>
      </c>
      <c r="F1032" s="501">
        <v>1063986</v>
      </c>
      <c r="G1032" s="501">
        <v>1063986</v>
      </c>
      <c r="H1032" s="502"/>
      <c r="I1032" s="495">
        <f t="shared" si="97"/>
        <v>1063986</v>
      </c>
      <c r="J1032" s="511">
        <f t="shared" si="93"/>
        <v>0</v>
      </c>
      <c r="K1032" s="468">
        <f t="shared" si="94"/>
        <v>0</v>
      </c>
      <c r="L1032" s="468">
        <f>IF(J1032=1,SUM($J$6:J1032),0)</f>
        <v>0</v>
      </c>
      <c r="M1032" s="468">
        <f>IF(K1032=1,SUM($K$6:K1032),0)</f>
        <v>0</v>
      </c>
      <c r="N1032" s="513">
        <f t="shared" si="95"/>
        <v>0</v>
      </c>
      <c r="O1032" s="468">
        <f t="shared" si="96"/>
        <v>0</v>
      </c>
      <c r="P1032" s="468">
        <f>IF(O1032=1,SUM($O$6:O1032),0)</f>
        <v>0</v>
      </c>
    </row>
    <row r="1033" customHeight="1" spans="1:16">
      <c r="A1033" s="487"/>
      <c r="B1033" s="497">
        <v>24</v>
      </c>
      <c r="C1033" s="209" t="s">
        <v>1069</v>
      </c>
      <c r="D1033" s="498" t="s">
        <v>24</v>
      </c>
      <c r="E1033" s="499" t="s">
        <v>244</v>
      </c>
      <c r="F1033" s="501">
        <v>1063986</v>
      </c>
      <c r="G1033" s="501">
        <v>1063986</v>
      </c>
      <c r="H1033" s="502"/>
      <c r="I1033" s="495">
        <f t="shared" si="97"/>
        <v>1063986</v>
      </c>
      <c r="J1033" s="511">
        <f t="shared" si="93"/>
        <v>0</v>
      </c>
      <c r="K1033" s="468">
        <f t="shared" si="94"/>
        <v>0</v>
      </c>
      <c r="L1033" s="468">
        <f>IF(J1033=1,SUM($J$6:J1033),0)</f>
        <v>0</v>
      </c>
      <c r="M1033" s="468">
        <f>IF(K1033=1,SUM($K$6:K1033),0)</f>
        <v>0</v>
      </c>
      <c r="N1033" s="513">
        <f t="shared" si="95"/>
        <v>0</v>
      </c>
      <c r="O1033" s="468">
        <f t="shared" si="96"/>
        <v>0</v>
      </c>
      <c r="P1033" s="468">
        <f>IF(O1033=1,SUM($O$6:O1033),0)</f>
        <v>0</v>
      </c>
    </row>
    <row r="1034" customHeight="1" spans="1:16">
      <c r="A1034" s="487"/>
      <c r="B1034" s="497">
        <v>25</v>
      </c>
      <c r="C1034" s="209" t="s">
        <v>1070</v>
      </c>
      <c r="D1034" s="498" t="s">
        <v>24</v>
      </c>
      <c r="E1034" s="499" t="s">
        <v>244</v>
      </c>
      <c r="F1034" s="501">
        <v>1503365.25121901</v>
      </c>
      <c r="G1034" s="501">
        <v>1503365.25121901</v>
      </c>
      <c r="H1034" s="502"/>
      <c r="I1034" s="495">
        <f t="shared" si="97"/>
        <v>1503365.25121901</v>
      </c>
      <c r="J1034" s="511">
        <f t="shared" si="93"/>
        <v>0</v>
      </c>
      <c r="K1034" s="468">
        <f t="shared" si="94"/>
        <v>0</v>
      </c>
      <c r="L1034" s="468">
        <f>IF(J1034=1,SUM($J$6:J1034),0)</f>
        <v>0</v>
      </c>
      <c r="M1034" s="468">
        <f>IF(K1034=1,SUM($K$6:K1034),0)</f>
        <v>0</v>
      </c>
      <c r="N1034" s="513">
        <f t="shared" si="95"/>
        <v>0</v>
      </c>
      <c r="O1034" s="468">
        <f t="shared" si="96"/>
        <v>0</v>
      </c>
      <c r="P1034" s="468">
        <f>IF(O1034=1,SUM($O$6:O1034),0)</f>
        <v>0</v>
      </c>
    </row>
    <row r="1035" customHeight="1" spans="1:16">
      <c r="A1035" s="487"/>
      <c r="B1035" s="497">
        <v>26</v>
      </c>
      <c r="C1035" s="209" t="s">
        <v>1071</v>
      </c>
      <c r="D1035" s="498" t="s">
        <v>24</v>
      </c>
      <c r="E1035" s="499" t="s">
        <v>244</v>
      </c>
      <c r="F1035" s="501">
        <v>1503365.25121901</v>
      </c>
      <c r="G1035" s="501">
        <v>1503365.25121901</v>
      </c>
      <c r="H1035" s="502"/>
      <c r="I1035" s="495">
        <f t="shared" si="97"/>
        <v>1503365.25121901</v>
      </c>
      <c r="J1035" s="511">
        <f t="shared" si="93"/>
        <v>0</v>
      </c>
      <c r="K1035" s="468">
        <f t="shared" si="94"/>
        <v>0</v>
      </c>
      <c r="L1035" s="468">
        <f>IF(J1035=1,SUM($J$6:J1035),0)</f>
        <v>0</v>
      </c>
      <c r="M1035" s="468">
        <f>IF(K1035=1,SUM($K$6:K1035),0)</f>
        <v>0</v>
      </c>
      <c r="N1035" s="513">
        <f t="shared" si="95"/>
        <v>0</v>
      </c>
      <c r="O1035" s="468">
        <f t="shared" si="96"/>
        <v>0</v>
      </c>
      <c r="P1035" s="468">
        <f>IF(O1035=1,SUM($O$6:O1035),0)</f>
        <v>0</v>
      </c>
    </row>
    <row r="1036" customHeight="1" spans="1:16">
      <c r="A1036" s="487"/>
      <c r="B1036" s="497"/>
      <c r="C1036" s="209"/>
      <c r="D1036" s="498" t="s">
        <v>122</v>
      </c>
      <c r="E1036" s="499"/>
      <c r="F1036" s="501"/>
      <c r="G1036" s="501"/>
      <c r="H1036" s="502"/>
      <c r="I1036" s="495">
        <f t="shared" si="97"/>
        <v>0</v>
      </c>
      <c r="J1036" s="511">
        <f t="shared" ref="J1036:J1099" si="98">IF(D1036="MDU-KD",1,0)</f>
        <v>0</v>
      </c>
      <c r="K1036" s="468">
        <f t="shared" ref="K1036:K1099" si="99">IF(D1036="HDW",1,0)</f>
        <v>0</v>
      </c>
      <c r="L1036" s="468">
        <f>IF(J1036=1,SUM($J$6:J1036),0)</f>
        <v>0</v>
      </c>
      <c r="M1036" s="468">
        <f>IF(K1036=1,SUM($K$6:K1036),0)</f>
        <v>0</v>
      </c>
      <c r="N1036" s="513">
        <f t="shared" ref="N1036:N1099" si="100">IF(L1036=0,M1036,L1036)</f>
        <v>0</v>
      </c>
      <c r="O1036" s="468">
        <f t="shared" ref="O1036:O1099" si="101">IF(E1036=0,0,IF(LEFT(C1036,11)="Tiang Beton",1,0))</f>
        <v>0</v>
      </c>
      <c r="P1036" s="468">
        <f>IF(O1036=1,SUM($O$6:O1036),0)</f>
        <v>0</v>
      </c>
    </row>
    <row r="1037" customHeight="1" spans="1:16">
      <c r="A1037" s="487"/>
      <c r="B1037" s="497" t="s">
        <v>708</v>
      </c>
      <c r="C1037" s="209" t="s">
        <v>1072</v>
      </c>
      <c r="D1037" s="498" t="s">
        <v>122</v>
      </c>
      <c r="E1037" s="499"/>
      <c r="F1037" s="501"/>
      <c r="G1037" s="501"/>
      <c r="H1037" s="502"/>
      <c r="I1037" s="495">
        <f t="shared" si="97"/>
        <v>0</v>
      </c>
      <c r="J1037" s="511">
        <f t="shared" si="98"/>
        <v>0</v>
      </c>
      <c r="K1037" s="468">
        <f t="shared" si="99"/>
        <v>0</v>
      </c>
      <c r="L1037" s="468">
        <f>IF(J1037=1,SUM($J$6:J1037),0)</f>
        <v>0</v>
      </c>
      <c r="M1037" s="468">
        <f>IF(K1037=1,SUM($K$6:K1037),0)</f>
        <v>0</v>
      </c>
      <c r="N1037" s="513">
        <f t="shared" si="100"/>
        <v>0</v>
      </c>
      <c r="O1037" s="468">
        <f t="shared" si="101"/>
        <v>0</v>
      </c>
      <c r="P1037" s="468">
        <f>IF(O1037=1,SUM($O$6:O1037),0)</f>
        <v>0</v>
      </c>
    </row>
    <row r="1038" customHeight="1" spans="1:16">
      <c r="A1038" s="487"/>
      <c r="B1038" s="497">
        <v>12</v>
      </c>
      <c r="C1038" s="209" t="s">
        <v>1073</v>
      </c>
      <c r="D1038" s="498" t="s">
        <v>24</v>
      </c>
      <c r="E1038" s="499" t="s">
        <v>53</v>
      </c>
      <c r="F1038" s="501">
        <v>11600</v>
      </c>
      <c r="G1038" s="501">
        <v>13800</v>
      </c>
      <c r="H1038" s="502"/>
      <c r="I1038" s="495">
        <f t="shared" si="97"/>
        <v>13800</v>
      </c>
      <c r="J1038" s="511">
        <f t="shared" si="98"/>
        <v>0</v>
      </c>
      <c r="K1038" s="468">
        <f t="shared" si="99"/>
        <v>0</v>
      </c>
      <c r="L1038" s="468">
        <f>IF(J1038=1,SUM($J$6:J1038),0)</f>
        <v>0</v>
      </c>
      <c r="M1038" s="468">
        <f>IF(K1038=1,SUM($K$6:K1038),0)</f>
        <v>0</v>
      </c>
      <c r="N1038" s="513">
        <f t="shared" si="100"/>
        <v>0</v>
      </c>
      <c r="O1038" s="468">
        <f t="shared" si="101"/>
        <v>0</v>
      </c>
      <c r="P1038" s="468">
        <f>IF(O1038=1,SUM($O$6:O1038),0)</f>
        <v>0</v>
      </c>
    </row>
    <row r="1039" customHeight="1" spans="1:16">
      <c r="A1039" s="487"/>
      <c r="B1039" s="497">
        <v>13</v>
      </c>
      <c r="C1039" s="209" t="s">
        <v>1074</v>
      </c>
      <c r="D1039" s="498" t="s">
        <v>24</v>
      </c>
      <c r="E1039" s="499" t="s">
        <v>53</v>
      </c>
      <c r="F1039" s="501">
        <v>10700</v>
      </c>
      <c r="G1039" s="501">
        <v>12700</v>
      </c>
      <c r="H1039" s="502"/>
      <c r="I1039" s="495">
        <f t="shared" si="97"/>
        <v>12700</v>
      </c>
      <c r="J1039" s="511">
        <f t="shared" si="98"/>
        <v>0</v>
      </c>
      <c r="K1039" s="468">
        <f t="shared" si="99"/>
        <v>0</v>
      </c>
      <c r="L1039" s="468">
        <f>IF(J1039=1,SUM($J$6:J1039),0)</f>
        <v>0</v>
      </c>
      <c r="M1039" s="468">
        <f>IF(K1039=1,SUM($K$6:K1039),0)</f>
        <v>0</v>
      </c>
      <c r="N1039" s="513">
        <f t="shared" si="100"/>
        <v>0</v>
      </c>
      <c r="O1039" s="468">
        <f t="shared" si="101"/>
        <v>0</v>
      </c>
      <c r="P1039" s="468">
        <f>IF(O1039=1,SUM($O$6:O1039),0)</f>
        <v>0</v>
      </c>
    </row>
    <row r="1040" customHeight="1" spans="1:16">
      <c r="A1040" s="487"/>
      <c r="B1040" s="497">
        <v>14</v>
      </c>
      <c r="C1040" s="209" t="s">
        <v>1075</v>
      </c>
      <c r="D1040" s="498" t="s">
        <v>24</v>
      </c>
      <c r="E1040" s="499" t="s">
        <v>906</v>
      </c>
      <c r="F1040" s="501">
        <v>1318750</v>
      </c>
      <c r="G1040" s="501">
        <f>31400*50</f>
        <v>1570000</v>
      </c>
      <c r="H1040" s="502"/>
      <c r="I1040" s="495">
        <f t="shared" si="97"/>
        <v>1570000</v>
      </c>
      <c r="J1040" s="511">
        <f t="shared" si="98"/>
        <v>0</v>
      </c>
      <c r="K1040" s="468">
        <f t="shared" si="99"/>
        <v>0</v>
      </c>
      <c r="L1040" s="468">
        <f>IF(J1040=1,SUM($J$6:J1040),0)</f>
        <v>0</v>
      </c>
      <c r="M1040" s="468">
        <f>IF(K1040=1,SUM($K$6:K1040),0)</f>
        <v>0</v>
      </c>
      <c r="N1040" s="513">
        <f t="shared" si="100"/>
        <v>0</v>
      </c>
      <c r="O1040" s="468">
        <f t="shared" si="101"/>
        <v>0</v>
      </c>
      <c r="P1040" s="468">
        <f>IF(O1040=1,SUM($O$6:O1040),0)</f>
        <v>0</v>
      </c>
    </row>
    <row r="1041" customHeight="1" spans="1:16">
      <c r="A1041" s="487"/>
      <c r="B1041" s="497">
        <v>15</v>
      </c>
      <c r="C1041" s="209" t="s">
        <v>1076</v>
      </c>
      <c r="D1041" s="498" t="s">
        <v>24</v>
      </c>
      <c r="E1041" s="499" t="s">
        <v>906</v>
      </c>
      <c r="F1041" s="501">
        <v>1055000</v>
      </c>
      <c r="G1041" s="501">
        <f>25100*50</f>
        <v>1255000</v>
      </c>
      <c r="H1041" s="502"/>
      <c r="I1041" s="495">
        <f t="shared" si="97"/>
        <v>1255000</v>
      </c>
      <c r="J1041" s="511">
        <f t="shared" si="98"/>
        <v>0</v>
      </c>
      <c r="K1041" s="468">
        <f t="shared" si="99"/>
        <v>0</v>
      </c>
      <c r="L1041" s="468">
        <f>IF(J1041=1,SUM($J$6:J1041),0)</f>
        <v>0</v>
      </c>
      <c r="M1041" s="468">
        <f>IF(K1041=1,SUM($K$6:K1041),0)</f>
        <v>0</v>
      </c>
      <c r="N1041" s="513">
        <f t="shared" si="100"/>
        <v>0</v>
      </c>
      <c r="O1041" s="468">
        <f t="shared" si="101"/>
        <v>0</v>
      </c>
      <c r="P1041" s="468">
        <f>IF(O1041=1,SUM($O$6:O1041),0)</f>
        <v>0</v>
      </c>
    </row>
    <row r="1042" customHeight="1" spans="1:16">
      <c r="A1042" s="487"/>
      <c r="B1042" s="497">
        <v>16</v>
      </c>
      <c r="C1042" s="209" t="s">
        <v>1077</v>
      </c>
      <c r="D1042" s="498" t="s">
        <v>24</v>
      </c>
      <c r="E1042" s="499" t="s">
        <v>898</v>
      </c>
      <c r="F1042" s="501">
        <v>700</v>
      </c>
      <c r="G1042" s="501">
        <v>700</v>
      </c>
      <c r="H1042" s="502"/>
      <c r="I1042" s="495">
        <f t="shared" si="97"/>
        <v>700</v>
      </c>
      <c r="J1042" s="511">
        <f t="shared" si="98"/>
        <v>0</v>
      </c>
      <c r="K1042" s="468">
        <f t="shared" si="99"/>
        <v>0</v>
      </c>
      <c r="L1042" s="468">
        <f>IF(J1042=1,SUM($J$6:J1042),0)</f>
        <v>0</v>
      </c>
      <c r="M1042" s="468">
        <f>IF(K1042=1,SUM($K$6:K1042),0)</f>
        <v>0</v>
      </c>
      <c r="N1042" s="513">
        <f t="shared" si="100"/>
        <v>0</v>
      </c>
      <c r="O1042" s="468">
        <f t="shared" si="101"/>
        <v>0</v>
      </c>
      <c r="P1042" s="468">
        <f>IF(O1042=1,SUM($O$6:O1042),0)</f>
        <v>0</v>
      </c>
    </row>
    <row r="1043" customHeight="1" spans="1:16">
      <c r="A1043" s="487"/>
      <c r="B1043" s="497">
        <v>17</v>
      </c>
      <c r="C1043" s="209" t="s">
        <v>1078</v>
      </c>
      <c r="D1043" s="498" t="s">
        <v>24</v>
      </c>
      <c r="E1043" s="499" t="s">
        <v>898</v>
      </c>
      <c r="F1043" s="501">
        <v>1400</v>
      </c>
      <c r="G1043" s="501">
        <v>1700</v>
      </c>
      <c r="H1043" s="502"/>
      <c r="I1043" s="495">
        <f t="shared" si="97"/>
        <v>1700</v>
      </c>
      <c r="J1043" s="511">
        <f t="shared" si="98"/>
        <v>0</v>
      </c>
      <c r="K1043" s="468">
        <f t="shared" si="99"/>
        <v>0</v>
      </c>
      <c r="L1043" s="468">
        <f>IF(J1043=1,SUM($J$6:J1043),0)</f>
        <v>0</v>
      </c>
      <c r="M1043" s="468">
        <f>IF(K1043=1,SUM($K$6:K1043),0)</f>
        <v>0</v>
      </c>
      <c r="N1043" s="513">
        <f t="shared" si="100"/>
        <v>0</v>
      </c>
      <c r="O1043" s="468">
        <f t="shared" si="101"/>
        <v>0</v>
      </c>
      <c r="P1043" s="468">
        <f>IF(O1043=1,SUM($O$6:O1043),0)</f>
        <v>0</v>
      </c>
    </row>
    <row r="1044" customHeight="1" spans="1:16">
      <c r="A1044" s="487"/>
      <c r="B1044" s="497">
        <v>18</v>
      </c>
      <c r="C1044" s="209" t="s">
        <v>1079</v>
      </c>
      <c r="D1044" s="498" t="s">
        <v>24</v>
      </c>
      <c r="E1044" s="499" t="s">
        <v>898</v>
      </c>
      <c r="F1044" s="501">
        <v>28300</v>
      </c>
      <c r="G1044" s="501">
        <v>33700</v>
      </c>
      <c r="H1044" s="502"/>
      <c r="I1044" s="495">
        <f t="shared" si="97"/>
        <v>33700</v>
      </c>
      <c r="J1044" s="511">
        <f t="shared" si="98"/>
        <v>0</v>
      </c>
      <c r="K1044" s="468">
        <f t="shared" si="99"/>
        <v>0</v>
      </c>
      <c r="L1044" s="468">
        <f>IF(J1044=1,SUM($J$6:J1044),0)</f>
        <v>0</v>
      </c>
      <c r="M1044" s="468">
        <f>IF(K1044=1,SUM($K$6:K1044),0)</f>
        <v>0</v>
      </c>
      <c r="N1044" s="513">
        <f t="shared" si="100"/>
        <v>0</v>
      </c>
      <c r="O1044" s="468">
        <f t="shared" si="101"/>
        <v>0</v>
      </c>
      <c r="P1044" s="468">
        <f>IF(O1044=1,SUM($O$6:O1044),0)</f>
        <v>0</v>
      </c>
    </row>
    <row r="1045" customHeight="1" spans="1:16">
      <c r="A1045" s="487"/>
      <c r="B1045" s="497">
        <v>19</v>
      </c>
      <c r="C1045" s="209" t="s">
        <v>1080</v>
      </c>
      <c r="D1045" s="498" t="s">
        <v>24</v>
      </c>
      <c r="E1045" s="499" t="s">
        <v>898</v>
      </c>
      <c r="F1045" s="501">
        <v>16900</v>
      </c>
      <c r="G1045" s="501">
        <v>20100</v>
      </c>
      <c r="H1045" s="502"/>
      <c r="I1045" s="495">
        <f t="shared" si="97"/>
        <v>20100</v>
      </c>
      <c r="J1045" s="511">
        <f t="shared" si="98"/>
        <v>0</v>
      </c>
      <c r="K1045" s="468">
        <f t="shared" si="99"/>
        <v>0</v>
      </c>
      <c r="L1045" s="468">
        <f>IF(J1045=1,SUM($J$6:J1045),0)</f>
        <v>0</v>
      </c>
      <c r="M1045" s="468">
        <f>IF(K1045=1,SUM($K$6:K1045),0)</f>
        <v>0</v>
      </c>
      <c r="N1045" s="513">
        <f t="shared" si="100"/>
        <v>0</v>
      </c>
      <c r="O1045" s="468">
        <f t="shared" si="101"/>
        <v>0</v>
      </c>
      <c r="P1045" s="468">
        <f>IF(O1045=1,SUM($O$6:O1045),0)</f>
        <v>0</v>
      </c>
    </row>
    <row r="1046" customHeight="1" spans="1:16">
      <c r="A1046" s="487"/>
      <c r="B1046" s="497">
        <v>20</v>
      </c>
      <c r="C1046" s="209" t="s">
        <v>1081</v>
      </c>
      <c r="D1046" s="498" t="s">
        <v>24</v>
      </c>
      <c r="E1046" s="499" t="s">
        <v>898</v>
      </c>
      <c r="F1046" s="501">
        <v>4566.66666666667</v>
      </c>
      <c r="G1046" s="501">
        <v>4566.66666666667</v>
      </c>
      <c r="H1046" s="502"/>
      <c r="I1046" s="495">
        <f t="shared" si="97"/>
        <v>4566.66666666667</v>
      </c>
      <c r="J1046" s="511">
        <f t="shared" si="98"/>
        <v>0</v>
      </c>
      <c r="K1046" s="468">
        <f t="shared" si="99"/>
        <v>0</v>
      </c>
      <c r="L1046" s="468">
        <f>IF(J1046=1,SUM($J$6:J1046),0)</f>
        <v>0</v>
      </c>
      <c r="M1046" s="468">
        <f>IF(K1046=1,SUM($K$6:K1046),0)</f>
        <v>0</v>
      </c>
      <c r="N1046" s="513">
        <f t="shared" si="100"/>
        <v>0</v>
      </c>
      <c r="O1046" s="468">
        <f t="shared" si="101"/>
        <v>0</v>
      </c>
      <c r="P1046" s="468">
        <f>IF(O1046=1,SUM($O$6:O1046),0)</f>
        <v>0</v>
      </c>
    </row>
    <row r="1047" customHeight="1" spans="1:16">
      <c r="A1047" s="487"/>
      <c r="B1047" s="497">
        <v>21</v>
      </c>
      <c r="C1047" s="209" t="s">
        <v>1082</v>
      </c>
      <c r="D1047" s="498" t="s">
        <v>24</v>
      </c>
      <c r="E1047" s="499" t="s">
        <v>898</v>
      </c>
      <c r="F1047" s="535">
        <v>1100</v>
      </c>
      <c r="G1047" s="535">
        <v>1300</v>
      </c>
      <c r="H1047" s="502"/>
      <c r="I1047" s="495">
        <f t="shared" si="97"/>
        <v>1300</v>
      </c>
      <c r="J1047" s="511">
        <f t="shared" si="98"/>
        <v>0</v>
      </c>
      <c r="K1047" s="468">
        <f t="shared" si="99"/>
        <v>0</v>
      </c>
      <c r="L1047" s="468">
        <f>IF(J1047=1,SUM($J$6:J1047),0)</f>
        <v>0</v>
      </c>
      <c r="M1047" s="468">
        <f>IF(K1047=1,SUM($K$6:K1047),0)</f>
        <v>0</v>
      </c>
      <c r="N1047" s="513">
        <f t="shared" si="100"/>
        <v>0</v>
      </c>
      <c r="O1047" s="468">
        <f t="shared" si="101"/>
        <v>0</v>
      </c>
      <c r="P1047" s="468">
        <f>IF(O1047=1,SUM($O$6:O1047),0)</f>
        <v>0</v>
      </c>
    </row>
    <row r="1048" customHeight="1" spans="1:16">
      <c r="A1048" s="487"/>
      <c r="B1048" s="497">
        <v>22</v>
      </c>
      <c r="C1048" s="209" t="s">
        <v>1083</v>
      </c>
      <c r="D1048" s="498" t="s">
        <v>24</v>
      </c>
      <c r="E1048" s="499" t="s">
        <v>898</v>
      </c>
      <c r="F1048" s="535">
        <v>2200</v>
      </c>
      <c r="G1048" s="535">
        <v>2600</v>
      </c>
      <c r="H1048" s="502"/>
      <c r="I1048" s="495">
        <f t="shared" si="97"/>
        <v>2600</v>
      </c>
      <c r="J1048" s="511">
        <f t="shared" si="98"/>
        <v>0</v>
      </c>
      <c r="K1048" s="468">
        <f t="shared" si="99"/>
        <v>0</v>
      </c>
      <c r="L1048" s="468">
        <f>IF(J1048=1,SUM($J$6:J1048),0)</f>
        <v>0</v>
      </c>
      <c r="M1048" s="468">
        <f>IF(K1048=1,SUM($K$6:K1048),0)</f>
        <v>0</v>
      </c>
      <c r="N1048" s="513">
        <f t="shared" si="100"/>
        <v>0</v>
      </c>
      <c r="O1048" s="468">
        <f t="shared" si="101"/>
        <v>0</v>
      </c>
      <c r="P1048" s="468">
        <f>IF(O1048=1,SUM($O$6:O1048),0)</f>
        <v>0</v>
      </c>
    </row>
    <row r="1049" customHeight="1" spans="1:16">
      <c r="A1049" s="487"/>
      <c r="B1049" s="497">
        <v>23</v>
      </c>
      <c r="C1049" s="209" t="s">
        <v>1084</v>
      </c>
      <c r="D1049" s="498" t="s">
        <v>24</v>
      </c>
      <c r="E1049" s="499" t="s">
        <v>898</v>
      </c>
      <c r="F1049" s="535">
        <v>5300</v>
      </c>
      <c r="G1049" s="535">
        <v>6300</v>
      </c>
      <c r="H1049" s="502"/>
      <c r="I1049" s="495">
        <f t="shared" si="97"/>
        <v>6300</v>
      </c>
      <c r="J1049" s="511">
        <f t="shared" si="98"/>
        <v>0</v>
      </c>
      <c r="K1049" s="468">
        <f t="shared" si="99"/>
        <v>0</v>
      </c>
      <c r="L1049" s="468">
        <f>IF(J1049=1,SUM($J$6:J1049),0)</f>
        <v>0</v>
      </c>
      <c r="M1049" s="468">
        <f>IF(K1049=1,SUM($K$6:K1049),0)</f>
        <v>0</v>
      </c>
      <c r="N1049" s="513">
        <f t="shared" si="100"/>
        <v>0</v>
      </c>
      <c r="O1049" s="468">
        <f t="shared" si="101"/>
        <v>0</v>
      </c>
      <c r="P1049" s="468">
        <f>IF(O1049=1,SUM($O$6:O1049),0)</f>
        <v>0</v>
      </c>
    </row>
    <row r="1050" customHeight="1" spans="1:16">
      <c r="A1050" s="487"/>
      <c r="B1050" s="497">
        <v>24</v>
      </c>
      <c r="C1050" s="209" t="s">
        <v>1085</v>
      </c>
      <c r="D1050" s="498" t="s">
        <v>24</v>
      </c>
      <c r="E1050" s="499" t="s">
        <v>898</v>
      </c>
      <c r="F1050" s="535">
        <v>5800</v>
      </c>
      <c r="G1050" s="535">
        <v>6900</v>
      </c>
      <c r="H1050" s="502"/>
      <c r="I1050" s="495">
        <f t="shared" si="97"/>
        <v>6900</v>
      </c>
      <c r="J1050" s="511">
        <f t="shared" si="98"/>
        <v>0</v>
      </c>
      <c r="K1050" s="468">
        <f t="shared" si="99"/>
        <v>0</v>
      </c>
      <c r="L1050" s="468">
        <f>IF(J1050=1,SUM($J$6:J1050),0)</f>
        <v>0</v>
      </c>
      <c r="M1050" s="468">
        <f>IF(K1050=1,SUM($K$6:K1050),0)</f>
        <v>0</v>
      </c>
      <c r="N1050" s="513">
        <f t="shared" si="100"/>
        <v>0</v>
      </c>
      <c r="O1050" s="468">
        <f t="shared" si="101"/>
        <v>0</v>
      </c>
      <c r="P1050" s="468">
        <f>IF(O1050=1,SUM($O$6:O1050),0)</f>
        <v>0</v>
      </c>
    </row>
    <row r="1051" customHeight="1" spans="1:16">
      <c r="A1051" s="487"/>
      <c r="B1051" s="497">
        <v>25</v>
      </c>
      <c r="C1051" s="209" t="s">
        <v>1086</v>
      </c>
      <c r="D1051" s="498" t="s">
        <v>24</v>
      </c>
      <c r="E1051" s="499" t="s">
        <v>898</v>
      </c>
      <c r="F1051" s="535">
        <v>7200</v>
      </c>
      <c r="G1051" s="535">
        <v>8600</v>
      </c>
      <c r="H1051" s="502"/>
      <c r="I1051" s="495">
        <f t="shared" si="97"/>
        <v>8600</v>
      </c>
      <c r="J1051" s="511">
        <f t="shared" si="98"/>
        <v>0</v>
      </c>
      <c r="K1051" s="468">
        <f t="shared" si="99"/>
        <v>0</v>
      </c>
      <c r="L1051" s="468">
        <f>IF(J1051=1,SUM($J$6:J1051),0)</f>
        <v>0</v>
      </c>
      <c r="M1051" s="468">
        <f>IF(K1051=1,SUM($K$6:K1051),0)</f>
        <v>0</v>
      </c>
      <c r="N1051" s="513">
        <f t="shared" si="100"/>
        <v>0</v>
      </c>
      <c r="O1051" s="468">
        <f t="shared" si="101"/>
        <v>0</v>
      </c>
      <c r="P1051" s="468">
        <f>IF(O1051=1,SUM($O$6:O1051),0)</f>
        <v>0</v>
      </c>
    </row>
    <row r="1052" customHeight="1" spans="1:16">
      <c r="A1052" s="487"/>
      <c r="B1052" s="497">
        <v>26</v>
      </c>
      <c r="C1052" s="209" t="s">
        <v>1087</v>
      </c>
      <c r="D1052" s="498" t="s">
        <v>24</v>
      </c>
      <c r="E1052" s="499" t="s">
        <v>1088</v>
      </c>
      <c r="F1052" s="501">
        <v>162200</v>
      </c>
      <c r="G1052" s="501">
        <v>162200</v>
      </c>
      <c r="H1052" s="502"/>
      <c r="I1052" s="495">
        <f t="shared" si="97"/>
        <v>162200</v>
      </c>
      <c r="J1052" s="511">
        <f t="shared" si="98"/>
        <v>0</v>
      </c>
      <c r="K1052" s="468">
        <f t="shared" si="99"/>
        <v>0</v>
      </c>
      <c r="L1052" s="468">
        <f>IF(J1052=1,SUM($J$6:J1052),0)</f>
        <v>0</v>
      </c>
      <c r="M1052" s="468">
        <f>IF(K1052=1,SUM($K$6:K1052),0)</f>
        <v>0</v>
      </c>
      <c r="N1052" s="513">
        <f t="shared" si="100"/>
        <v>0</v>
      </c>
      <c r="O1052" s="468">
        <f t="shared" si="101"/>
        <v>0</v>
      </c>
      <c r="P1052" s="468">
        <f>IF(O1052=1,SUM($O$6:O1052),0)</f>
        <v>0</v>
      </c>
    </row>
    <row r="1053" customHeight="1" spans="1:16">
      <c r="A1053" s="487"/>
      <c r="B1053" s="497"/>
      <c r="C1053" s="209"/>
      <c r="D1053" s="498"/>
      <c r="E1053" s="499"/>
      <c r="F1053" s="501"/>
      <c r="G1053" s="501"/>
      <c r="H1053" s="502"/>
      <c r="I1053" s="495">
        <f t="shared" si="97"/>
        <v>0</v>
      </c>
      <c r="J1053" s="511">
        <f t="shared" si="98"/>
        <v>0</v>
      </c>
      <c r="K1053" s="468">
        <f t="shared" si="99"/>
        <v>0</v>
      </c>
      <c r="L1053" s="468">
        <f>IF(J1053=1,SUM($J$6:J1053),0)</f>
        <v>0</v>
      </c>
      <c r="M1053" s="468">
        <f>IF(K1053=1,SUM($K$6:K1053),0)</f>
        <v>0</v>
      </c>
      <c r="N1053" s="513">
        <f t="shared" si="100"/>
        <v>0</v>
      </c>
      <c r="O1053" s="468">
        <f t="shared" si="101"/>
        <v>0</v>
      </c>
      <c r="P1053" s="468">
        <f>IF(O1053=1,SUM($O$6:O1053),0)</f>
        <v>0</v>
      </c>
    </row>
    <row r="1054" customHeight="1" spans="1:16">
      <c r="A1054" s="487"/>
      <c r="B1054" s="497" t="s">
        <v>708</v>
      </c>
      <c r="C1054" s="209" t="s">
        <v>1089</v>
      </c>
      <c r="D1054" s="498" t="s">
        <v>122</v>
      </c>
      <c r="E1054" s="499"/>
      <c r="F1054" s="501"/>
      <c r="G1054" s="501"/>
      <c r="H1054" s="502"/>
      <c r="I1054" s="495">
        <f t="shared" si="97"/>
        <v>0</v>
      </c>
      <c r="J1054" s="511">
        <f t="shared" si="98"/>
        <v>0</v>
      </c>
      <c r="K1054" s="468">
        <f t="shared" si="99"/>
        <v>0</v>
      </c>
      <c r="L1054" s="468">
        <f>IF(J1054=1,SUM($J$6:J1054),0)</f>
        <v>0</v>
      </c>
      <c r="M1054" s="468">
        <f>IF(K1054=1,SUM($K$6:K1054),0)</f>
        <v>0</v>
      </c>
      <c r="N1054" s="513">
        <f t="shared" si="100"/>
        <v>0</v>
      </c>
      <c r="O1054" s="468">
        <f t="shared" si="101"/>
        <v>0</v>
      </c>
      <c r="P1054" s="468">
        <f>IF(O1054=1,SUM($O$6:O1054),0)</f>
        <v>0</v>
      </c>
    </row>
    <row r="1055" customHeight="1" spans="1:16">
      <c r="A1055" s="487"/>
      <c r="B1055" s="497">
        <v>1</v>
      </c>
      <c r="C1055" s="209" t="s">
        <v>1090</v>
      </c>
      <c r="D1055" s="498" t="s">
        <v>24</v>
      </c>
      <c r="E1055" s="499" t="s">
        <v>53</v>
      </c>
      <c r="F1055" s="501">
        <v>25000</v>
      </c>
      <c r="G1055" s="501">
        <v>25000</v>
      </c>
      <c r="H1055" s="502"/>
      <c r="I1055" s="495">
        <f t="shared" si="97"/>
        <v>25000</v>
      </c>
      <c r="J1055" s="511">
        <f t="shared" si="98"/>
        <v>0</v>
      </c>
      <c r="K1055" s="468">
        <f t="shared" si="99"/>
        <v>0</v>
      </c>
      <c r="L1055" s="468">
        <f>IF(J1055=1,SUM($J$6:J1055),0)</f>
        <v>0</v>
      </c>
      <c r="M1055" s="468">
        <f>IF(K1055=1,SUM($K$6:K1055),0)</f>
        <v>0</v>
      </c>
      <c r="N1055" s="513">
        <f t="shared" si="100"/>
        <v>0</v>
      </c>
      <c r="O1055" s="468">
        <f t="shared" si="101"/>
        <v>0</v>
      </c>
      <c r="P1055" s="468">
        <f>IF(O1055=1,SUM($O$6:O1055),0)</f>
        <v>0</v>
      </c>
    </row>
    <row r="1056" customHeight="1" spans="1:16">
      <c r="A1056" s="487"/>
      <c r="B1056" s="497">
        <v>2</v>
      </c>
      <c r="C1056" s="209" t="s">
        <v>1091</v>
      </c>
      <c r="D1056" s="498" t="s">
        <v>24</v>
      </c>
      <c r="E1056" s="499" t="s">
        <v>53</v>
      </c>
      <c r="F1056" s="501">
        <v>60300</v>
      </c>
      <c r="G1056" s="501">
        <v>60300</v>
      </c>
      <c r="H1056" s="502"/>
      <c r="I1056" s="495">
        <f t="shared" si="97"/>
        <v>60300</v>
      </c>
      <c r="J1056" s="511">
        <f t="shared" si="98"/>
        <v>0</v>
      </c>
      <c r="K1056" s="468">
        <f t="shared" si="99"/>
        <v>0</v>
      </c>
      <c r="L1056" s="468">
        <f>IF(J1056=1,SUM($J$6:J1056),0)</f>
        <v>0</v>
      </c>
      <c r="M1056" s="468">
        <f>IF(K1056=1,SUM($K$6:K1056),0)</f>
        <v>0</v>
      </c>
      <c r="N1056" s="513">
        <f t="shared" si="100"/>
        <v>0</v>
      </c>
      <c r="O1056" s="468">
        <f t="shared" si="101"/>
        <v>0</v>
      </c>
      <c r="P1056" s="468">
        <f>IF(O1056=1,SUM($O$6:O1056),0)</f>
        <v>0</v>
      </c>
    </row>
    <row r="1057" customHeight="1" spans="1:16">
      <c r="A1057" s="487"/>
      <c r="B1057" s="497">
        <v>3</v>
      </c>
      <c r="C1057" s="209" t="s">
        <v>1092</v>
      </c>
      <c r="D1057" s="498" t="s">
        <v>24</v>
      </c>
      <c r="E1057" s="499" t="s">
        <v>53</v>
      </c>
      <c r="F1057" s="501">
        <v>54400</v>
      </c>
      <c r="G1057" s="501">
        <v>54400</v>
      </c>
      <c r="H1057" s="502"/>
      <c r="I1057" s="495">
        <f t="shared" si="97"/>
        <v>54400</v>
      </c>
      <c r="J1057" s="511">
        <f t="shared" si="98"/>
        <v>0</v>
      </c>
      <c r="K1057" s="468">
        <f t="shared" si="99"/>
        <v>0</v>
      </c>
      <c r="L1057" s="468">
        <f>IF(J1057=1,SUM($J$6:J1057),0)</f>
        <v>0</v>
      </c>
      <c r="M1057" s="468">
        <f>IF(K1057=1,SUM($K$6:K1057),0)</f>
        <v>0</v>
      </c>
      <c r="N1057" s="513">
        <f t="shared" si="100"/>
        <v>0</v>
      </c>
      <c r="O1057" s="468">
        <f t="shared" si="101"/>
        <v>0</v>
      </c>
      <c r="P1057" s="468">
        <f>IF(O1057=1,SUM($O$6:O1057),0)</f>
        <v>0</v>
      </c>
    </row>
    <row r="1058" customHeight="1" spans="1:16">
      <c r="A1058" s="487"/>
      <c r="B1058" s="497">
        <v>4</v>
      </c>
      <c r="C1058" s="209" t="s">
        <v>1093</v>
      </c>
      <c r="D1058" s="498" t="s">
        <v>24</v>
      </c>
      <c r="E1058" s="499" t="s">
        <v>53</v>
      </c>
      <c r="F1058" s="501">
        <v>106400</v>
      </c>
      <c r="G1058" s="501">
        <v>106400</v>
      </c>
      <c r="H1058" s="502"/>
      <c r="I1058" s="495">
        <f t="shared" si="97"/>
        <v>106400</v>
      </c>
      <c r="J1058" s="511">
        <f t="shared" si="98"/>
        <v>0</v>
      </c>
      <c r="K1058" s="468">
        <f t="shared" si="99"/>
        <v>0</v>
      </c>
      <c r="L1058" s="468">
        <f>IF(J1058=1,SUM($J$6:J1058),0)</f>
        <v>0</v>
      </c>
      <c r="M1058" s="468">
        <f>IF(K1058=1,SUM($K$6:K1058),0)</f>
        <v>0</v>
      </c>
      <c r="N1058" s="513">
        <f t="shared" si="100"/>
        <v>0</v>
      </c>
      <c r="O1058" s="468">
        <f t="shared" si="101"/>
        <v>0</v>
      </c>
      <c r="P1058" s="468">
        <f>IF(O1058=1,SUM($O$6:O1058),0)</f>
        <v>0</v>
      </c>
    </row>
    <row r="1059" customHeight="1" spans="1:16">
      <c r="A1059" s="487"/>
      <c r="B1059" s="497">
        <v>5</v>
      </c>
      <c r="C1059" s="209" t="s">
        <v>1094</v>
      </c>
      <c r="D1059" s="498" t="s">
        <v>24</v>
      </c>
      <c r="E1059" s="499" t="s">
        <v>53</v>
      </c>
      <c r="F1059" s="501">
        <v>798700</v>
      </c>
      <c r="G1059" s="501">
        <v>798700</v>
      </c>
      <c r="H1059" s="502"/>
      <c r="I1059" s="495">
        <f t="shared" si="97"/>
        <v>798700</v>
      </c>
      <c r="J1059" s="511">
        <f t="shared" si="98"/>
        <v>0</v>
      </c>
      <c r="K1059" s="468">
        <f t="shared" si="99"/>
        <v>0</v>
      </c>
      <c r="L1059" s="468">
        <f>IF(J1059=1,SUM($J$6:J1059),0)</f>
        <v>0</v>
      </c>
      <c r="M1059" s="468">
        <f>IF(K1059=1,SUM($K$6:K1059),0)</f>
        <v>0</v>
      </c>
      <c r="N1059" s="513">
        <f t="shared" si="100"/>
        <v>0</v>
      </c>
      <c r="O1059" s="468">
        <f t="shared" si="101"/>
        <v>0</v>
      </c>
      <c r="P1059" s="468">
        <f>IF(O1059=1,SUM($O$6:O1059),0)</f>
        <v>0</v>
      </c>
    </row>
    <row r="1060" customHeight="1" spans="1:16">
      <c r="A1060" s="487"/>
      <c r="B1060" s="497">
        <v>6</v>
      </c>
      <c r="C1060" s="209" t="s">
        <v>1095</v>
      </c>
      <c r="D1060" s="498" t="s">
        <v>24</v>
      </c>
      <c r="E1060" s="499" t="s">
        <v>53</v>
      </c>
      <c r="F1060" s="501">
        <v>1641700</v>
      </c>
      <c r="G1060" s="501">
        <v>1641700</v>
      </c>
      <c r="H1060" s="502"/>
      <c r="I1060" s="495">
        <f t="shared" ref="I1060:I1123" si="102">IF($I$5=$G$4,G1060,(IF($I$5=$F$4,F1060,0)))</f>
        <v>1641700</v>
      </c>
      <c r="J1060" s="511">
        <f t="shared" si="98"/>
        <v>0</v>
      </c>
      <c r="K1060" s="468">
        <f t="shared" si="99"/>
        <v>0</v>
      </c>
      <c r="L1060" s="468">
        <f>IF(J1060=1,SUM($J$6:J1060),0)</f>
        <v>0</v>
      </c>
      <c r="M1060" s="468">
        <f>IF(K1060=1,SUM($K$6:K1060),0)</f>
        <v>0</v>
      </c>
      <c r="N1060" s="513">
        <f t="shared" si="100"/>
        <v>0</v>
      </c>
      <c r="O1060" s="468">
        <f t="shared" si="101"/>
        <v>0</v>
      </c>
      <c r="P1060" s="468">
        <f>IF(O1060=1,SUM($O$6:O1060),0)</f>
        <v>0</v>
      </c>
    </row>
    <row r="1061" customHeight="1" spans="1:16">
      <c r="A1061" s="487"/>
      <c r="B1061" s="497">
        <v>7</v>
      </c>
      <c r="C1061" s="209" t="s">
        <v>1096</v>
      </c>
      <c r="D1061" s="498" t="s">
        <v>24</v>
      </c>
      <c r="E1061" s="499" t="s">
        <v>53</v>
      </c>
      <c r="F1061" s="501">
        <v>39800</v>
      </c>
      <c r="G1061" s="501">
        <v>39800</v>
      </c>
      <c r="H1061" s="502"/>
      <c r="I1061" s="495">
        <f t="shared" si="102"/>
        <v>39800</v>
      </c>
      <c r="J1061" s="511">
        <f t="shared" si="98"/>
        <v>0</v>
      </c>
      <c r="K1061" s="468">
        <f t="shared" si="99"/>
        <v>0</v>
      </c>
      <c r="L1061" s="468">
        <f>IF(J1061=1,SUM($J$6:J1061),0)</f>
        <v>0</v>
      </c>
      <c r="M1061" s="468">
        <f>IF(K1061=1,SUM($K$6:K1061),0)</f>
        <v>0</v>
      </c>
      <c r="N1061" s="513">
        <f t="shared" si="100"/>
        <v>0</v>
      </c>
      <c r="O1061" s="468">
        <f t="shared" si="101"/>
        <v>0</v>
      </c>
      <c r="P1061" s="468">
        <f>IF(O1061=1,SUM($O$6:O1061),0)</f>
        <v>0</v>
      </c>
    </row>
    <row r="1062" customHeight="1" spans="1:16">
      <c r="A1062" s="487"/>
      <c r="B1062" s="497">
        <v>8</v>
      </c>
      <c r="C1062" s="209" t="s">
        <v>1097</v>
      </c>
      <c r="D1062" s="498" t="s">
        <v>24</v>
      </c>
      <c r="E1062" s="499" t="s">
        <v>53</v>
      </c>
      <c r="F1062" s="501">
        <v>78008</v>
      </c>
      <c r="G1062" s="501">
        <v>78000</v>
      </c>
      <c r="H1062" s="502"/>
      <c r="I1062" s="495">
        <f t="shared" si="102"/>
        <v>78000</v>
      </c>
      <c r="J1062" s="511">
        <f t="shared" si="98"/>
        <v>0</v>
      </c>
      <c r="K1062" s="468">
        <f t="shared" si="99"/>
        <v>0</v>
      </c>
      <c r="L1062" s="468">
        <f>IF(J1062=1,SUM($J$6:J1062),0)</f>
        <v>0</v>
      </c>
      <c r="M1062" s="468">
        <f>IF(K1062=1,SUM($K$6:K1062),0)</f>
        <v>0</v>
      </c>
      <c r="N1062" s="513">
        <f t="shared" si="100"/>
        <v>0</v>
      </c>
      <c r="O1062" s="468">
        <f t="shared" si="101"/>
        <v>0</v>
      </c>
      <c r="P1062" s="468">
        <f>IF(O1062=1,SUM($O$6:O1062),0)</f>
        <v>0</v>
      </c>
    </row>
    <row r="1063" customHeight="1" spans="1:16">
      <c r="A1063" s="487"/>
      <c r="B1063" s="497"/>
      <c r="C1063" s="209"/>
      <c r="D1063" s="498" t="s">
        <v>122</v>
      </c>
      <c r="E1063" s="499"/>
      <c r="F1063" s="501"/>
      <c r="G1063" s="501"/>
      <c r="H1063" s="502"/>
      <c r="I1063" s="495">
        <f t="shared" si="102"/>
        <v>0</v>
      </c>
      <c r="J1063" s="511">
        <f t="shared" si="98"/>
        <v>0</v>
      </c>
      <c r="K1063" s="468">
        <f t="shared" si="99"/>
        <v>0</v>
      </c>
      <c r="L1063" s="468">
        <f>IF(J1063=1,SUM($J$6:J1063),0)</f>
        <v>0</v>
      </c>
      <c r="M1063" s="468">
        <f>IF(K1063=1,SUM($K$6:K1063),0)</f>
        <v>0</v>
      </c>
      <c r="N1063" s="513">
        <f t="shared" si="100"/>
        <v>0</v>
      </c>
      <c r="O1063" s="468">
        <f t="shared" si="101"/>
        <v>0</v>
      </c>
      <c r="P1063" s="468">
        <f>IF(O1063=1,SUM($O$6:O1063),0)</f>
        <v>0</v>
      </c>
    </row>
    <row r="1064" customHeight="1" spans="1:16">
      <c r="A1064" s="487"/>
      <c r="B1064" s="497" t="s">
        <v>1098</v>
      </c>
      <c r="C1064" s="209" t="s">
        <v>1099</v>
      </c>
      <c r="D1064" s="498" t="s">
        <v>122</v>
      </c>
      <c r="E1064" s="499"/>
      <c r="F1064" s="501"/>
      <c r="G1064" s="501"/>
      <c r="H1064" s="502"/>
      <c r="I1064" s="495">
        <f t="shared" si="102"/>
        <v>0</v>
      </c>
      <c r="J1064" s="511">
        <f t="shared" si="98"/>
        <v>0</v>
      </c>
      <c r="K1064" s="468">
        <f t="shared" si="99"/>
        <v>0</v>
      </c>
      <c r="L1064" s="468">
        <f>IF(J1064=1,SUM($J$6:J1064),0)</f>
        <v>0</v>
      </c>
      <c r="M1064" s="468">
        <f>IF(K1064=1,SUM($K$6:K1064),0)</f>
        <v>0</v>
      </c>
      <c r="N1064" s="513">
        <f t="shared" si="100"/>
        <v>0</v>
      </c>
      <c r="O1064" s="468">
        <f t="shared" si="101"/>
        <v>0</v>
      </c>
      <c r="P1064" s="468">
        <f>IF(O1064=1,SUM($O$6:O1064),0)</f>
        <v>0</v>
      </c>
    </row>
    <row r="1065" customHeight="1" spans="1:16">
      <c r="A1065" s="487"/>
      <c r="B1065" s="497" t="s">
        <v>708</v>
      </c>
      <c r="C1065" s="209" t="s">
        <v>709</v>
      </c>
      <c r="D1065" s="498" t="s">
        <v>122</v>
      </c>
      <c r="E1065" s="499"/>
      <c r="F1065" s="501"/>
      <c r="G1065" s="501"/>
      <c r="H1065" s="502"/>
      <c r="I1065" s="495">
        <f t="shared" si="102"/>
        <v>0</v>
      </c>
      <c r="J1065" s="511">
        <f t="shared" si="98"/>
        <v>0</v>
      </c>
      <c r="K1065" s="468">
        <f t="shared" si="99"/>
        <v>0</v>
      </c>
      <c r="L1065" s="468">
        <f>IF(J1065=1,SUM($J$6:J1065),0)</f>
        <v>0</v>
      </c>
      <c r="M1065" s="468">
        <f>IF(K1065=1,SUM($K$6:K1065),0)</f>
        <v>0</v>
      </c>
      <c r="N1065" s="513">
        <f t="shared" si="100"/>
        <v>0</v>
      </c>
      <c r="O1065" s="468">
        <f t="shared" si="101"/>
        <v>0</v>
      </c>
      <c r="P1065" s="468">
        <f>IF(O1065=1,SUM($O$6:O1065),0)</f>
        <v>0</v>
      </c>
    </row>
    <row r="1066" customHeight="1" spans="1:16">
      <c r="A1066" s="487"/>
      <c r="B1066" s="514">
        <v>1</v>
      </c>
      <c r="C1066" s="209" t="s">
        <v>1100</v>
      </c>
      <c r="D1066" s="498" t="s">
        <v>24</v>
      </c>
      <c r="E1066" s="499" t="s">
        <v>53</v>
      </c>
      <c r="F1066" s="501">
        <v>11880</v>
      </c>
      <c r="G1066" s="501">
        <v>11880</v>
      </c>
      <c r="H1066" s="502"/>
      <c r="I1066" s="495">
        <f t="shared" si="102"/>
        <v>11880</v>
      </c>
      <c r="J1066" s="511">
        <f t="shared" si="98"/>
        <v>0</v>
      </c>
      <c r="K1066" s="468">
        <f t="shared" si="99"/>
        <v>0</v>
      </c>
      <c r="L1066" s="468">
        <f>IF(J1066=1,SUM($J$6:J1066),0)</f>
        <v>0</v>
      </c>
      <c r="M1066" s="468">
        <f>IF(K1066=1,SUM($K$6:K1066),0)</f>
        <v>0</v>
      </c>
      <c r="N1066" s="513">
        <f t="shared" si="100"/>
        <v>0</v>
      </c>
      <c r="O1066" s="468">
        <f t="shared" si="101"/>
        <v>0</v>
      </c>
      <c r="P1066" s="468">
        <f>IF(O1066=1,SUM($O$6:O1066),0)</f>
        <v>0</v>
      </c>
    </row>
    <row r="1067" customHeight="1" spans="1:16">
      <c r="A1067" s="487"/>
      <c r="B1067" s="514">
        <v>2</v>
      </c>
      <c r="C1067" s="209" t="s">
        <v>1101</v>
      </c>
      <c r="D1067" s="498" t="s">
        <v>24</v>
      </c>
      <c r="E1067" s="499" t="s">
        <v>53</v>
      </c>
      <c r="F1067" s="501">
        <v>12300</v>
      </c>
      <c r="G1067" s="501">
        <v>12300</v>
      </c>
      <c r="H1067" s="502"/>
      <c r="I1067" s="495">
        <f t="shared" si="102"/>
        <v>12300</v>
      </c>
      <c r="J1067" s="511">
        <f t="shared" si="98"/>
        <v>0</v>
      </c>
      <c r="K1067" s="468">
        <f t="shared" si="99"/>
        <v>0</v>
      </c>
      <c r="L1067" s="468">
        <f>IF(J1067=1,SUM($J$6:J1067),0)</f>
        <v>0</v>
      </c>
      <c r="M1067" s="468">
        <f>IF(K1067=1,SUM($K$6:K1067),0)</f>
        <v>0</v>
      </c>
      <c r="N1067" s="513">
        <f t="shared" si="100"/>
        <v>0</v>
      </c>
      <c r="O1067" s="468">
        <f t="shared" si="101"/>
        <v>0</v>
      </c>
      <c r="P1067" s="468">
        <f>IF(O1067=1,SUM($O$6:O1067),0)</f>
        <v>0</v>
      </c>
    </row>
    <row r="1068" customHeight="1" spans="1:16">
      <c r="A1068" s="487"/>
      <c r="B1068" s="514">
        <v>3</v>
      </c>
      <c r="C1068" s="209" t="s">
        <v>1102</v>
      </c>
      <c r="D1068" s="498" t="s">
        <v>24</v>
      </c>
      <c r="E1068" s="499" t="s">
        <v>53</v>
      </c>
      <c r="F1068" s="501">
        <v>16500</v>
      </c>
      <c r="G1068" s="501">
        <v>16500</v>
      </c>
      <c r="H1068" s="502"/>
      <c r="I1068" s="495">
        <f t="shared" si="102"/>
        <v>16500</v>
      </c>
      <c r="J1068" s="511">
        <f t="shared" si="98"/>
        <v>0</v>
      </c>
      <c r="K1068" s="468">
        <f t="shared" si="99"/>
        <v>0</v>
      </c>
      <c r="L1068" s="468">
        <f>IF(J1068=1,SUM($J$6:J1068),0)</f>
        <v>0</v>
      </c>
      <c r="M1068" s="468">
        <f>IF(K1068=1,SUM($K$6:K1068),0)</f>
        <v>0</v>
      </c>
      <c r="N1068" s="513">
        <f t="shared" si="100"/>
        <v>0</v>
      </c>
      <c r="O1068" s="468">
        <f t="shared" si="101"/>
        <v>0</v>
      </c>
      <c r="P1068" s="468">
        <f>IF(O1068=1,SUM($O$6:O1068),0)</f>
        <v>0</v>
      </c>
    </row>
    <row r="1069" customHeight="1" spans="1:16">
      <c r="A1069" s="487"/>
      <c r="B1069" s="514">
        <v>4</v>
      </c>
      <c r="C1069" s="209" t="s">
        <v>1103</v>
      </c>
      <c r="D1069" s="498" t="s">
        <v>24</v>
      </c>
      <c r="E1069" s="499" t="s">
        <v>53</v>
      </c>
      <c r="F1069" s="501">
        <v>8940</v>
      </c>
      <c r="G1069" s="501">
        <v>8940</v>
      </c>
      <c r="H1069" s="502"/>
      <c r="I1069" s="495">
        <f t="shared" si="102"/>
        <v>8940</v>
      </c>
      <c r="J1069" s="511">
        <f t="shared" si="98"/>
        <v>0</v>
      </c>
      <c r="K1069" s="468">
        <f t="shared" si="99"/>
        <v>0</v>
      </c>
      <c r="L1069" s="468">
        <f>IF(J1069=1,SUM($J$6:J1069),0)</f>
        <v>0</v>
      </c>
      <c r="M1069" s="468">
        <f>IF(K1069=1,SUM($K$6:K1069),0)</f>
        <v>0</v>
      </c>
      <c r="N1069" s="513">
        <f t="shared" si="100"/>
        <v>0</v>
      </c>
      <c r="O1069" s="468">
        <f t="shared" si="101"/>
        <v>0</v>
      </c>
      <c r="P1069" s="468">
        <f>IF(O1069=1,SUM($O$6:O1069),0)</f>
        <v>0</v>
      </c>
    </row>
    <row r="1070" customHeight="1" spans="1:16">
      <c r="A1070" s="487"/>
      <c r="B1070" s="514">
        <v>5</v>
      </c>
      <c r="C1070" s="209" t="s">
        <v>1104</v>
      </c>
      <c r="D1070" s="498" t="s">
        <v>24</v>
      </c>
      <c r="E1070" s="499" t="s">
        <v>53</v>
      </c>
      <c r="F1070" s="501">
        <v>15060</v>
      </c>
      <c r="G1070" s="501">
        <v>15060</v>
      </c>
      <c r="H1070" s="502"/>
      <c r="I1070" s="495">
        <f t="shared" si="102"/>
        <v>15060</v>
      </c>
      <c r="J1070" s="511">
        <f t="shared" si="98"/>
        <v>0</v>
      </c>
      <c r="K1070" s="468">
        <f t="shared" si="99"/>
        <v>0</v>
      </c>
      <c r="L1070" s="468">
        <f>IF(J1070=1,SUM($J$6:J1070),0)</f>
        <v>0</v>
      </c>
      <c r="M1070" s="468">
        <f>IF(K1070=1,SUM($K$6:K1070),0)</f>
        <v>0</v>
      </c>
      <c r="N1070" s="513">
        <f t="shared" si="100"/>
        <v>0</v>
      </c>
      <c r="O1070" s="468">
        <f t="shared" si="101"/>
        <v>0</v>
      </c>
      <c r="P1070" s="468">
        <f>IF(O1070=1,SUM($O$6:O1070),0)</f>
        <v>0</v>
      </c>
    </row>
    <row r="1071" customHeight="1" spans="1:16">
      <c r="A1071" s="487"/>
      <c r="B1071" s="514">
        <v>6</v>
      </c>
      <c r="C1071" s="209" t="s">
        <v>1105</v>
      </c>
      <c r="D1071" s="498" t="s">
        <v>24</v>
      </c>
      <c r="E1071" s="499" t="s">
        <v>53</v>
      </c>
      <c r="F1071" s="501">
        <v>17820</v>
      </c>
      <c r="G1071" s="501">
        <v>17820</v>
      </c>
      <c r="H1071" s="502"/>
      <c r="I1071" s="495">
        <f t="shared" si="102"/>
        <v>17820</v>
      </c>
      <c r="J1071" s="511">
        <f t="shared" si="98"/>
        <v>0</v>
      </c>
      <c r="K1071" s="468">
        <f t="shared" si="99"/>
        <v>0</v>
      </c>
      <c r="L1071" s="468">
        <f>IF(J1071=1,SUM($J$6:J1071),0)</f>
        <v>0</v>
      </c>
      <c r="M1071" s="468">
        <f>IF(K1071=1,SUM($K$6:K1071),0)</f>
        <v>0</v>
      </c>
      <c r="N1071" s="513">
        <f t="shared" si="100"/>
        <v>0</v>
      </c>
      <c r="O1071" s="468">
        <f t="shared" si="101"/>
        <v>0</v>
      </c>
      <c r="P1071" s="468">
        <f>IF(O1071=1,SUM($O$6:O1071),0)</f>
        <v>0</v>
      </c>
    </row>
    <row r="1072" customHeight="1" spans="1:16">
      <c r="A1072" s="487"/>
      <c r="B1072" s="514">
        <v>7</v>
      </c>
      <c r="C1072" s="209" t="s">
        <v>1106</v>
      </c>
      <c r="D1072" s="498" t="s">
        <v>24</v>
      </c>
      <c r="E1072" s="499" t="s">
        <v>53</v>
      </c>
      <c r="F1072" s="501">
        <v>15060</v>
      </c>
      <c r="G1072" s="501">
        <v>15060</v>
      </c>
      <c r="H1072" s="502"/>
      <c r="I1072" s="495">
        <f t="shared" si="102"/>
        <v>15060</v>
      </c>
      <c r="J1072" s="511">
        <f t="shared" si="98"/>
        <v>0</v>
      </c>
      <c r="K1072" s="468">
        <f t="shared" si="99"/>
        <v>0</v>
      </c>
      <c r="L1072" s="468">
        <f>IF(J1072=1,SUM($J$6:J1072),0)</f>
        <v>0</v>
      </c>
      <c r="M1072" s="468">
        <f>IF(K1072=1,SUM($K$6:K1072),0)</f>
        <v>0</v>
      </c>
      <c r="N1072" s="513">
        <f t="shared" si="100"/>
        <v>0</v>
      </c>
      <c r="O1072" s="468">
        <f t="shared" si="101"/>
        <v>0</v>
      </c>
      <c r="P1072" s="468">
        <f>IF(O1072=1,SUM($O$6:O1072),0)</f>
        <v>0</v>
      </c>
    </row>
    <row r="1073" customHeight="1" spans="1:16">
      <c r="A1073" s="487"/>
      <c r="B1073" s="514">
        <v>8</v>
      </c>
      <c r="C1073" s="209" t="s">
        <v>1107</v>
      </c>
      <c r="D1073" s="498" t="s">
        <v>24</v>
      </c>
      <c r="E1073" s="499" t="s">
        <v>53</v>
      </c>
      <c r="F1073" s="501">
        <v>22560</v>
      </c>
      <c r="G1073" s="501">
        <v>22560</v>
      </c>
      <c r="H1073" s="502"/>
      <c r="I1073" s="495">
        <f t="shared" si="102"/>
        <v>22560</v>
      </c>
      <c r="J1073" s="511">
        <f t="shared" si="98"/>
        <v>0</v>
      </c>
      <c r="K1073" s="468">
        <f t="shared" si="99"/>
        <v>0</v>
      </c>
      <c r="L1073" s="468">
        <f>IF(J1073=1,SUM($J$6:J1073),0)</f>
        <v>0</v>
      </c>
      <c r="M1073" s="468">
        <f>IF(K1073=1,SUM($K$6:K1073),0)</f>
        <v>0</v>
      </c>
      <c r="N1073" s="513">
        <f t="shared" si="100"/>
        <v>0</v>
      </c>
      <c r="O1073" s="468">
        <f t="shared" si="101"/>
        <v>0</v>
      </c>
      <c r="P1073" s="468">
        <f>IF(O1073=1,SUM($O$6:O1073),0)</f>
        <v>0</v>
      </c>
    </row>
    <row r="1074" customHeight="1" spans="1:16">
      <c r="A1074" s="487"/>
      <c r="B1074" s="514">
        <v>9</v>
      </c>
      <c r="C1074" s="209" t="s">
        <v>1108</v>
      </c>
      <c r="D1074" s="498" t="s">
        <v>24</v>
      </c>
      <c r="E1074" s="499" t="s">
        <v>53</v>
      </c>
      <c r="F1074" s="501">
        <v>15060</v>
      </c>
      <c r="G1074" s="501">
        <v>15060</v>
      </c>
      <c r="H1074" s="502"/>
      <c r="I1074" s="495">
        <f t="shared" si="102"/>
        <v>15060</v>
      </c>
      <c r="J1074" s="511">
        <f t="shared" si="98"/>
        <v>0</v>
      </c>
      <c r="K1074" s="468">
        <f t="shared" si="99"/>
        <v>0</v>
      </c>
      <c r="L1074" s="468">
        <f>IF(J1074=1,SUM($J$6:J1074),0)</f>
        <v>0</v>
      </c>
      <c r="M1074" s="468">
        <f>IF(K1074=1,SUM($K$6:K1074),0)</f>
        <v>0</v>
      </c>
      <c r="N1074" s="513">
        <f t="shared" si="100"/>
        <v>0</v>
      </c>
      <c r="O1074" s="468">
        <f t="shared" si="101"/>
        <v>0</v>
      </c>
      <c r="P1074" s="468">
        <f>IF(O1074=1,SUM($O$6:O1074),0)</f>
        <v>0</v>
      </c>
    </row>
    <row r="1075" customHeight="1" spans="1:16">
      <c r="A1075" s="487"/>
      <c r="B1075" s="514">
        <v>10</v>
      </c>
      <c r="C1075" s="209" t="s">
        <v>1109</v>
      </c>
      <c r="D1075" s="498" t="s">
        <v>24</v>
      </c>
      <c r="E1075" s="499" t="s">
        <v>53</v>
      </c>
      <c r="F1075" s="501">
        <v>23880</v>
      </c>
      <c r="G1075" s="501">
        <v>23880</v>
      </c>
      <c r="H1075" s="502"/>
      <c r="I1075" s="495">
        <f t="shared" si="102"/>
        <v>23880</v>
      </c>
      <c r="J1075" s="511">
        <f t="shared" si="98"/>
        <v>0</v>
      </c>
      <c r="K1075" s="468">
        <f t="shared" si="99"/>
        <v>0</v>
      </c>
      <c r="L1075" s="468">
        <f>IF(J1075=1,SUM($J$6:J1075),0)</f>
        <v>0</v>
      </c>
      <c r="M1075" s="468">
        <f>IF(K1075=1,SUM($K$6:K1075),0)</f>
        <v>0</v>
      </c>
      <c r="N1075" s="513">
        <f t="shared" si="100"/>
        <v>0</v>
      </c>
      <c r="O1075" s="468">
        <f t="shared" si="101"/>
        <v>0</v>
      </c>
      <c r="P1075" s="468">
        <f>IF(O1075=1,SUM($O$6:O1075),0)</f>
        <v>0</v>
      </c>
    </row>
    <row r="1076" customHeight="1" spans="1:16">
      <c r="A1076" s="487"/>
      <c r="B1076" s="514">
        <v>11</v>
      </c>
      <c r="C1076" s="209" t="s">
        <v>1110</v>
      </c>
      <c r="D1076" s="498" t="s">
        <v>24</v>
      </c>
      <c r="E1076" s="499" t="s">
        <v>53</v>
      </c>
      <c r="F1076" s="501">
        <v>13320</v>
      </c>
      <c r="G1076" s="501">
        <v>13320</v>
      </c>
      <c r="H1076" s="502"/>
      <c r="I1076" s="495">
        <f t="shared" si="102"/>
        <v>13320</v>
      </c>
      <c r="J1076" s="511">
        <f t="shared" si="98"/>
        <v>0</v>
      </c>
      <c r="K1076" s="468">
        <f t="shared" si="99"/>
        <v>0</v>
      </c>
      <c r="L1076" s="468">
        <f>IF(J1076=1,SUM($J$6:J1076),0)</f>
        <v>0</v>
      </c>
      <c r="M1076" s="468">
        <f>IF(K1076=1,SUM($K$6:K1076),0)</f>
        <v>0</v>
      </c>
      <c r="N1076" s="513">
        <f t="shared" si="100"/>
        <v>0</v>
      </c>
      <c r="O1076" s="468">
        <f t="shared" si="101"/>
        <v>0</v>
      </c>
      <c r="P1076" s="468">
        <f>IF(O1076=1,SUM($O$6:O1076),0)</f>
        <v>0</v>
      </c>
    </row>
    <row r="1077" customHeight="1" spans="1:16">
      <c r="A1077" s="487"/>
      <c r="B1077" s="514">
        <v>12</v>
      </c>
      <c r="C1077" s="209" t="s">
        <v>1111</v>
      </c>
      <c r="D1077" s="498" t="s">
        <v>24</v>
      </c>
      <c r="E1077" s="499" t="s">
        <v>53</v>
      </c>
      <c r="F1077" s="501">
        <v>18180</v>
      </c>
      <c r="G1077" s="501">
        <v>18180</v>
      </c>
      <c r="H1077" s="502"/>
      <c r="I1077" s="495">
        <f t="shared" si="102"/>
        <v>18180</v>
      </c>
      <c r="J1077" s="511">
        <f t="shared" si="98"/>
        <v>0</v>
      </c>
      <c r="K1077" s="468">
        <f t="shared" si="99"/>
        <v>0</v>
      </c>
      <c r="L1077" s="468">
        <f>IF(J1077=1,SUM($J$6:J1077),0)</f>
        <v>0</v>
      </c>
      <c r="M1077" s="468">
        <f>IF(K1077=1,SUM($K$6:K1077),0)</f>
        <v>0</v>
      </c>
      <c r="N1077" s="513">
        <f t="shared" si="100"/>
        <v>0</v>
      </c>
      <c r="O1077" s="468">
        <f t="shared" si="101"/>
        <v>0</v>
      </c>
      <c r="P1077" s="468">
        <f>IF(O1077=1,SUM($O$6:O1077),0)</f>
        <v>0</v>
      </c>
    </row>
    <row r="1078" customHeight="1" spans="1:16">
      <c r="A1078" s="487"/>
      <c r="B1078" s="514">
        <v>13</v>
      </c>
      <c r="C1078" s="209" t="s">
        <v>1112</v>
      </c>
      <c r="D1078" s="498" t="s">
        <v>24</v>
      </c>
      <c r="E1078" s="499" t="s">
        <v>53</v>
      </c>
      <c r="F1078" s="501">
        <v>13920</v>
      </c>
      <c r="G1078" s="501">
        <v>13920</v>
      </c>
      <c r="H1078" s="502"/>
      <c r="I1078" s="495">
        <f t="shared" si="102"/>
        <v>13920</v>
      </c>
      <c r="J1078" s="511">
        <f t="shared" si="98"/>
        <v>0</v>
      </c>
      <c r="K1078" s="468">
        <f t="shared" si="99"/>
        <v>0</v>
      </c>
      <c r="L1078" s="468">
        <f>IF(J1078=1,SUM($J$6:J1078),0)</f>
        <v>0</v>
      </c>
      <c r="M1078" s="468">
        <f>IF(K1078=1,SUM($K$6:K1078),0)</f>
        <v>0</v>
      </c>
      <c r="N1078" s="513">
        <f t="shared" si="100"/>
        <v>0</v>
      </c>
      <c r="O1078" s="468">
        <f t="shared" si="101"/>
        <v>0</v>
      </c>
      <c r="P1078" s="468">
        <f>IF(O1078=1,SUM($O$6:O1078),0)</f>
        <v>0</v>
      </c>
    </row>
    <row r="1079" customHeight="1" spans="1:16">
      <c r="A1079" s="487"/>
      <c r="B1079" s="514">
        <v>14</v>
      </c>
      <c r="C1079" s="209" t="s">
        <v>1113</v>
      </c>
      <c r="D1079" s="498" t="s">
        <v>24</v>
      </c>
      <c r="E1079" s="499" t="s">
        <v>53</v>
      </c>
      <c r="F1079" s="501">
        <v>10320</v>
      </c>
      <c r="G1079" s="501">
        <v>10320</v>
      </c>
      <c r="H1079" s="502"/>
      <c r="I1079" s="495">
        <f t="shared" si="102"/>
        <v>10320</v>
      </c>
      <c r="J1079" s="511">
        <f t="shared" si="98"/>
        <v>0</v>
      </c>
      <c r="K1079" s="468">
        <f t="shared" si="99"/>
        <v>0</v>
      </c>
      <c r="L1079" s="468">
        <f>IF(J1079=1,SUM($J$6:J1079),0)</f>
        <v>0</v>
      </c>
      <c r="M1079" s="468">
        <f>IF(K1079=1,SUM($K$6:K1079),0)</f>
        <v>0</v>
      </c>
      <c r="N1079" s="513">
        <f t="shared" si="100"/>
        <v>0</v>
      </c>
      <c r="O1079" s="468">
        <f t="shared" si="101"/>
        <v>0</v>
      </c>
      <c r="P1079" s="468">
        <f>IF(O1079=1,SUM($O$6:O1079),0)</f>
        <v>0</v>
      </c>
    </row>
    <row r="1080" customHeight="1" spans="1:16">
      <c r="A1080" s="487"/>
      <c r="B1080" s="514">
        <v>15</v>
      </c>
      <c r="C1080" s="209" t="s">
        <v>1114</v>
      </c>
      <c r="D1080" s="498" t="s">
        <v>24</v>
      </c>
      <c r="E1080" s="499" t="s">
        <v>53</v>
      </c>
      <c r="F1080" s="501">
        <v>11880</v>
      </c>
      <c r="G1080" s="501">
        <v>11880</v>
      </c>
      <c r="H1080" s="502"/>
      <c r="I1080" s="495">
        <f t="shared" si="102"/>
        <v>11880</v>
      </c>
      <c r="J1080" s="511">
        <f t="shared" si="98"/>
        <v>0</v>
      </c>
      <c r="K1080" s="468">
        <f t="shared" si="99"/>
        <v>0</v>
      </c>
      <c r="L1080" s="468">
        <f>IF(J1080=1,SUM($J$6:J1080),0)</f>
        <v>0</v>
      </c>
      <c r="M1080" s="468">
        <f>IF(K1080=1,SUM($K$6:K1080),0)</f>
        <v>0</v>
      </c>
      <c r="N1080" s="513">
        <f t="shared" si="100"/>
        <v>0</v>
      </c>
      <c r="O1080" s="468">
        <f t="shared" si="101"/>
        <v>0</v>
      </c>
      <c r="P1080" s="468">
        <f>IF(O1080=1,SUM($O$6:O1080),0)</f>
        <v>0</v>
      </c>
    </row>
    <row r="1081" customHeight="1" spans="1:16">
      <c r="A1081" s="487"/>
      <c r="B1081" s="514">
        <v>16</v>
      </c>
      <c r="C1081" s="209" t="s">
        <v>1115</v>
      </c>
      <c r="D1081" s="498" t="s">
        <v>24</v>
      </c>
      <c r="E1081" s="499" t="s">
        <v>53</v>
      </c>
      <c r="F1081" s="501">
        <v>11880</v>
      </c>
      <c r="G1081" s="501">
        <v>11880</v>
      </c>
      <c r="H1081" s="502"/>
      <c r="I1081" s="495">
        <f t="shared" si="102"/>
        <v>11880</v>
      </c>
      <c r="J1081" s="511">
        <f t="shared" si="98"/>
        <v>0</v>
      </c>
      <c r="K1081" s="468">
        <f t="shared" si="99"/>
        <v>0</v>
      </c>
      <c r="L1081" s="468">
        <f>IF(J1081=1,SUM($J$6:J1081),0)</f>
        <v>0</v>
      </c>
      <c r="M1081" s="468">
        <f>IF(K1081=1,SUM($K$6:K1081),0)</f>
        <v>0</v>
      </c>
      <c r="N1081" s="513">
        <f t="shared" si="100"/>
        <v>0</v>
      </c>
      <c r="O1081" s="468">
        <f t="shared" si="101"/>
        <v>0</v>
      </c>
      <c r="P1081" s="468">
        <f>IF(O1081=1,SUM($O$6:O1081),0)</f>
        <v>0</v>
      </c>
    </row>
    <row r="1082" customHeight="1" spans="1:16">
      <c r="A1082" s="487"/>
      <c r="B1082" s="514">
        <v>17</v>
      </c>
      <c r="C1082" s="209" t="s">
        <v>1116</v>
      </c>
      <c r="D1082" s="498" t="s">
        <v>24</v>
      </c>
      <c r="E1082" s="499" t="s">
        <v>53</v>
      </c>
      <c r="F1082" s="501">
        <v>12300</v>
      </c>
      <c r="G1082" s="501">
        <v>12300</v>
      </c>
      <c r="H1082" s="502"/>
      <c r="I1082" s="495">
        <f t="shared" si="102"/>
        <v>12300</v>
      </c>
      <c r="J1082" s="511">
        <f t="shared" si="98"/>
        <v>0</v>
      </c>
      <c r="K1082" s="468">
        <f t="shared" si="99"/>
        <v>0</v>
      </c>
      <c r="L1082" s="468">
        <f>IF(J1082=1,SUM($J$6:J1082),0)</f>
        <v>0</v>
      </c>
      <c r="M1082" s="468">
        <f>IF(K1082=1,SUM($K$6:K1082),0)</f>
        <v>0</v>
      </c>
      <c r="N1082" s="513">
        <f t="shared" si="100"/>
        <v>0</v>
      </c>
      <c r="O1082" s="468">
        <f t="shared" si="101"/>
        <v>0</v>
      </c>
      <c r="P1082" s="468">
        <f>IF(O1082=1,SUM($O$6:O1082),0)</f>
        <v>0</v>
      </c>
    </row>
    <row r="1083" customHeight="1" spans="1:16">
      <c r="A1083" s="487"/>
      <c r="B1083" s="514">
        <v>18</v>
      </c>
      <c r="C1083" s="209" t="s">
        <v>1117</v>
      </c>
      <c r="D1083" s="498" t="s">
        <v>24</v>
      </c>
      <c r="E1083" s="499" t="s">
        <v>53</v>
      </c>
      <c r="F1083" s="501">
        <v>12300</v>
      </c>
      <c r="G1083" s="501">
        <v>12300</v>
      </c>
      <c r="H1083" s="502"/>
      <c r="I1083" s="495">
        <f t="shared" si="102"/>
        <v>12300</v>
      </c>
      <c r="J1083" s="511">
        <f t="shared" si="98"/>
        <v>0</v>
      </c>
      <c r="K1083" s="468">
        <f t="shared" si="99"/>
        <v>0</v>
      </c>
      <c r="L1083" s="468">
        <f>IF(J1083=1,SUM($J$6:J1083),0)</f>
        <v>0</v>
      </c>
      <c r="M1083" s="468">
        <f>IF(K1083=1,SUM($K$6:K1083),0)</f>
        <v>0</v>
      </c>
      <c r="N1083" s="513">
        <f t="shared" si="100"/>
        <v>0</v>
      </c>
      <c r="O1083" s="468">
        <f t="shared" si="101"/>
        <v>0</v>
      </c>
      <c r="P1083" s="468">
        <f>IF(O1083=1,SUM($O$6:O1083),0)</f>
        <v>0</v>
      </c>
    </row>
    <row r="1084" customHeight="1" spans="1:16">
      <c r="A1084" s="487"/>
      <c r="B1084" s="514">
        <v>19</v>
      </c>
      <c r="C1084" s="209" t="s">
        <v>1118</v>
      </c>
      <c r="D1084" s="498" t="s">
        <v>24</v>
      </c>
      <c r="E1084" s="499" t="s">
        <v>53</v>
      </c>
      <c r="F1084" s="501">
        <v>16500</v>
      </c>
      <c r="G1084" s="501">
        <v>16500</v>
      </c>
      <c r="H1084" s="502"/>
      <c r="I1084" s="495">
        <f t="shared" si="102"/>
        <v>16500</v>
      </c>
      <c r="J1084" s="511">
        <f t="shared" si="98"/>
        <v>0</v>
      </c>
      <c r="K1084" s="468">
        <f t="shared" si="99"/>
        <v>0</v>
      </c>
      <c r="L1084" s="468">
        <f>IF(J1084=1,SUM($J$6:J1084),0)</f>
        <v>0</v>
      </c>
      <c r="M1084" s="468">
        <f>IF(K1084=1,SUM($K$6:K1084),0)</f>
        <v>0</v>
      </c>
      <c r="N1084" s="513">
        <f t="shared" si="100"/>
        <v>0</v>
      </c>
      <c r="O1084" s="468">
        <f t="shared" si="101"/>
        <v>0</v>
      </c>
      <c r="P1084" s="468">
        <f>IF(O1084=1,SUM($O$6:O1084),0)</f>
        <v>0</v>
      </c>
    </row>
    <row r="1085" customHeight="1" spans="1:16">
      <c r="A1085" s="487"/>
      <c r="B1085" s="514">
        <v>20</v>
      </c>
      <c r="C1085" s="209" t="s">
        <v>1119</v>
      </c>
      <c r="D1085" s="498" t="s">
        <v>24</v>
      </c>
      <c r="E1085" s="499" t="s">
        <v>53</v>
      </c>
      <c r="F1085" s="501">
        <v>16500</v>
      </c>
      <c r="G1085" s="501">
        <v>16500</v>
      </c>
      <c r="H1085" s="502"/>
      <c r="I1085" s="495">
        <f t="shared" si="102"/>
        <v>16500</v>
      </c>
      <c r="J1085" s="511">
        <f t="shared" si="98"/>
        <v>0</v>
      </c>
      <c r="K1085" s="468">
        <f t="shared" si="99"/>
        <v>0</v>
      </c>
      <c r="L1085" s="468">
        <f>IF(J1085=1,SUM($J$6:J1085),0)</f>
        <v>0</v>
      </c>
      <c r="M1085" s="468">
        <f>IF(K1085=1,SUM($K$6:K1085),0)</f>
        <v>0</v>
      </c>
      <c r="N1085" s="513">
        <f t="shared" si="100"/>
        <v>0</v>
      </c>
      <c r="O1085" s="468">
        <f t="shared" si="101"/>
        <v>0</v>
      </c>
      <c r="P1085" s="468">
        <f>IF(O1085=1,SUM($O$6:O1085),0)</f>
        <v>0</v>
      </c>
    </row>
    <row r="1086" customHeight="1" spans="1:16">
      <c r="A1086" s="487"/>
      <c r="B1086" s="514">
        <v>21</v>
      </c>
      <c r="C1086" s="209" t="s">
        <v>1120</v>
      </c>
      <c r="D1086" s="498" t="s">
        <v>24</v>
      </c>
      <c r="E1086" s="499" t="s">
        <v>53</v>
      </c>
      <c r="F1086" s="501">
        <v>13260</v>
      </c>
      <c r="G1086" s="501">
        <v>13260</v>
      </c>
      <c r="H1086" s="502"/>
      <c r="I1086" s="495">
        <f t="shared" si="102"/>
        <v>13260</v>
      </c>
      <c r="J1086" s="511">
        <f t="shared" si="98"/>
        <v>0</v>
      </c>
      <c r="K1086" s="468">
        <f t="shared" si="99"/>
        <v>0</v>
      </c>
      <c r="L1086" s="468">
        <f>IF(J1086=1,SUM($J$6:J1086),0)</f>
        <v>0</v>
      </c>
      <c r="M1086" s="468">
        <f>IF(K1086=1,SUM($K$6:K1086),0)</f>
        <v>0</v>
      </c>
      <c r="N1086" s="513">
        <f t="shared" si="100"/>
        <v>0</v>
      </c>
      <c r="O1086" s="468">
        <f t="shared" si="101"/>
        <v>0</v>
      </c>
      <c r="P1086" s="468">
        <f>IF(O1086=1,SUM($O$6:O1086),0)</f>
        <v>0</v>
      </c>
    </row>
    <row r="1087" customHeight="1" spans="1:16">
      <c r="A1087" s="487"/>
      <c r="B1087" s="497"/>
      <c r="C1087" s="209" t="s">
        <v>122</v>
      </c>
      <c r="D1087" s="498" t="s">
        <v>122</v>
      </c>
      <c r="E1087" s="499"/>
      <c r="F1087" s="501">
        <v>0</v>
      </c>
      <c r="G1087" s="501">
        <v>0</v>
      </c>
      <c r="H1087" s="502"/>
      <c r="I1087" s="495">
        <f t="shared" si="102"/>
        <v>0</v>
      </c>
      <c r="J1087" s="511">
        <f t="shared" si="98"/>
        <v>0</v>
      </c>
      <c r="K1087" s="468">
        <f t="shared" si="99"/>
        <v>0</v>
      </c>
      <c r="L1087" s="468">
        <f>IF(J1087=1,SUM($J$6:J1087),0)</f>
        <v>0</v>
      </c>
      <c r="M1087" s="468">
        <f>IF(K1087=1,SUM($K$6:K1087),0)</f>
        <v>0</v>
      </c>
      <c r="N1087" s="513">
        <f t="shared" si="100"/>
        <v>0</v>
      </c>
      <c r="O1087" s="468">
        <f t="shared" si="101"/>
        <v>0</v>
      </c>
      <c r="P1087" s="468">
        <f>IF(O1087=1,SUM($O$6:O1087),0)</f>
        <v>0</v>
      </c>
    </row>
    <row r="1088" customHeight="1" spans="1:16">
      <c r="A1088" s="487"/>
      <c r="B1088" s="497" t="s">
        <v>708</v>
      </c>
      <c r="C1088" s="209" t="s">
        <v>731</v>
      </c>
      <c r="D1088" s="498" t="s">
        <v>122</v>
      </c>
      <c r="E1088" s="499"/>
      <c r="F1088" s="501">
        <v>0</v>
      </c>
      <c r="G1088" s="501">
        <v>0</v>
      </c>
      <c r="H1088" s="502"/>
      <c r="I1088" s="495">
        <f t="shared" si="102"/>
        <v>0</v>
      </c>
      <c r="J1088" s="511">
        <f t="shared" si="98"/>
        <v>0</v>
      </c>
      <c r="K1088" s="468">
        <f t="shared" si="99"/>
        <v>0</v>
      </c>
      <c r="L1088" s="468">
        <f>IF(J1088=1,SUM($J$6:J1088),0)</f>
        <v>0</v>
      </c>
      <c r="M1088" s="468">
        <f>IF(K1088=1,SUM($K$6:K1088),0)</f>
        <v>0</v>
      </c>
      <c r="N1088" s="513">
        <f t="shared" si="100"/>
        <v>0</v>
      </c>
      <c r="O1088" s="468">
        <f t="shared" si="101"/>
        <v>0</v>
      </c>
      <c r="P1088" s="468">
        <f>IF(O1088=1,SUM($O$6:O1088),0)</f>
        <v>0</v>
      </c>
    </row>
    <row r="1089" customHeight="1" spans="1:16">
      <c r="A1089" s="487"/>
      <c r="B1089" s="514">
        <v>1</v>
      </c>
      <c r="C1089" s="209" t="s">
        <v>1121</v>
      </c>
      <c r="D1089" s="498" t="s">
        <v>24</v>
      </c>
      <c r="E1089" s="499" t="s">
        <v>53</v>
      </c>
      <c r="F1089" s="501">
        <v>31920</v>
      </c>
      <c r="G1089" s="501">
        <v>31920</v>
      </c>
      <c r="H1089" s="502"/>
      <c r="I1089" s="495">
        <f t="shared" si="102"/>
        <v>31920</v>
      </c>
      <c r="J1089" s="511">
        <f t="shared" si="98"/>
        <v>0</v>
      </c>
      <c r="K1089" s="468">
        <f t="shared" si="99"/>
        <v>0</v>
      </c>
      <c r="L1089" s="468">
        <f>IF(J1089=1,SUM($J$6:J1089),0)</f>
        <v>0</v>
      </c>
      <c r="M1089" s="468">
        <f>IF(K1089=1,SUM($K$6:K1089),0)</f>
        <v>0</v>
      </c>
      <c r="N1089" s="513">
        <f t="shared" si="100"/>
        <v>0</v>
      </c>
      <c r="O1089" s="468">
        <f t="shared" si="101"/>
        <v>0</v>
      </c>
      <c r="P1089" s="468">
        <f>IF(O1089=1,SUM($O$6:O1089),0)</f>
        <v>0</v>
      </c>
    </row>
    <row r="1090" customHeight="1" spans="1:16">
      <c r="A1090" s="487"/>
      <c r="B1090" s="514">
        <v>2</v>
      </c>
      <c r="C1090" s="209" t="s">
        <v>1122</v>
      </c>
      <c r="D1090" s="498" t="s">
        <v>24</v>
      </c>
      <c r="E1090" s="499" t="s">
        <v>53</v>
      </c>
      <c r="F1090" s="501">
        <v>31920</v>
      </c>
      <c r="G1090" s="501">
        <v>31920</v>
      </c>
      <c r="H1090" s="502"/>
      <c r="I1090" s="495">
        <f t="shared" si="102"/>
        <v>31920</v>
      </c>
      <c r="J1090" s="511">
        <f t="shared" si="98"/>
        <v>0</v>
      </c>
      <c r="K1090" s="468">
        <f t="shared" si="99"/>
        <v>0</v>
      </c>
      <c r="L1090" s="468">
        <f>IF(J1090=1,SUM($J$6:J1090),0)</f>
        <v>0</v>
      </c>
      <c r="M1090" s="468">
        <f>IF(K1090=1,SUM($K$6:K1090),0)</f>
        <v>0</v>
      </c>
      <c r="N1090" s="513">
        <f t="shared" si="100"/>
        <v>0</v>
      </c>
      <c r="O1090" s="468">
        <f t="shared" si="101"/>
        <v>0</v>
      </c>
      <c r="P1090" s="468">
        <f>IF(O1090=1,SUM($O$6:O1090),0)</f>
        <v>0</v>
      </c>
    </row>
    <row r="1091" customHeight="1" spans="1:16">
      <c r="A1091" s="487"/>
      <c r="B1091" s="514">
        <v>3</v>
      </c>
      <c r="C1091" s="209" t="s">
        <v>1123</v>
      </c>
      <c r="D1091" s="498" t="s">
        <v>24</v>
      </c>
      <c r="E1091" s="499" t="s">
        <v>53</v>
      </c>
      <c r="F1091" s="501">
        <v>31920</v>
      </c>
      <c r="G1091" s="501">
        <v>31920</v>
      </c>
      <c r="H1091" s="502"/>
      <c r="I1091" s="495">
        <f t="shared" si="102"/>
        <v>31920</v>
      </c>
      <c r="J1091" s="511">
        <f t="shared" si="98"/>
        <v>0</v>
      </c>
      <c r="K1091" s="468">
        <f t="shared" si="99"/>
        <v>0</v>
      </c>
      <c r="L1091" s="468">
        <f>IF(J1091=1,SUM($J$6:J1091),0)</f>
        <v>0</v>
      </c>
      <c r="M1091" s="468">
        <f>IF(K1091=1,SUM($K$6:K1091),0)</f>
        <v>0</v>
      </c>
      <c r="N1091" s="513">
        <f t="shared" si="100"/>
        <v>0</v>
      </c>
      <c r="O1091" s="468">
        <f t="shared" si="101"/>
        <v>0</v>
      </c>
      <c r="P1091" s="468">
        <f>IF(O1091=1,SUM($O$6:O1091),0)</f>
        <v>0</v>
      </c>
    </row>
    <row r="1092" customHeight="1" spans="1:16">
      <c r="A1092" s="487"/>
      <c r="B1092" s="514">
        <v>4</v>
      </c>
      <c r="C1092" s="209" t="s">
        <v>1124</v>
      </c>
      <c r="D1092" s="498" t="s">
        <v>24</v>
      </c>
      <c r="E1092" s="499" t="s">
        <v>53</v>
      </c>
      <c r="F1092" s="501">
        <v>48060</v>
      </c>
      <c r="G1092" s="501">
        <v>48060</v>
      </c>
      <c r="H1092" s="502"/>
      <c r="I1092" s="495">
        <f t="shared" si="102"/>
        <v>48060</v>
      </c>
      <c r="J1092" s="511">
        <f t="shared" si="98"/>
        <v>0</v>
      </c>
      <c r="K1092" s="468">
        <f t="shared" si="99"/>
        <v>0</v>
      </c>
      <c r="L1092" s="468">
        <f>IF(J1092=1,SUM($J$6:J1092),0)</f>
        <v>0</v>
      </c>
      <c r="M1092" s="468">
        <f>IF(K1092=1,SUM($K$6:K1092),0)</f>
        <v>0</v>
      </c>
      <c r="N1092" s="513">
        <f t="shared" si="100"/>
        <v>0</v>
      </c>
      <c r="O1092" s="468">
        <f t="shared" si="101"/>
        <v>0</v>
      </c>
      <c r="P1092" s="468">
        <f>IF(O1092=1,SUM($O$6:O1092),0)</f>
        <v>0</v>
      </c>
    </row>
    <row r="1093" customHeight="1" spans="1:16">
      <c r="A1093" s="487"/>
      <c r="B1093" s="514">
        <v>5</v>
      </c>
      <c r="C1093" s="209" t="s">
        <v>1125</v>
      </c>
      <c r="D1093" s="498" t="s">
        <v>24</v>
      </c>
      <c r="E1093" s="499" t="s">
        <v>53</v>
      </c>
      <c r="F1093" s="501">
        <v>16200</v>
      </c>
      <c r="G1093" s="501">
        <v>16200</v>
      </c>
      <c r="H1093" s="502"/>
      <c r="I1093" s="495">
        <f t="shared" si="102"/>
        <v>16200</v>
      </c>
      <c r="J1093" s="511">
        <f t="shared" si="98"/>
        <v>0</v>
      </c>
      <c r="K1093" s="468">
        <f t="shared" si="99"/>
        <v>0</v>
      </c>
      <c r="L1093" s="468">
        <f>IF(J1093=1,SUM($J$6:J1093),0)</f>
        <v>0</v>
      </c>
      <c r="M1093" s="468">
        <f>IF(K1093=1,SUM($K$6:K1093),0)</f>
        <v>0</v>
      </c>
      <c r="N1093" s="513">
        <f t="shared" si="100"/>
        <v>0</v>
      </c>
      <c r="O1093" s="468">
        <f t="shared" si="101"/>
        <v>0</v>
      </c>
      <c r="P1093" s="468">
        <f>IF(O1093=1,SUM($O$6:O1093),0)</f>
        <v>0</v>
      </c>
    </row>
    <row r="1094" customHeight="1" spans="1:16">
      <c r="A1094" s="487"/>
      <c r="B1094" s="514">
        <v>7</v>
      </c>
      <c r="C1094" s="209" t="s">
        <v>1126</v>
      </c>
      <c r="D1094" s="498" t="s">
        <v>24</v>
      </c>
      <c r="E1094" s="499" t="s">
        <v>53</v>
      </c>
      <c r="F1094" s="501">
        <v>48060</v>
      </c>
      <c r="G1094" s="501">
        <v>48060</v>
      </c>
      <c r="H1094" s="502"/>
      <c r="I1094" s="495">
        <f t="shared" si="102"/>
        <v>48060</v>
      </c>
      <c r="J1094" s="511">
        <f t="shared" si="98"/>
        <v>0</v>
      </c>
      <c r="K1094" s="468">
        <f t="shared" si="99"/>
        <v>0</v>
      </c>
      <c r="L1094" s="468">
        <f>IF(J1094=1,SUM($J$6:J1094),0)</f>
        <v>0</v>
      </c>
      <c r="M1094" s="468">
        <f>IF(K1094=1,SUM($K$6:K1094),0)</f>
        <v>0</v>
      </c>
      <c r="N1094" s="513">
        <f t="shared" si="100"/>
        <v>0</v>
      </c>
      <c r="O1094" s="468">
        <f t="shared" si="101"/>
        <v>0</v>
      </c>
      <c r="P1094" s="468">
        <f>IF(O1094=1,SUM($O$6:O1094),0)</f>
        <v>0</v>
      </c>
    </row>
    <row r="1095" customHeight="1" spans="1:16">
      <c r="A1095" s="487"/>
      <c r="B1095" s="514">
        <v>8</v>
      </c>
      <c r="C1095" s="209" t="s">
        <v>1127</v>
      </c>
      <c r="D1095" s="498" t="s">
        <v>24</v>
      </c>
      <c r="E1095" s="499" t="s">
        <v>53</v>
      </c>
      <c r="F1095" s="501">
        <v>50400</v>
      </c>
      <c r="G1095" s="501">
        <v>50400</v>
      </c>
      <c r="H1095" s="502"/>
      <c r="I1095" s="495">
        <f t="shared" si="102"/>
        <v>50400</v>
      </c>
      <c r="J1095" s="511">
        <f t="shared" si="98"/>
        <v>0</v>
      </c>
      <c r="K1095" s="468">
        <f t="shared" si="99"/>
        <v>0</v>
      </c>
      <c r="L1095" s="468">
        <f>IF(J1095=1,SUM($J$6:J1095),0)</f>
        <v>0</v>
      </c>
      <c r="M1095" s="468">
        <f>IF(K1095=1,SUM($K$6:K1095),0)</f>
        <v>0</v>
      </c>
      <c r="N1095" s="513">
        <f t="shared" si="100"/>
        <v>0</v>
      </c>
      <c r="O1095" s="468">
        <f t="shared" si="101"/>
        <v>0</v>
      </c>
      <c r="P1095" s="468">
        <f>IF(O1095=1,SUM($O$6:O1095),0)</f>
        <v>0</v>
      </c>
    </row>
    <row r="1096" customHeight="1" spans="1:16">
      <c r="A1096" s="487"/>
      <c r="B1096" s="514">
        <v>9</v>
      </c>
      <c r="C1096" s="209" t="s">
        <v>1128</v>
      </c>
      <c r="D1096" s="498" t="s">
        <v>24</v>
      </c>
      <c r="E1096" s="499" t="s">
        <v>53</v>
      </c>
      <c r="F1096" s="501">
        <v>26400</v>
      </c>
      <c r="G1096" s="501">
        <v>26400</v>
      </c>
      <c r="H1096" s="502"/>
      <c r="I1096" s="495">
        <f t="shared" si="102"/>
        <v>26400</v>
      </c>
      <c r="J1096" s="511">
        <f t="shared" si="98"/>
        <v>0</v>
      </c>
      <c r="K1096" s="468">
        <f t="shared" si="99"/>
        <v>0</v>
      </c>
      <c r="L1096" s="468">
        <f>IF(J1096=1,SUM($J$6:J1096),0)</f>
        <v>0</v>
      </c>
      <c r="M1096" s="468">
        <f>IF(K1096=1,SUM($K$6:K1096),0)</f>
        <v>0</v>
      </c>
      <c r="N1096" s="513">
        <f t="shared" si="100"/>
        <v>0</v>
      </c>
      <c r="O1096" s="468">
        <f t="shared" si="101"/>
        <v>0</v>
      </c>
      <c r="P1096" s="468">
        <f>IF(O1096=1,SUM($O$6:O1096),0)</f>
        <v>0</v>
      </c>
    </row>
    <row r="1097" customHeight="1" spans="1:16">
      <c r="A1097" s="487"/>
      <c r="B1097" s="514">
        <v>10</v>
      </c>
      <c r="C1097" s="209" t="s">
        <v>1129</v>
      </c>
      <c r="D1097" s="498" t="s">
        <v>24</v>
      </c>
      <c r="E1097" s="499" t="s">
        <v>53</v>
      </c>
      <c r="F1097" s="501">
        <v>42180</v>
      </c>
      <c r="G1097" s="501">
        <v>42180</v>
      </c>
      <c r="H1097" s="502"/>
      <c r="I1097" s="495">
        <f t="shared" si="102"/>
        <v>42180</v>
      </c>
      <c r="J1097" s="511">
        <f t="shared" si="98"/>
        <v>0</v>
      </c>
      <c r="K1097" s="468">
        <f t="shared" si="99"/>
        <v>0</v>
      </c>
      <c r="L1097" s="468">
        <f>IF(J1097=1,SUM($J$6:J1097),0)</f>
        <v>0</v>
      </c>
      <c r="M1097" s="468">
        <f>IF(K1097=1,SUM($K$6:K1097),0)</f>
        <v>0</v>
      </c>
      <c r="N1097" s="513">
        <f t="shared" si="100"/>
        <v>0</v>
      </c>
      <c r="O1097" s="468">
        <f t="shared" si="101"/>
        <v>0</v>
      </c>
      <c r="P1097" s="468">
        <f>IF(O1097=1,SUM($O$6:O1097),0)</f>
        <v>0</v>
      </c>
    </row>
    <row r="1098" customHeight="1" spans="1:16">
      <c r="A1098" s="487"/>
      <c r="B1098" s="514">
        <v>11</v>
      </c>
      <c r="C1098" s="209" t="s">
        <v>1130</v>
      </c>
      <c r="D1098" s="498" t="s">
        <v>24</v>
      </c>
      <c r="E1098" s="499" t="s">
        <v>53</v>
      </c>
      <c r="F1098" s="501">
        <v>42180</v>
      </c>
      <c r="G1098" s="501">
        <v>42180</v>
      </c>
      <c r="H1098" s="502"/>
      <c r="I1098" s="495">
        <f t="shared" si="102"/>
        <v>42180</v>
      </c>
      <c r="J1098" s="511">
        <f t="shared" si="98"/>
        <v>0</v>
      </c>
      <c r="K1098" s="468">
        <f t="shared" si="99"/>
        <v>0</v>
      </c>
      <c r="L1098" s="468">
        <f>IF(J1098=1,SUM($J$6:J1098),0)</f>
        <v>0</v>
      </c>
      <c r="M1098" s="468">
        <f>IF(K1098=1,SUM($K$6:K1098),0)</f>
        <v>0</v>
      </c>
      <c r="N1098" s="513">
        <f t="shared" si="100"/>
        <v>0</v>
      </c>
      <c r="O1098" s="468">
        <f t="shared" si="101"/>
        <v>0</v>
      </c>
      <c r="P1098" s="468">
        <f>IF(O1098=1,SUM($O$6:O1098),0)</f>
        <v>0</v>
      </c>
    </row>
    <row r="1099" customHeight="1" spans="1:16">
      <c r="A1099" s="487"/>
      <c r="B1099" s="514">
        <v>12</v>
      </c>
      <c r="C1099" s="209" t="s">
        <v>1131</v>
      </c>
      <c r="D1099" s="498" t="s">
        <v>24</v>
      </c>
      <c r="E1099" s="499" t="s">
        <v>53</v>
      </c>
      <c r="F1099" s="501">
        <v>27120</v>
      </c>
      <c r="G1099" s="501">
        <v>27120</v>
      </c>
      <c r="H1099" s="502"/>
      <c r="I1099" s="495">
        <f t="shared" si="102"/>
        <v>27120</v>
      </c>
      <c r="J1099" s="511">
        <f t="shared" si="98"/>
        <v>0</v>
      </c>
      <c r="K1099" s="468">
        <f t="shared" si="99"/>
        <v>0</v>
      </c>
      <c r="L1099" s="468">
        <f>IF(J1099=1,SUM($J$6:J1099),0)</f>
        <v>0</v>
      </c>
      <c r="M1099" s="468">
        <f>IF(K1099=1,SUM($K$6:K1099),0)</f>
        <v>0</v>
      </c>
      <c r="N1099" s="513">
        <f t="shared" si="100"/>
        <v>0</v>
      </c>
      <c r="O1099" s="468">
        <f t="shared" si="101"/>
        <v>0</v>
      </c>
      <c r="P1099" s="468">
        <f>IF(O1099=1,SUM($O$6:O1099),0)</f>
        <v>0</v>
      </c>
    </row>
    <row r="1100" customHeight="1" spans="1:16">
      <c r="A1100" s="487"/>
      <c r="B1100" s="514">
        <v>13</v>
      </c>
      <c r="C1100" s="209" t="s">
        <v>1132</v>
      </c>
      <c r="D1100" s="498" t="s">
        <v>24</v>
      </c>
      <c r="E1100" s="499" t="s">
        <v>53</v>
      </c>
      <c r="F1100" s="501">
        <v>46800</v>
      </c>
      <c r="G1100" s="501">
        <v>46800</v>
      </c>
      <c r="H1100" s="502"/>
      <c r="I1100" s="495">
        <f t="shared" si="102"/>
        <v>46800</v>
      </c>
      <c r="J1100" s="511">
        <f t="shared" ref="J1100:J1163" si="103">IF(D1100="MDU-KD",1,0)</f>
        <v>0</v>
      </c>
      <c r="K1100" s="468">
        <f t="shared" ref="K1100:K1163" si="104">IF(D1100="HDW",1,0)</f>
        <v>0</v>
      </c>
      <c r="L1100" s="468">
        <f>IF(J1100=1,SUM($J$6:J1100),0)</f>
        <v>0</v>
      </c>
      <c r="M1100" s="468">
        <f>IF(K1100=1,SUM($K$6:K1100),0)</f>
        <v>0</v>
      </c>
      <c r="N1100" s="513">
        <f t="shared" ref="N1100:N1163" si="105">IF(L1100=0,M1100,L1100)</f>
        <v>0</v>
      </c>
      <c r="O1100" s="468">
        <f t="shared" ref="O1100:O1163" si="106">IF(E1100=0,0,IF(LEFT(C1100,11)="Tiang Beton",1,0))</f>
        <v>0</v>
      </c>
      <c r="P1100" s="468">
        <f>IF(O1100=1,SUM($O$6:O1100),0)</f>
        <v>0</v>
      </c>
    </row>
    <row r="1101" customHeight="1" spans="1:16">
      <c r="A1101" s="487"/>
      <c r="B1101" s="514">
        <v>14</v>
      </c>
      <c r="C1101" s="209" t="s">
        <v>1133</v>
      </c>
      <c r="D1101" s="498" t="s">
        <v>24</v>
      </c>
      <c r="E1101" s="499" t="s">
        <v>53</v>
      </c>
      <c r="F1101" s="501">
        <v>46800</v>
      </c>
      <c r="G1101" s="501">
        <v>46800</v>
      </c>
      <c r="H1101" s="502"/>
      <c r="I1101" s="495">
        <f t="shared" si="102"/>
        <v>46800</v>
      </c>
      <c r="J1101" s="511">
        <f t="shared" si="103"/>
        <v>0</v>
      </c>
      <c r="K1101" s="468">
        <f t="shared" si="104"/>
        <v>0</v>
      </c>
      <c r="L1101" s="468">
        <f>IF(J1101=1,SUM($J$6:J1101),0)</f>
        <v>0</v>
      </c>
      <c r="M1101" s="468">
        <f>IF(K1101=1,SUM($K$6:K1101),0)</f>
        <v>0</v>
      </c>
      <c r="N1101" s="513">
        <f t="shared" si="105"/>
        <v>0</v>
      </c>
      <c r="O1101" s="468">
        <f t="shared" si="106"/>
        <v>0</v>
      </c>
      <c r="P1101" s="468">
        <f>IF(O1101=1,SUM($O$6:O1101),0)</f>
        <v>0</v>
      </c>
    </row>
    <row r="1102" customHeight="1" spans="1:16">
      <c r="A1102" s="487"/>
      <c r="B1102" s="514">
        <v>15</v>
      </c>
      <c r="C1102" s="209" t="s">
        <v>1134</v>
      </c>
      <c r="D1102" s="498" t="s">
        <v>24</v>
      </c>
      <c r="E1102" s="499" t="s">
        <v>53</v>
      </c>
      <c r="F1102" s="501">
        <v>45240</v>
      </c>
      <c r="G1102" s="501">
        <v>45240</v>
      </c>
      <c r="H1102" s="502"/>
      <c r="I1102" s="495">
        <f t="shared" si="102"/>
        <v>45240</v>
      </c>
      <c r="J1102" s="511">
        <f t="shared" si="103"/>
        <v>0</v>
      </c>
      <c r="K1102" s="468">
        <f t="shared" si="104"/>
        <v>0</v>
      </c>
      <c r="L1102" s="468">
        <f>IF(J1102=1,SUM($J$6:J1102),0)</f>
        <v>0</v>
      </c>
      <c r="M1102" s="468">
        <f>IF(K1102=1,SUM($K$6:K1102),0)</f>
        <v>0</v>
      </c>
      <c r="N1102" s="513">
        <f t="shared" si="105"/>
        <v>0</v>
      </c>
      <c r="O1102" s="468">
        <f t="shared" si="106"/>
        <v>0</v>
      </c>
      <c r="P1102" s="468">
        <f>IF(O1102=1,SUM($O$6:O1102),0)</f>
        <v>0</v>
      </c>
    </row>
    <row r="1103" customHeight="1" spans="1:16">
      <c r="A1103" s="487"/>
      <c r="B1103" s="514">
        <v>16</v>
      </c>
      <c r="C1103" s="209" t="s">
        <v>1135</v>
      </c>
      <c r="D1103" s="498" t="s">
        <v>24</v>
      </c>
      <c r="E1103" s="499" t="s">
        <v>53</v>
      </c>
      <c r="F1103" s="501">
        <v>22740</v>
      </c>
      <c r="G1103" s="501">
        <v>22740</v>
      </c>
      <c r="H1103" s="502"/>
      <c r="I1103" s="495">
        <f t="shared" si="102"/>
        <v>22740</v>
      </c>
      <c r="J1103" s="511">
        <f t="shared" si="103"/>
        <v>0</v>
      </c>
      <c r="K1103" s="468">
        <f t="shared" si="104"/>
        <v>0</v>
      </c>
      <c r="L1103" s="468">
        <f>IF(J1103=1,SUM($J$6:J1103),0)</f>
        <v>0</v>
      </c>
      <c r="M1103" s="468">
        <f>IF(K1103=1,SUM($K$6:K1103),0)</f>
        <v>0</v>
      </c>
      <c r="N1103" s="513">
        <f t="shared" si="105"/>
        <v>0</v>
      </c>
      <c r="O1103" s="468">
        <f t="shared" si="106"/>
        <v>0</v>
      </c>
      <c r="P1103" s="468">
        <f>IF(O1103=1,SUM($O$6:O1103),0)</f>
        <v>0</v>
      </c>
    </row>
    <row r="1104" customHeight="1" spans="1:16">
      <c r="A1104" s="487"/>
      <c r="B1104" s="514">
        <v>17</v>
      </c>
      <c r="C1104" s="209" t="s">
        <v>1136</v>
      </c>
      <c r="D1104" s="498" t="s">
        <v>24</v>
      </c>
      <c r="E1104" s="499" t="s">
        <v>53</v>
      </c>
      <c r="F1104" s="501">
        <v>22740</v>
      </c>
      <c r="G1104" s="501">
        <v>22740</v>
      </c>
      <c r="H1104" s="502"/>
      <c r="I1104" s="495">
        <f t="shared" si="102"/>
        <v>22740</v>
      </c>
      <c r="J1104" s="511">
        <f t="shared" si="103"/>
        <v>0</v>
      </c>
      <c r="K1104" s="468">
        <f t="shared" si="104"/>
        <v>0</v>
      </c>
      <c r="L1104" s="468">
        <f>IF(J1104=1,SUM($J$6:J1104),0)</f>
        <v>0</v>
      </c>
      <c r="M1104" s="468">
        <f>IF(K1104=1,SUM($K$6:K1104),0)</f>
        <v>0</v>
      </c>
      <c r="N1104" s="513">
        <f t="shared" si="105"/>
        <v>0</v>
      </c>
      <c r="O1104" s="468">
        <f t="shared" si="106"/>
        <v>0</v>
      </c>
      <c r="P1104" s="468">
        <f>IF(O1104=1,SUM($O$6:O1104),0)</f>
        <v>0</v>
      </c>
    </row>
    <row r="1105" customHeight="1" spans="1:16">
      <c r="A1105" s="487"/>
      <c r="B1105" s="514">
        <v>18</v>
      </c>
      <c r="C1105" s="209" t="s">
        <v>1137</v>
      </c>
      <c r="D1105" s="498" t="s">
        <v>24</v>
      </c>
      <c r="E1105" s="499" t="s">
        <v>53</v>
      </c>
      <c r="F1105" s="501">
        <v>24420</v>
      </c>
      <c r="G1105" s="501">
        <v>24420</v>
      </c>
      <c r="H1105" s="502"/>
      <c r="I1105" s="495">
        <f t="shared" si="102"/>
        <v>24420</v>
      </c>
      <c r="J1105" s="511">
        <f t="shared" si="103"/>
        <v>0</v>
      </c>
      <c r="K1105" s="468">
        <f t="shared" si="104"/>
        <v>0</v>
      </c>
      <c r="L1105" s="468">
        <f>IF(J1105=1,SUM($J$6:J1105),0)</f>
        <v>0</v>
      </c>
      <c r="M1105" s="468">
        <f>IF(K1105=1,SUM($K$6:K1105),0)</f>
        <v>0</v>
      </c>
      <c r="N1105" s="513">
        <f t="shared" si="105"/>
        <v>0</v>
      </c>
      <c r="O1105" s="468">
        <f t="shared" si="106"/>
        <v>0</v>
      </c>
      <c r="P1105" s="468">
        <f>IF(O1105=1,SUM($O$6:O1105),0)</f>
        <v>0</v>
      </c>
    </row>
    <row r="1106" customHeight="1" spans="1:16">
      <c r="A1106" s="487"/>
      <c r="B1106" s="514">
        <v>19</v>
      </c>
      <c r="C1106" s="209" t="s">
        <v>1138</v>
      </c>
      <c r="D1106" s="498" t="s">
        <v>24</v>
      </c>
      <c r="E1106" s="499" t="s">
        <v>53</v>
      </c>
      <c r="F1106" s="501">
        <v>24420</v>
      </c>
      <c r="G1106" s="501">
        <v>24420</v>
      </c>
      <c r="H1106" s="502"/>
      <c r="I1106" s="495">
        <f t="shared" si="102"/>
        <v>24420</v>
      </c>
      <c r="J1106" s="511">
        <f t="shared" si="103"/>
        <v>0</v>
      </c>
      <c r="K1106" s="468">
        <f t="shared" si="104"/>
        <v>0</v>
      </c>
      <c r="L1106" s="468">
        <f>IF(J1106=1,SUM($J$6:J1106),0)</f>
        <v>0</v>
      </c>
      <c r="M1106" s="468">
        <f>IF(K1106=1,SUM($K$6:K1106),0)</f>
        <v>0</v>
      </c>
      <c r="N1106" s="513">
        <f t="shared" si="105"/>
        <v>0</v>
      </c>
      <c r="O1106" s="468">
        <f t="shared" si="106"/>
        <v>0</v>
      </c>
      <c r="P1106" s="468">
        <f>IF(O1106=1,SUM($O$6:O1106),0)</f>
        <v>0</v>
      </c>
    </row>
    <row r="1107" customHeight="1" spans="1:16">
      <c r="A1107" s="487"/>
      <c r="B1107" s="514">
        <v>20</v>
      </c>
      <c r="C1107" s="209" t="s">
        <v>1139</v>
      </c>
      <c r="D1107" s="498" t="s">
        <v>24</v>
      </c>
      <c r="E1107" s="499" t="s">
        <v>53</v>
      </c>
      <c r="F1107" s="501">
        <v>24420</v>
      </c>
      <c r="G1107" s="501">
        <v>24420</v>
      </c>
      <c r="H1107" s="502"/>
      <c r="I1107" s="495">
        <f t="shared" si="102"/>
        <v>24420</v>
      </c>
      <c r="J1107" s="511">
        <f t="shared" si="103"/>
        <v>0</v>
      </c>
      <c r="K1107" s="468">
        <f t="shared" si="104"/>
        <v>0</v>
      </c>
      <c r="L1107" s="468">
        <f>IF(J1107=1,SUM($J$6:J1107),0)</f>
        <v>0</v>
      </c>
      <c r="M1107" s="468">
        <f>IF(K1107=1,SUM($K$6:K1107),0)</f>
        <v>0</v>
      </c>
      <c r="N1107" s="513">
        <f t="shared" si="105"/>
        <v>0</v>
      </c>
      <c r="O1107" s="468">
        <f t="shared" si="106"/>
        <v>0</v>
      </c>
      <c r="P1107" s="468">
        <f>IF(O1107=1,SUM($O$6:O1107),0)</f>
        <v>0</v>
      </c>
    </row>
    <row r="1108" customHeight="1" spans="1:16">
      <c r="A1108" s="487"/>
      <c r="B1108" s="514">
        <v>21</v>
      </c>
      <c r="C1108" s="209" t="s">
        <v>1140</v>
      </c>
      <c r="D1108" s="498" t="s">
        <v>24</v>
      </c>
      <c r="E1108" s="499" t="s">
        <v>53</v>
      </c>
      <c r="F1108" s="501">
        <v>24420</v>
      </c>
      <c r="G1108" s="501">
        <v>24420</v>
      </c>
      <c r="H1108" s="502"/>
      <c r="I1108" s="495">
        <f t="shared" si="102"/>
        <v>24420</v>
      </c>
      <c r="J1108" s="511">
        <f t="shared" si="103"/>
        <v>0</v>
      </c>
      <c r="K1108" s="468">
        <f t="shared" si="104"/>
        <v>0</v>
      </c>
      <c r="L1108" s="468">
        <f>IF(J1108=1,SUM($J$6:J1108),0)</f>
        <v>0</v>
      </c>
      <c r="M1108" s="468">
        <f>IF(K1108=1,SUM($K$6:K1108),0)</f>
        <v>0</v>
      </c>
      <c r="N1108" s="513">
        <f t="shared" si="105"/>
        <v>0</v>
      </c>
      <c r="O1108" s="468">
        <f t="shared" si="106"/>
        <v>0</v>
      </c>
      <c r="P1108" s="468">
        <f>IF(O1108=1,SUM($O$6:O1108),0)</f>
        <v>0</v>
      </c>
    </row>
    <row r="1109" customHeight="1" spans="1:16">
      <c r="A1109" s="487"/>
      <c r="B1109" s="514">
        <v>22</v>
      </c>
      <c r="C1109" s="209" t="s">
        <v>1141</v>
      </c>
      <c r="D1109" s="498" t="s">
        <v>24</v>
      </c>
      <c r="E1109" s="499" t="s">
        <v>53</v>
      </c>
      <c r="F1109" s="501">
        <v>21720</v>
      </c>
      <c r="G1109" s="501">
        <v>21720</v>
      </c>
      <c r="H1109" s="502"/>
      <c r="I1109" s="495">
        <f t="shared" si="102"/>
        <v>21720</v>
      </c>
      <c r="J1109" s="511">
        <f t="shared" si="103"/>
        <v>0</v>
      </c>
      <c r="K1109" s="468">
        <f t="shared" si="104"/>
        <v>0</v>
      </c>
      <c r="L1109" s="468">
        <f>IF(J1109=1,SUM($J$6:J1109),0)</f>
        <v>0</v>
      </c>
      <c r="M1109" s="468">
        <f>IF(K1109=1,SUM($K$6:K1109),0)</f>
        <v>0</v>
      </c>
      <c r="N1109" s="513">
        <f t="shared" si="105"/>
        <v>0</v>
      </c>
      <c r="O1109" s="468">
        <f t="shared" si="106"/>
        <v>0</v>
      </c>
      <c r="P1109" s="468">
        <f>IF(O1109=1,SUM($O$6:O1109),0)</f>
        <v>0</v>
      </c>
    </row>
    <row r="1110" customHeight="1" spans="1:16">
      <c r="A1110" s="487"/>
      <c r="B1110" s="514">
        <v>23</v>
      </c>
      <c r="C1110" s="209" t="s">
        <v>1142</v>
      </c>
      <c r="D1110" s="498" t="s">
        <v>24</v>
      </c>
      <c r="E1110" s="499" t="s">
        <v>53</v>
      </c>
      <c r="F1110" s="501">
        <v>20100</v>
      </c>
      <c r="G1110" s="501">
        <v>20100</v>
      </c>
      <c r="H1110" s="502"/>
      <c r="I1110" s="495">
        <f t="shared" si="102"/>
        <v>20100</v>
      </c>
      <c r="J1110" s="511">
        <f t="shared" si="103"/>
        <v>0</v>
      </c>
      <c r="K1110" s="468">
        <f t="shared" si="104"/>
        <v>0</v>
      </c>
      <c r="L1110" s="468">
        <f>IF(J1110=1,SUM($J$6:J1110),0)</f>
        <v>0</v>
      </c>
      <c r="M1110" s="468">
        <f>IF(K1110=1,SUM($K$6:K1110),0)</f>
        <v>0</v>
      </c>
      <c r="N1110" s="513">
        <f t="shared" si="105"/>
        <v>0</v>
      </c>
      <c r="O1110" s="468">
        <f t="shared" si="106"/>
        <v>0</v>
      </c>
      <c r="P1110" s="468">
        <f>IF(O1110=1,SUM($O$6:O1110),0)</f>
        <v>0</v>
      </c>
    </row>
    <row r="1111" customHeight="1" spans="1:16">
      <c r="A1111" s="487"/>
      <c r="B1111" s="514">
        <v>24</v>
      </c>
      <c r="C1111" s="209" t="s">
        <v>1143</v>
      </c>
      <c r="D1111" s="498" t="s">
        <v>24</v>
      </c>
      <c r="E1111" s="499" t="s">
        <v>53</v>
      </c>
      <c r="F1111" s="501">
        <v>20100</v>
      </c>
      <c r="G1111" s="501">
        <v>20100</v>
      </c>
      <c r="H1111" s="502"/>
      <c r="I1111" s="495">
        <f t="shared" si="102"/>
        <v>20100</v>
      </c>
      <c r="J1111" s="511">
        <f t="shared" si="103"/>
        <v>0</v>
      </c>
      <c r="K1111" s="468">
        <f t="shared" si="104"/>
        <v>0</v>
      </c>
      <c r="L1111" s="468">
        <f>IF(J1111=1,SUM($J$6:J1111),0)</f>
        <v>0</v>
      </c>
      <c r="M1111" s="468">
        <f>IF(K1111=1,SUM($K$6:K1111),0)</f>
        <v>0</v>
      </c>
      <c r="N1111" s="513">
        <f t="shared" si="105"/>
        <v>0</v>
      </c>
      <c r="O1111" s="468">
        <f t="shared" si="106"/>
        <v>0</v>
      </c>
      <c r="P1111" s="468">
        <f>IF(O1111=1,SUM($O$6:O1111),0)</f>
        <v>0</v>
      </c>
    </row>
    <row r="1112" customHeight="1" spans="1:16">
      <c r="A1112" s="487"/>
      <c r="B1112" s="514">
        <v>25</v>
      </c>
      <c r="C1112" s="209" t="s">
        <v>1144</v>
      </c>
      <c r="D1112" s="498" t="s">
        <v>24</v>
      </c>
      <c r="E1112" s="499" t="s">
        <v>53</v>
      </c>
      <c r="F1112" s="501">
        <v>20100</v>
      </c>
      <c r="G1112" s="501">
        <v>20100</v>
      </c>
      <c r="H1112" s="502"/>
      <c r="I1112" s="495">
        <f t="shared" si="102"/>
        <v>20100</v>
      </c>
      <c r="J1112" s="511">
        <f t="shared" si="103"/>
        <v>0</v>
      </c>
      <c r="K1112" s="468">
        <f t="shared" si="104"/>
        <v>0</v>
      </c>
      <c r="L1112" s="468">
        <f>IF(J1112=1,SUM($J$6:J1112),0)</f>
        <v>0</v>
      </c>
      <c r="M1112" s="468">
        <f>IF(K1112=1,SUM($K$6:K1112),0)</f>
        <v>0</v>
      </c>
      <c r="N1112" s="513">
        <f t="shared" si="105"/>
        <v>0</v>
      </c>
      <c r="O1112" s="468">
        <f t="shared" si="106"/>
        <v>0</v>
      </c>
      <c r="P1112" s="468">
        <f>IF(O1112=1,SUM($O$6:O1112),0)</f>
        <v>0</v>
      </c>
    </row>
    <row r="1113" customHeight="1" spans="1:16">
      <c r="A1113" s="487"/>
      <c r="B1113" s="514">
        <v>26</v>
      </c>
      <c r="C1113" s="209" t="s">
        <v>1145</v>
      </c>
      <c r="D1113" s="498" t="s">
        <v>24</v>
      </c>
      <c r="E1113" s="499" t="s">
        <v>53</v>
      </c>
      <c r="F1113" s="501">
        <v>20100</v>
      </c>
      <c r="G1113" s="501">
        <v>20100</v>
      </c>
      <c r="H1113" s="502"/>
      <c r="I1113" s="495">
        <f t="shared" si="102"/>
        <v>20100</v>
      </c>
      <c r="J1113" s="511">
        <f t="shared" si="103"/>
        <v>0</v>
      </c>
      <c r="K1113" s="468">
        <f t="shared" si="104"/>
        <v>0</v>
      </c>
      <c r="L1113" s="468">
        <f>IF(J1113=1,SUM($J$6:J1113),0)</f>
        <v>0</v>
      </c>
      <c r="M1113" s="468">
        <f>IF(K1113=1,SUM($K$6:K1113),0)</f>
        <v>0</v>
      </c>
      <c r="N1113" s="513">
        <f t="shared" si="105"/>
        <v>0</v>
      </c>
      <c r="O1113" s="468">
        <f t="shared" si="106"/>
        <v>0</v>
      </c>
      <c r="P1113" s="468">
        <f>IF(O1113=1,SUM($O$6:O1113),0)</f>
        <v>0</v>
      </c>
    </row>
    <row r="1114" customHeight="1" spans="1:16">
      <c r="A1114" s="487"/>
      <c r="B1114" s="514">
        <v>27</v>
      </c>
      <c r="C1114" s="209" t="s">
        <v>1146</v>
      </c>
      <c r="D1114" s="498" t="s">
        <v>24</v>
      </c>
      <c r="E1114" s="499" t="s">
        <v>53</v>
      </c>
      <c r="F1114" s="501">
        <v>42240</v>
      </c>
      <c r="G1114" s="501">
        <v>42240</v>
      </c>
      <c r="H1114" s="502"/>
      <c r="I1114" s="495">
        <f t="shared" si="102"/>
        <v>42240</v>
      </c>
      <c r="J1114" s="511">
        <f t="shared" si="103"/>
        <v>0</v>
      </c>
      <c r="K1114" s="468">
        <f t="shared" si="104"/>
        <v>0</v>
      </c>
      <c r="L1114" s="468">
        <f>IF(J1114=1,SUM($J$6:J1114),0)</f>
        <v>0</v>
      </c>
      <c r="M1114" s="468">
        <f>IF(K1114=1,SUM($K$6:K1114),0)</f>
        <v>0</v>
      </c>
      <c r="N1114" s="513">
        <f t="shared" si="105"/>
        <v>0</v>
      </c>
      <c r="O1114" s="468">
        <f t="shared" si="106"/>
        <v>0</v>
      </c>
      <c r="P1114" s="468">
        <f>IF(O1114=1,SUM($O$6:O1114),0)</f>
        <v>0</v>
      </c>
    </row>
    <row r="1115" customHeight="1" spans="1:16">
      <c r="A1115" s="487"/>
      <c r="B1115" s="514">
        <v>28</v>
      </c>
      <c r="C1115" s="209" t="s">
        <v>1147</v>
      </c>
      <c r="D1115" s="498" t="s">
        <v>24</v>
      </c>
      <c r="E1115" s="499" t="s">
        <v>53</v>
      </c>
      <c r="F1115" s="501">
        <v>42240</v>
      </c>
      <c r="G1115" s="501">
        <v>42240</v>
      </c>
      <c r="H1115" s="502"/>
      <c r="I1115" s="495">
        <f t="shared" si="102"/>
        <v>42240</v>
      </c>
      <c r="J1115" s="511">
        <f t="shared" si="103"/>
        <v>0</v>
      </c>
      <c r="K1115" s="468">
        <f t="shared" si="104"/>
        <v>0</v>
      </c>
      <c r="L1115" s="468">
        <f>IF(J1115=1,SUM($J$6:J1115),0)</f>
        <v>0</v>
      </c>
      <c r="M1115" s="468">
        <f>IF(K1115=1,SUM($K$6:K1115),0)</f>
        <v>0</v>
      </c>
      <c r="N1115" s="513">
        <f t="shared" si="105"/>
        <v>0</v>
      </c>
      <c r="O1115" s="468">
        <f t="shared" si="106"/>
        <v>0</v>
      </c>
      <c r="P1115" s="468">
        <f>IF(O1115=1,SUM($O$6:O1115),0)</f>
        <v>0</v>
      </c>
    </row>
    <row r="1116" customHeight="1" spans="1:16">
      <c r="A1116" s="487"/>
      <c r="B1116" s="514">
        <v>29</v>
      </c>
      <c r="C1116" s="209" t="s">
        <v>1148</v>
      </c>
      <c r="D1116" s="498" t="s">
        <v>24</v>
      </c>
      <c r="E1116" s="499" t="s">
        <v>53</v>
      </c>
      <c r="F1116" s="501">
        <v>40260</v>
      </c>
      <c r="G1116" s="501">
        <v>40260</v>
      </c>
      <c r="H1116" s="502"/>
      <c r="I1116" s="495">
        <f t="shared" si="102"/>
        <v>40260</v>
      </c>
      <c r="J1116" s="511">
        <f t="shared" si="103"/>
        <v>0</v>
      </c>
      <c r="K1116" s="468">
        <f t="shared" si="104"/>
        <v>0</v>
      </c>
      <c r="L1116" s="468">
        <f>IF(J1116=1,SUM($J$6:J1116),0)</f>
        <v>0</v>
      </c>
      <c r="M1116" s="468">
        <f>IF(K1116=1,SUM($K$6:K1116),0)</f>
        <v>0</v>
      </c>
      <c r="N1116" s="513">
        <f t="shared" si="105"/>
        <v>0</v>
      </c>
      <c r="O1116" s="468">
        <f t="shared" si="106"/>
        <v>0</v>
      </c>
      <c r="P1116" s="468">
        <f>IF(O1116=1,SUM($O$6:O1116),0)</f>
        <v>0</v>
      </c>
    </row>
    <row r="1117" customHeight="1" spans="1:16">
      <c r="A1117" s="487"/>
      <c r="B1117" s="514">
        <v>30</v>
      </c>
      <c r="C1117" s="209" t="s">
        <v>1149</v>
      </c>
      <c r="D1117" s="498" t="s">
        <v>24</v>
      </c>
      <c r="E1117" s="499" t="s">
        <v>53</v>
      </c>
      <c r="F1117" s="501">
        <v>28020</v>
      </c>
      <c r="G1117" s="501">
        <v>28020</v>
      </c>
      <c r="H1117" s="502"/>
      <c r="I1117" s="495">
        <f t="shared" si="102"/>
        <v>28020</v>
      </c>
      <c r="J1117" s="511">
        <f t="shared" si="103"/>
        <v>0</v>
      </c>
      <c r="K1117" s="468">
        <f t="shared" si="104"/>
        <v>0</v>
      </c>
      <c r="L1117" s="468">
        <f>IF(J1117=1,SUM($J$6:J1117),0)</f>
        <v>0</v>
      </c>
      <c r="M1117" s="468">
        <f>IF(K1117=1,SUM($K$6:K1117),0)</f>
        <v>0</v>
      </c>
      <c r="N1117" s="513">
        <f t="shared" si="105"/>
        <v>0</v>
      </c>
      <c r="O1117" s="468">
        <f t="shared" si="106"/>
        <v>0</v>
      </c>
      <c r="P1117" s="468">
        <f>IF(O1117=1,SUM($O$6:O1117),0)</f>
        <v>0</v>
      </c>
    </row>
    <row r="1118" customHeight="1" spans="1:16">
      <c r="A1118" s="487"/>
      <c r="B1118" s="514">
        <v>31</v>
      </c>
      <c r="C1118" s="209" t="s">
        <v>1150</v>
      </c>
      <c r="D1118" s="498" t="s">
        <v>24</v>
      </c>
      <c r="E1118" s="499" t="s">
        <v>53</v>
      </c>
      <c r="F1118" s="501">
        <v>28020</v>
      </c>
      <c r="G1118" s="501">
        <v>28020</v>
      </c>
      <c r="H1118" s="502"/>
      <c r="I1118" s="495">
        <f t="shared" si="102"/>
        <v>28020</v>
      </c>
      <c r="J1118" s="511">
        <f t="shared" si="103"/>
        <v>0</v>
      </c>
      <c r="K1118" s="468">
        <f t="shared" si="104"/>
        <v>0</v>
      </c>
      <c r="L1118" s="468">
        <f>IF(J1118=1,SUM($J$6:J1118),0)</f>
        <v>0</v>
      </c>
      <c r="M1118" s="468">
        <f>IF(K1118=1,SUM($K$6:K1118),0)</f>
        <v>0</v>
      </c>
      <c r="N1118" s="513">
        <f t="shared" si="105"/>
        <v>0</v>
      </c>
      <c r="O1118" s="468">
        <f t="shared" si="106"/>
        <v>0</v>
      </c>
      <c r="P1118" s="468">
        <f>IF(O1118=1,SUM($O$6:O1118),0)</f>
        <v>0</v>
      </c>
    </row>
    <row r="1119" customHeight="1" spans="1:16">
      <c r="A1119" s="487"/>
      <c r="B1119" s="514">
        <v>32</v>
      </c>
      <c r="C1119" s="209" t="s">
        <v>1151</v>
      </c>
      <c r="D1119" s="498" t="s">
        <v>24</v>
      </c>
      <c r="E1119" s="499" t="s">
        <v>53</v>
      </c>
      <c r="F1119" s="501">
        <v>45360</v>
      </c>
      <c r="G1119" s="501">
        <v>45360</v>
      </c>
      <c r="H1119" s="502"/>
      <c r="I1119" s="495">
        <f t="shared" si="102"/>
        <v>45360</v>
      </c>
      <c r="J1119" s="511">
        <f t="shared" si="103"/>
        <v>0</v>
      </c>
      <c r="K1119" s="468">
        <f t="shared" si="104"/>
        <v>0</v>
      </c>
      <c r="L1119" s="468">
        <f>IF(J1119=1,SUM($J$6:J1119),0)</f>
        <v>0</v>
      </c>
      <c r="M1119" s="468">
        <f>IF(K1119=1,SUM($K$6:K1119),0)</f>
        <v>0</v>
      </c>
      <c r="N1119" s="513">
        <f t="shared" si="105"/>
        <v>0</v>
      </c>
      <c r="O1119" s="468">
        <f t="shared" si="106"/>
        <v>0</v>
      </c>
      <c r="P1119" s="468">
        <f>IF(O1119=1,SUM($O$6:O1119),0)</f>
        <v>0</v>
      </c>
    </row>
    <row r="1120" customHeight="1" spans="1:16">
      <c r="A1120" s="487"/>
      <c r="B1120" s="514">
        <v>33</v>
      </c>
      <c r="C1120" s="209" t="s">
        <v>1152</v>
      </c>
      <c r="D1120" s="498" t="s">
        <v>24</v>
      </c>
      <c r="E1120" s="499" t="s">
        <v>53</v>
      </c>
      <c r="F1120" s="501">
        <v>45360</v>
      </c>
      <c r="G1120" s="501">
        <v>45360</v>
      </c>
      <c r="H1120" s="502"/>
      <c r="I1120" s="495">
        <f t="shared" si="102"/>
        <v>45360</v>
      </c>
      <c r="J1120" s="511">
        <f t="shared" si="103"/>
        <v>0</v>
      </c>
      <c r="K1120" s="468">
        <f t="shared" si="104"/>
        <v>0</v>
      </c>
      <c r="L1120" s="468">
        <f>IF(J1120=1,SUM($J$6:J1120),0)</f>
        <v>0</v>
      </c>
      <c r="M1120" s="468">
        <f>IF(K1120=1,SUM($K$6:K1120),0)</f>
        <v>0</v>
      </c>
      <c r="N1120" s="513">
        <f t="shared" si="105"/>
        <v>0</v>
      </c>
      <c r="O1120" s="468">
        <f t="shared" si="106"/>
        <v>0</v>
      </c>
      <c r="P1120" s="468">
        <f>IF(O1120=1,SUM($O$6:O1120),0)</f>
        <v>0</v>
      </c>
    </row>
    <row r="1121" customHeight="1" spans="1:16">
      <c r="A1121" s="487"/>
      <c r="B1121" s="514">
        <v>34</v>
      </c>
      <c r="C1121" s="209" t="s">
        <v>1153</v>
      </c>
      <c r="D1121" s="498" t="s">
        <v>24</v>
      </c>
      <c r="E1121" s="499" t="s">
        <v>53</v>
      </c>
      <c r="F1121" s="501">
        <v>36060</v>
      </c>
      <c r="G1121" s="501">
        <v>36060</v>
      </c>
      <c r="H1121" s="502"/>
      <c r="I1121" s="495">
        <f t="shared" si="102"/>
        <v>36060</v>
      </c>
      <c r="J1121" s="511">
        <f t="shared" si="103"/>
        <v>0</v>
      </c>
      <c r="K1121" s="468">
        <f t="shared" si="104"/>
        <v>0</v>
      </c>
      <c r="L1121" s="468">
        <f>IF(J1121=1,SUM($J$6:J1121),0)</f>
        <v>0</v>
      </c>
      <c r="M1121" s="468">
        <f>IF(K1121=1,SUM($K$6:K1121),0)</f>
        <v>0</v>
      </c>
      <c r="N1121" s="513">
        <f t="shared" si="105"/>
        <v>0</v>
      </c>
      <c r="O1121" s="468">
        <f t="shared" si="106"/>
        <v>0</v>
      </c>
      <c r="P1121" s="468">
        <f>IF(O1121=1,SUM($O$6:O1121),0)</f>
        <v>0</v>
      </c>
    </row>
    <row r="1122" customHeight="1" spans="1:16">
      <c r="A1122" s="487"/>
      <c r="B1122" s="514">
        <v>35</v>
      </c>
      <c r="C1122" s="209" t="s">
        <v>1154</v>
      </c>
      <c r="D1122" s="498" t="s">
        <v>24</v>
      </c>
      <c r="E1122" s="499" t="s">
        <v>53</v>
      </c>
      <c r="F1122" s="501">
        <v>33660</v>
      </c>
      <c r="G1122" s="501">
        <v>33660</v>
      </c>
      <c r="H1122" s="502"/>
      <c r="I1122" s="495">
        <f t="shared" si="102"/>
        <v>33660</v>
      </c>
      <c r="J1122" s="511">
        <f t="shared" si="103"/>
        <v>0</v>
      </c>
      <c r="K1122" s="468">
        <f t="shared" si="104"/>
        <v>0</v>
      </c>
      <c r="L1122" s="468">
        <f>IF(J1122=1,SUM($J$6:J1122),0)</f>
        <v>0</v>
      </c>
      <c r="M1122" s="468">
        <f>IF(K1122=1,SUM($K$6:K1122),0)</f>
        <v>0</v>
      </c>
      <c r="N1122" s="513">
        <f t="shared" si="105"/>
        <v>0</v>
      </c>
      <c r="O1122" s="468">
        <f t="shared" si="106"/>
        <v>0</v>
      </c>
      <c r="P1122" s="468">
        <f>IF(O1122=1,SUM($O$6:O1122),0)</f>
        <v>0</v>
      </c>
    </row>
    <row r="1123" customHeight="1" spans="1:16">
      <c r="A1123" s="487"/>
      <c r="B1123" s="497"/>
      <c r="C1123" s="209" t="s">
        <v>122</v>
      </c>
      <c r="D1123" s="498" t="s">
        <v>122</v>
      </c>
      <c r="E1123" s="499"/>
      <c r="F1123" s="501">
        <v>0</v>
      </c>
      <c r="G1123" s="501">
        <v>0</v>
      </c>
      <c r="H1123" s="502"/>
      <c r="I1123" s="495">
        <f t="shared" si="102"/>
        <v>0</v>
      </c>
      <c r="J1123" s="511">
        <f t="shared" si="103"/>
        <v>0</v>
      </c>
      <c r="K1123" s="468">
        <f t="shared" si="104"/>
        <v>0</v>
      </c>
      <c r="L1123" s="468">
        <f>IF(J1123=1,SUM($J$6:J1123),0)</f>
        <v>0</v>
      </c>
      <c r="M1123" s="468">
        <f>IF(K1123=1,SUM($K$6:K1123),0)</f>
        <v>0</v>
      </c>
      <c r="N1123" s="513">
        <f t="shared" si="105"/>
        <v>0</v>
      </c>
      <c r="O1123" s="468">
        <f t="shared" si="106"/>
        <v>0</v>
      </c>
      <c r="P1123" s="468">
        <f>IF(O1123=1,SUM($O$6:O1123),0)</f>
        <v>0</v>
      </c>
    </row>
    <row r="1124" customHeight="1" spans="1:16">
      <c r="A1124" s="487"/>
      <c r="B1124" s="497" t="s">
        <v>708</v>
      </c>
      <c r="C1124" s="209" t="s">
        <v>782</v>
      </c>
      <c r="D1124" s="498" t="s">
        <v>122</v>
      </c>
      <c r="E1124" s="499"/>
      <c r="F1124" s="501">
        <v>0</v>
      </c>
      <c r="G1124" s="501">
        <v>0</v>
      </c>
      <c r="H1124" s="502"/>
      <c r="I1124" s="495">
        <f t="shared" ref="I1124:I1187" si="107">IF($I$5=$G$4,G1124,(IF($I$5=$F$4,F1124,0)))</f>
        <v>0</v>
      </c>
      <c r="J1124" s="511">
        <f t="shared" si="103"/>
        <v>0</v>
      </c>
      <c r="K1124" s="468">
        <f t="shared" si="104"/>
        <v>0</v>
      </c>
      <c r="L1124" s="468">
        <f>IF(J1124=1,SUM($J$6:J1124),0)</f>
        <v>0</v>
      </c>
      <c r="M1124" s="468">
        <f>IF(K1124=1,SUM($K$6:K1124),0)</f>
        <v>0</v>
      </c>
      <c r="N1124" s="513">
        <f t="shared" si="105"/>
        <v>0</v>
      </c>
      <c r="O1124" s="468">
        <f t="shared" si="106"/>
        <v>0</v>
      </c>
      <c r="P1124" s="468">
        <f>IF(O1124=1,SUM($O$6:O1124),0)</f>
        <v>0</v>
      </c>
    </row>
    <row r="1125" customHeight="1" spans="1:16">
      <c r="A1125" s="487"/>
      <c r="B1125" s="514">
        <v>1</v>
      </c>
      <c r="C1125" s="209" t="s">
        <v>1155</v>
      </c>
      <c r="D1125" s="498" t="s">
        <v>24</v>
      </c>
      <c r="E1125" s="499" t="s">
        <v>53</v>
      </c>
      <c r="F1125" s="501">
        <v>38820</v>
      </c>
      <c r="G1125" s="501">
        <v>38820</v>
      </c>
      <c r="H1125" s="502"/>
      <c r="I1125" s="495">
        <f t="shared" si="107"/>
        <v>38820</v>
      </c>
      <c r="J1125" s="511">
        <f t="shared" si="103"/>
        <v>0</v>
      </c>
      <c r="K1125" s="468">
        <f t="shared" si="104"/>
        <v>0</v>
      </c>
      <c r="L1125" s="468">
        <f>IF(J1125=1,SUM($J$6:J1125),0)</f>
        <v>0</v>
      </c>
      <c r="M1125" s="468">
        <f>IF(K1125=1,SUM($K$6:K1125),0)</f>
        <v>0</v>
      </c>
      <c r="N1125" s="513">
        <f t="shared" si="105"/>
        <v>0</v>
      </c>
      <c r="O1125" s="468">
        <f t="shared" si="106"/>
        <v>0</v>
      </c>
      <c r="P1125" s="468">
        <f>IF(O1125=1,SUM($O$6:O1125),0)</f>
        <v>0</v>
      </c>
    </row>
    <row r="1126" customHeight="1" spans="1:16">
      <c r="A1126" s="487"/>
      <c r="B1126" s="514">
        <v>2</v>
      </c>
      <c r="C1126" s="209" t="s">
        <v>1156</v>
      </c>
      <c r="D1126" s="498" t="s">
        <v>24</v>
      </c>
      <c r="E1126" s="499" t="s">
        <v>53</v>
      </c>
      <c r="F1126" s="501">
        <v>38820</v>
      </c>
      <c r="G1126" s="501">
        <v>38820</v>
      </c>
      <c r="H1126" s="502"/>
      <c r="I1126" s="495">
        <f t="shared" si="107"/>
        <v>38820</v>
      </c>
      <c r="J1126" s="511">
        <f t="shared" si="103"/>
        <v>0</v>
      </c>
      <c r="K1126" s="468">
        <f t="shared" si="104"/>
        <v>0</v>
      </c>
      <c r="L1126" s="468">
        <f>IF(J1126=1,SUM($J$6:J1126),0)</f>
        <v>0</v>
      </c>
      <c r="M1126" s="468">
        <f>IF(K1126=1,SUM($K$6:K1126),0)</f>
        <v>0</v>
      </c>
      <c r="N1126" s="513">
        <f t="shared" si="105"/>
        <v>0</v>
      </c>
      <c r="O1126" s="468">
        <f t="shared" si="106"/>
        <v>0</v>
      </c>
      <c r="P1126" s="468">
        <f>IF(O1126=1,SUM($O$6:O1126),0)</f>
        <v>0</v>
      </c>
    </row>
    <row r="1127" customHeight="1" spans="1:16">
      <c r="A1127" s="487"/>
      <c r="B1127" s="514">
        <v>3</v>
      </c>
      <c r="C1127" s="209" t="s">
        <v>1157</v>
      </c>
      <c r="D1127" s="498" t="s">
        <v>24</v>
      </c>
      <c r="E1127" s="499" t="s">
        <v>53</v>
      </c>
      <c r="F1127" s="501">
        <v>47880</v>
      </c>
      <c r="G1127" s="501">
        <v>47880</v>
      </c>
      <c r="H1127" s="502"/>
      <c r="I1127" s="495">
        <f t="shared" si="107"/>
        <v>47880</v>
      </c>
      <c r="J1127" s="511">
        <f t="shared" si="103"/>
        <v>0</v>
      </c>
      <c r="K1127" s="468">
        <f t="shared" si="104"/>
        <v>0</v>
      </c>
      <c r="L1127" s="468">
        <f>IF(J1127=1,SUM($J$6:J1127),0)</f>
        <v>0</v>
      </c>
      <c r="M1127" s="468">
        <f>IF(K1127=1,SUM($K$6:K1127),0)</f>
        <v>0</v>
      </c>
      <c r="N1127" s="513">
        <f t="shared" si="105"/>
        <v>0</v>
      </c>
      <c r="O1127" s="468">
        <f t="shared" si="106"/>
        <v>0</v>
      </c>
      <c r="P1127" s="468">
        <f>IF(O1127=1,SUM($O$6:O1127),0)</f>
        <v>0</v>
      </c>
    </row>
    <row r="1128" customHeight="1" spans="1:16">
      <c r="A1128" s="487"/>
      <c r="B1128" s="514">
        <v>4</v>
      </c>
      <c r="C1128" s="209" t="s">
        <v>1158</v>
      </c>
      <c r="D1128" s="498" t="s">
        <v>24</v>
      </c>
      <c r="E1128" s="499" t="s">
        <v>53</v>
      </c>
      <c r="F1128" s="501">
        <v>49920</v>
      </c>
      <c r="G1128" s="501">
        <v>49920</v>
      </c>
      <c r="H1128" s="502"/>
      <c r="I1128" s="495">
        <f t="shared" si="107"/>
        <v>49920</v>
      </c>
      <c r="J1128" s="511">
        <f t="shared" si="103"/>
        <v>0</v>
      </c>
      <c r="K1128" s="468">
        <f t="shared" si="104"/>
        <v>0</v>
      </c>
      <c r="L1128" s="468">
        <f>IF(J1128=1,SUM($J$6:J1128),0)</f>
        <v>0</v>
      </c>
      <c r="M1128" s="468">
        <f>IF(K1128=1,SUM($K$6:K1128),0)</f>
        <v>0</v>
      </c>
      <c r="N1128" s="513">
        <f t="shared" si="105"/>
        <v>0</v>
      </c>
      <c r="O1128" s="468">
        <f t="shared" si="106"/>
        <v>0</v>
      </c>
      <c r="P1128" s="468">
        <f>IF(O1128=1,SUM($O$6:O1128),0)</f>
        <v>0</v>
      </c>
    </row>
    <row r="1129" customHeight="1" spans="1:16">
      <c r="A1129" s="487"/>
      <c r="B1129" s="514">
        <v>5</v>
      </c>
      <c r="C1129" s="209" t="s">
        <v>1159</v>
      </c>
      <c r="D1129" s="498" t="s">
        <v>24</v>
      </c>
      <c r="E1129" s="499" t="s">
        <v>53</v>
      </c>
      <c r="F1129" s="501">
        <v>64260</v>
      </c>
      <c r="G1129" s="501">
        <v>64260</v>
      </c>
      <c r="H1129" s="502"/>
      <c r="I1129" s="495">
        <f t="shared" si="107"/>
        <v>64260</v>
      </c>
      <c r="J1129" s="511">
        <f t="shared" si="103"/>
        <v>0</v>
      </c>
      <c r="K1129" s="468">
        <f t="shared" si="104"/>
        <v>0</v>
      </c>
      <c r="L1129" s="468">
        <f>IF(J1129=1,SUM($J$6:J1129),0)</f>
        <v>0</v>
      </c>
      <c r="M1129" s="468">
        <f>IF(K1129=1,SUM($K$6:K1129),0)</f>
        <v>0</v>
      </c>
      <c r="N1129" s="513">
        <f t="shared" si="105"/>
        <v>0</v>
      </c>
      <c r="O1129" s="468">
        <f t="shared" si="106"/>
        <v>0</v>
      </c>
      <c r="P1129" s="468">
        <f>IF(O1129=1,SUM($O$6:O1129),0)</f>
        <v>0</v>
      </c>
    </row>
    <row r="1130" customHeight="1" spans="1:16">
      <c r="A1130" s="487"/>
      <c r="B1130" s="514">
        <v>6</v>
      </c>
      <c r="C1130" s="209" t="s">
        <v>1160</v>
      </c>
      <c r="D1130" s="498" t="s">
        <v>24</v>
      </c>
      <c r="E1130" s="499" t="s">
        <v>53</v>
      </c>
      <c r="F1130" s="501">
        <v>110640</v>
      </c>
      <c r="G1130" s="501">
        <v>110640</v>
      </c>
      <c r="H1130" s="502"/>
      <c r="I1130" s="495">
        <f t="shared" si="107"/>
        <v>110640</v>
      </c>
      <c r="J1130" s="511">
        <f t="shared" si="103"/>
        <v>0</v>
      </c>
      <c r="K1130" s="468">
        <f t="shared" si="104"/>
        <v>0</v>
      </c>
      <c r="L1130" s="468">
        <f>IF(J1130=1,SUM($J$6:J1130),0)</f>
        <v>0</v>
      </c>
      <c r="M1130" s="468">
        <f>IF(K1130=1,SUM($K$6:K1130),0)</f>
        <v>0</v>
      </c>
      <c r="N1130" s="513">
        <f t="shared" si="105"/>
        <v>0</v>
      </c>
      <c r="O1130" s="468">
        <f t="shared" si="106"/>
        <v>0</v>
      </c>
      <c r="P1130" s="468">
        <f>IF(O1130=1,SUM($O$6:O1130),0)</f>
        <v>0</v>
      </c>
    </row>
    <row r="1131" customHeight="1" spans="1:16">
      <c r="A1131" s="487"/>
      <c r="B1131" s="497"/>
      <c r="C1131" s="209" t="s">
        <v>122</v>
      </c>
      <c r="D1131" s="498" t="s">
        <v>122</v>
      </c>
      <c r="E1131" s="499"/>
      <c r="F1131" s="501">
        <v>0</v>
      </c>
      <c r="G1131" s="501">
        <v>0</v>
      </c>
      <c r="H1131" s="502"/>
      <c r="I1131" s="495">
        <f t="shared" si="107"/>
        <v>0</v>
      </c>
      <c r="J1131" s="511">
        <f t="shared" si="103"/>
        <v>0</v>
      </c>
      <c r="K1131" s="468">
        <f t="shared" si="104"/>
        <v>0</v>
      </c>
      <c r="L1131" s="468">
        <f>IF(J1131=1,SUM($J$6:J1131),0)</f>
        <v>0</v>
      </c>
      <c r="M1131" s="468">
        <f>IF(K1131=1,SUM($K$6:K1131),0)</f>
        <v>0</v>
      </c>
      <c r="N1131" s="513">
        <f t="shared" si="105"/>
        <v>0</v>
      </c>
      <c r="O1131" s="468">
        <f t="shared" si="106"/>
        <v>0</v>
      </c>
      <c r="P1131" s="468">
        <f>IF(O1131=1,SUM($O$6:O1131),0)</f>
        <v>0</v>
      </c>
    </row>
    <row r="1132" customHeight="1" spans="1:16">
      <c r="A1132" s="487"/>
      <c r="B1132" s="497" t="s">
        <v>708</v>
      </c>
      <c r="C1132" s="209" t="s">
        <v>789</v>
      </c>
      <c r="D1132" s="498" t="s">
        <v>122</v>
      </c>
      <c r="E1132" s="499"/>
      <c r="F1132" s="501">
        <v>0</v>
      </c>
      <c r="G1132" s="501">
        <v>0</v>
      </c>
      <c r="H1132" s="502"/>
      <c r="I1132" s="495">
        <f t="shared" si="107"/>
        <v>0</v>
      </c>
      <c r="J1132" s="511">
        <f t="shared" si="103"/>
        <v>0</v>
      </c>
      <c r="K1132" s="468">
        <f t="shared" si="104"/>
        <v>0</v>
      </c>
      <c r="L1132" s="468">
        <f>IF(J1132=1,SUM($J$6:J1132),0)</f>
        <v>0</v>
      </c>
      <c r="M1132" s="468">
        <f>IF(K1132=1,SUM($K$6:K1132),0)</f>
        <v>0</v>
      </c>
      <c r="N1132" s="513">
        <f t="shared" si="105"/>
        <v>0</v>
      </c>
      <c r="O1132" s="468">
        <f t="shared" si="106"/>
        <v>0</v>
      </c>
      <c r="P1132" s="468">
        <f>IF(O1132=1,SUM($O$6:O1132),0)</f>
        <v>0</v>
      </c>
    </row>
    <row r="1133" customHeight="1" spans="1:16">
      <c r="A1133" s="487"/>
      <c r="B1133" s="514">
        <v>1</v>
      </c>
      <c r="C1133" s="209" t="s">
        <v>1161</v>
      </c>
      <c r="D1133" s="498" t="s">
        <v>24</v>
      </c>
      <c r="E1133" s="499" t="s">
        <v>53</v>
      </c>
      <c r="F1133" s="501">
        <v>45120</v>
      </c>
      <c r="G1133" s="501">
        <v>45120</v>
      </c>
      <c r="H1133" s="502"/>
      <c r="I1133" s="495">
        <f t="shared" si="107"/>
        <v>45120</v>
      </c>
      <c r="J1133" s="511">
        <f t="shared" si="103"/>
        <v>0</v>
      </c>
      <c r="K1133" s="468">
        <f t="shared" si="104"/>
        <v>0</v>
      </c>
      <c r="L1133" s="468">
        <f>IF(J1133=1,SUM($J$6:J1133),0)</f>
        <v>0</v>
      </c>
      <c r="M1133" s="468">
        <f>IF(K1133=1,SUM($K$6:K1133),0)</f>
        <v>0</v>
      </c>
      <c r="N1133" s="513">
        <f t="shared" si="105"/>
        <v>0</v>
      </c>
      <c r="O1133" s="468">
        <f t="shared" si="106"/>
        <v>0</v>
      </c>
      <c r="P1133" s="468">
        <f>IF(O1133=1,SUM($O$6:O1133),0)</f>
        <v>0</v>
      </c>
    </row>
    <row r="1134" customHeight="1" spans="1:16">
      <c r="A1134" s="487"/>
      <c r="B1134" s="514">
        <v>2</v>
      </c>
      <c r="C1134" s="209" t="s">
        <v>1162</v>
      </c>
      <c r="D1134" s="498" t="s">
        <v>24</v>
      </c>
      <c r="E1134" s="499" t="s">
        <v>53</v>
      </c>
      <c r="F1134" s="501">
        <v>45120</v>
      </c>
      <c r="G1134" s="501">
        <v>45120</v>
      </c>
      <c r="H1134" s="502"/>
      <c r="I1134" s="495">
        <f t="shared" si="107"/>
        <v>45120</v>
      </c>
      <c r="J1134" s="511">
        <f t="shared" si="103"/>
        <v>0</v>
      </c>
      <c r="K1134" s="468">
        <f t="shared" si="104"/>
        <v>0</v>
      </c>
      <c r="L1134" s="468">
        <f>IF(J1134=1,SUM($J$6:J1134),0)</f>
        <v>0</v>
      </c>
      <c r="M1134" s="468">
        <f>IF(K1134=1,SUM($K$6:K1134),0)</f>
        <v>0</v>
      </c>
      <c r="N1134" s="513">
        <f t="shared" si="105"/>
        <v>0</v>
      </c>
      <c r="O1134" s="468">
        <f t="shared" si="106"/>
        <v>0</v>
      </c>
      <c r="P1134" s="468">
        <f>IF(O1134=1,SUM($O$6:O1134),0)</f>
        <v>0</v>
      </c>
    </row>
    <row r="1135" customHeight="1" spans="1:16">
      <c r="A1135" s="487"/>
      <c r="B1135" s="514">
        <v>3</v>
      </c>
      <c r="C1135" s="209" t="s">
        <v>1163</v>
      </c>
      <c r="D1135" s="498" t="s">
        <v>24</v>
      </c>
      <c r="E1135" s="499" t="s">
        <v>53</v>
      </c>
      <c r="F1135" s="501">
        <v>44940</v>
      </c>
      <c r="G1135" s="501">
        <v>44940</v>
      </c>
      <c r="H1135" s="502"/>
      <c r="I1135" s="495">
        <f t="shared" si="107"/>
        <v>44940</v>
      </c>
      <c r="J1135" s="511">
        <f t="shared" si="103"/>
        <v>0</v>
      </c>
      <c r="K1135" s="468">
        <f t="shared" si="104"/>
        <v>0</v>
      </c>
      <c r="L1135" s="468">
        <f>IF(J1135=1,SUM($J$6:J1135),0)</f>
        <v>0</v>
      </c>
      <c r="M1135" s="468">
        <f>IF(K1135=1,SUM($K$6:K1135),0)</f>
        <v>0</v>
      </c>
      <c r="N1135" s="513">
        <f t="shared" si="105"/>
        <v>0</v>
      </c>
      <c r="O1135" s="468">
        <f t="shared" si="106"/>
        <v>0</v>
      </c>
      <c r="P1135" s="468">
        <f>IF(O1135=1,SUM($O$6:O1135),0)</f>
        <v>0</v>
      </c>
    </row>
    <row r="1136" customHeight="1" spans="1:16">
      <c r="A1136" s="487"/>
      <c r="B1136" s="514">
        <v>4</v>
      </c>
      <c r="C1136" s="209" t="s">
        <v>1164</v>
      </c>
      <c r="D1136" s="498" t="s">
        <v>24</v>
      </c>
      <c r="E1136" s="499" t="s">
        <v>53</v>
      </c>
      <c r="F1136" s="501">
        <v>47640</v>
      </c>
      <c r="G1136" s="501">
        <v>47640</v>
      </c>
      <c r="H1136" s="502"/>
      <c r="I1136" s="495">
        <f t="shared" si="107"/>
        <v>47640</v>
      </c>
      <c r="J1136" s="511">
        <f t="shared" si="103"/>
        <v>0</v>
      </c>
      <c r="K1136" s="468">
        <f t="shared" si="104"/>
        <v>0</v>
      </c>
      <c r="L1136" s="468">
        <f>IF(J1136=1,SUM($J$6:J1136),0)</f>
        <v>0</v>
      </c>
      <c r="M1136" s="468">
        <f>IF(K1136=1,SUM($K$6:K1136),0)</f>
        <v>0</v>
      </c>
      <c r="N1136" s="513">
        <f t="shared" si="105"/>
        <v>0</v>
      </c>
      <c r="O1136" s="468">
        <f t="shared" si="106"/>
        <v>0</v>
      </c>
      <c r="P1136" s="468">
        <f>IF(O1136=1,SUM($O$6:O1136),0)</f>
        <v>0</v>
      </c>
    </row>
    <row r="1137" customHeight="1" spans="1:16">
      <c r="A1137" s="487"/>
      <c r="B1137" s="514">
        <v>5</v>
      </c>
      <c r="C1137" s="209" t="s">
        <v>1165</v>
      </c>
      <c r="D1137" s="498" t="s">
        <v>24</v>
      </c>
      <c r="E1137" s="499" t="s">
        <v>53</v>
      </c>
      <c r="F1137" s="501">
        <v>50340</v>
      </c>
      <c r="G1137" s="501">
        <v>50340</v>
      </c>
      <c r="H1137" s="502"/>
      <c r="I1137" s="495">
        <f t="shared" si="107"/>
        <v>50340</v>
      </c>
      <c r="J1137" s="511">
        <f t="shared" si="103"/>
        <v>0</v>
      </c>
      <c r="K1137" s="468">
        <f t="shared" si="104"/>
        <v>0</v>
      </c>
      <c r="L1137" s="468">
        <f>IF(J1137=1,SUM($J$6:J1137),0)</f>
        <v>0</v>
      </c>
      <c r="M1137" s="468">
        <f>IF(K1137=1,SUM($K$6:K1137),0)</f>
        <v>0</v>
      </c>
      <c r="N1137" s="513">
        <f t="shared" si="105"/>
        <v>0</v>
      </c>
      <c r="O1137" s="468">
        <f t="shared" si="106"/>
        <v>0</v>
      </c>
      <c r="P1137" s="468">
        <f>IF(O1137=1,SUM($O$6:O1137),0)</f>
        <v>0</v>
      </c>
    </row>
    <row r="1138" customHeight="1" spans="1:16">
      <c r="A1138" s="487"/>
      <c r="B1138" s="514">
        <v>6</v>
      </c>
      <c r="C1138" s="209" t="s">
        <v>1166</v>
      </c>
      <c r="D1138" s="498" t="s">
        <v>24</v>
      </c>
      <c r="E1138" s="499" t="s">
        <v>53</v>
      </c>
      <c r="F1138" s="501">
        <v>43860</v>
      </c>
      <c r="G1138" s="501">
        <v>43860</v>
      </c>
      <c r="H1138" s="502"/>
      <c r="I1138" s="495">
        <f t="shared" si="107"/>
        <v>43860</v>
      </c>
      <c r="J1138" s="511">
        <f t="shared" si="103"/>
        <v>0</v>
      </c>
      <c r="K1138" s="468">
        <f t="shared" si="104"/>
        <v>0</v>
      </c>
      <c r="L1138" s="468">
        <f>IF(J1138=1,SUM($J$6:J1138),0)</f>
        <v>0</v>
      </c>
      <c r="M1138" s="468">
        <f>IF(K1138=1,SUM($K$6:K1138),0)</f>
        <v>0</v>
      </c>
      <c r="N1138" s="513">
        <f t="shared" si="105"/>
        <v>0</v>
      </c>
      <c r="O1138" s="468">
        <f t="shared" si="106"/>
        <v>0</v>
      </c>
      <c r="P1138" s="468">
        <f>IF(O1138=1,SUM($O$6:O1138),0)</f>
        <v>0</v>
      </c>
    </row>
    <row r="1139" customHeight="1" spans="1:16">
      <c r="A1139" s="487"/>
      <c r="B1139" s="514">
        <v>7</v>
      </c>
      <c r="C1139" s="209" t="s">
        <v>1167</v>
      </c>
      <c r="D1139" s="498" t="s">
        <v>24</v>
      </c>
      <c r="E1139" s="499" t="s">
        <v>53</v>
      </c>
      <c r="F1139" s="501">
        <v>50940</v>
      </c>
      <c r="G1139" s="501">
        <v>50940</v>
      </c>
      <c r="H1139" s="502"/>
      <c r="I1139" s="495">
        <f t="shared" si="107"/>
        <v>50940</v>
      </c>
      <c r="J1139" s="511">
        <f t="shared" si="103"/>
        <v>0</v>
      </c>
      <c r="K1139" s="468">
        <f t="shared" si="104"/>
        <v>0</v>
      </c>
      <c r="L1139" s="468">
        <f>IF(J1139=1,SUM($J$6:J1139),0)</f>
        <v>0</v>
      </c>
      <c r="M1139" s="468">
        <f>IF(K1139=1,SUM($K$6:K1139),0)</f>
        <v>0</v>
      </c>
      <c r="N1139" s="513">
        <f t="shared" si="105"/>
        <v>0</v>
      </c>
      <c r="O1139" s="468">
        <f t="shared" si="106"/>
        <v>0</v>
      </c>
      <c r="P1139" s="468">
        <f>IF(O1139=1,SUM($O$6:O1139),0)</f>
        <v>0</v>
      </c>
    </row>
    <row r="1140" customHeight="1" spans="1:16">
      <c r="A1140" s="487"/>
      <c r="B1140" s="514">
        <v>8</v>
      </c>
      <c r="C1140" s="209" t="s">
        <v>1168</v>
      </c>
      <c r="D1140" s="498" t="s">
        <v>24</v>
      </c>
      <c r="E1140" s="499" t="s">
        <v>53</v>
      </c>
      <c r="F1140" s="501">
        <v>50940</v>
      </c>
      <c r="G1140" s="501">
        <v>50940</v>
      </c>
      <c r="H1140" s="502"/>
      <c r="I1140" s="495">
        <f t="shared" si="107"/>
        <v>50940</v>
      </c>
      <c r="J1140" s="511">
        <f t="shared" si="103"/>
        <v>0</v>
      </c>
      <c r="K1140" s="468">
        <f t="shared" si="104"/>
        <v>0</v>
      </c>
      <c r="L1140" s="468">
        <f>IF(J1140=1,SUM($J$6:J1140),0)</f>
        <v>0</v>
      </c>
      <c r="M1140" s="468">
        <f>IF(K1140=1,SUM($K$6:K1140),0)</f>
        <v>0</v>
      </c>
      <c r="N1140" s="513">
        <f t="shared" si="105"/>
        <v>0</v>
      </c>
      <c r="O1140" s="468">
        <f t="shared" si="106"/>
        <v>0</v>
      </c>
      <c r="P1140" s="468">
        <f>IF(O1140=1,SUM($O$6:O1140),0)</f>
        <v>0</v>
      </c>
    </row>
    <row r="1141" customHeight="1" spans="1:16">
      <c r="A1141" s="487"/>
      <c r="B1141" s="514">
        <v>9</v>
      </c>
      <c r="C1141" s="209" t="s">
        <v>1169</v>
      </c>
      <c r="D1141" s="498" t="s">
        <v>24</v>
      </c>
      <c r="E1141" s="499" t="s">
        <v>53</v>
      </c>
      <c r="F1141" s="501">
        <v>48240</v>
      </c>
      <c r="G1141" s="501">
        <v>48240</v>
      </c>
      <c r="H1141" s="502"/>
      <c r="I1141" s="495">
        <f t="shared" si="107"/>
        <v>48240</v>
      </c>
      <c r="J1141" s="511">
        <f t="shared" si="103"/>
        <v>0</v>
      </c>
      <c r="K1141" s="468">
        <f t="shared" si="104"/>
        <v>0</v>
      </c>
      <c r="L1141" s="468">
        <f>IF(J1141=1,SUM($J$6:J1141),0)</f>
        <v>0</v>
      </c>
      <c r="M1141" s="468">
        <f>IF(K1141=1,SUM($K$6:K1141),0)</f>
        <v>0</v>
      </c>
      <c r="N1141" s="513">
        <f t="shared" si="105"/>
        <v>0</v>
      </c>
      <c r="O1141" s="468">
        <f t="shared" si="106"/>
        <v>0</v>
      </c>
      <c r="P1141" s="468">
        <f>IF(O1141=1,SUM($O$6:O1141),0)</f>
        <v>0</v>
      </c>
    </row>
    <row r="1142" customHeight="1" spans="1:16">
      <c r="A1142" s="487"/>
      <c r="B1142" s="514">
        <v>10</v>
      </c>
      <c r="C1142" s="209" t="s">
        <v>1170</v>
      </c>
      <c r="D1142" s="498" t="s">
        <v>24</v>
      </c>
      <c r="E1142" s="499" t="s">
        <v>53</v>
      </c>
      <c r="F1142" s="501">
        <v>47280</v>
      </c>
      <c r="G1142" s="501">
        <v>47280</v>
      </c>
      <c r="H1142" s="502"/>
      <c r="I1142" s="495">
        <f t="shared" si="107"/>
        <v>47280</v>
      </c>
      <c r="J1142" s="511">
        <f t="shared" si="103"/>
        <v>0</v>
      </c>
      <c r="K1142" s="468">
        <f t="shared" si="104"/>
        <v>0</v>
      </c>
      <c r="L1142" s="468">
        <f>IF(J1142=1,SUM($J$6:J1142),0)</f>
        <v>0</v>
      </c>
      <c r="M1142" s="468">
        <f>IF(K1142=1,SUM($K$6:K1142),0)</f>
        <v>0</v>
      </c>
      <c r="N1142" s="513">
        <f t="shared" si="105"/>
        <v>0</v>
      </c>
      <c r="O1142" s="468">
        <f t="shared" si="106"/>
        <v>0</v>
      </c>
      <c r="P1142" s="468">
        <f>IF(O1142=1,SUM($O$6:O1142),0)</f>
        <v>0</v>
      </c>
    </row>
    <row r="1143" customHeight="1" spans="1:16">
      <c r="A1143" s="487"/>
      <c r="B1143" s="514">
        <v>11</v>
      </c>
      <c r="C1143" s="209" t="s">
        <v>1171</v>
      </c>
      <c r="D1143" s="498" t="s">
        <v>24</v>
      </c>
      <c r="E1143" s="499" t="s">
        <v>53</v>
      </c>
      <c r="F1143" s="501">
        <v>59940</v>
      </c>
      <c r="G1143" s="501">
        <v>59940</v>
      </c>
      <c r="H1143" s="502"/>
      <c r="I1143" s="495">
        <f t="shared" si="107"/>
        <v>59940</v>
      </c>
      <c r="J1143" s="511">
        <f t="shared" si="103"/>
        <v>0</v>
      </c>
      <c r="K1143" s="468">
        <f t="shared" si="104"/>
        <v>0</v>
      </c>
      <c r="L1143" s="468">
        <f>IF(J1143=1,SUM($J$6:J1143),0)</f>
        <v>0</v>
      </c>
      <c r="M1143" s="468">
        <f>IF(K1143=1,SUM($K$6:K1143),0)</f>
        <v>0</v>
      </c>
      <c r="N1143" s="513">
        <f t="shared" si="105"/>
        <v>0</v>
      </c>
      <c r="O1143" s="468">
        <f t="shared" si="106"/>
        <v>0</v>
      </c>
      <c r="P1143" s="468">
        <f>IF(O1143=1,SUM($O$6:O1143),0)</f>
        <v>0</v>
      </c>
    </row>
    <row r="1144" customHeight="1" spans="1:16">
      <c r="A1144" s="487"/>
      <c r="B1144" s="514">
        <v>12</v>
      </c>
      <c r="C1144" s="209" t="s">
        <v>1172</v>
      </c>
      <c r="D1144" s="498" t="s">
        <v>24</v>
      </c>
      <c r="E1144" s="499" t="s">
        <v>53</v>
      </c>
      <c r="F1144" s="501">
        <v>55080</v>
      </c>
      <c r="G1144" s="501">
        <v>55080</v>
      </c>
      <c r="H1144" s="502"/>
      <c r="I1144" s="495">
        <f t="shared" si="107"/>
        <v>55080</v>
      </c>
      <c r="J1144" s="511">
        <f t="shared" si="103"/>
        <v>0</v>
      </c>
      <c r="K1144" s="468">
        <f t="shared" si="104"/>
        <v>0</v>
      </c>
      <c r="L1144" s="468">
        <f>IF(J1144=1,SUM($J$6:J1144),0)</f>
        <v>0</v>
      </c>
      <c r="M1144" s="468">
        <f>IF(K1144=1,SUM($K$6:K1144),0)</f>
        <v>0</v>
      </c>
      <c r="N1144" s="513">
        <f t="shared" si="105"/>
        <v>0</v>
      </c>
      <c r="O1144" s="468">
        <f t="shared" si="106"/>
        <v>0</v>
      </c>
      <c r="P1144" s="468">
        <f>IF(O1144=1,SUM($O$6:O1144),0)</f>
        <v>0</v>
      </c>
    </row>
    <row r="1145" customHeight="1" spans="1:16">
      <c r="A1145" s="487"/>
      <c r="B1145" s="514">
        <v>13</v>
      </c>
      <c r="C1145" s="209" t="s">
        <v>1173</v>
      </c>
      <c r="D1145" s="498" t="s">
        <v>24</v>
      </c>
      <c r="E1145" s="499" t="s">
        <v>53</v>
      </c>
      <c r="F1145" s="501">
        <v>44640</v>
      </c>
      <c r="G1145" s="501">
        <v>44640</v>
      </c>
      <c r="H1145" s="502"/>
      <c r="I1145" s="495">
        <f t="shared" si="107"/>
        <v>44640</v>
      </c>
      <c r="J1145" s="511">
        <f t="shared" si="103"/>
        <v>0</v>
      </c>
      <c r="K1145" s="468">
        <f t="shared" si="104"/>
        <v>0</v>
      </c>
      <c r="L1145" s="468">
        <f>IF(J1145=1,SUM($J$6:J1145),0)</f>
        <v>0</v>
      </c>
      <c r="M1145" s="468">
        <f>IF(K1145=1,SUM($K$6:K1145),0)</f>
        <v>0</v>
      </c>
      <c r="N1145" s="513">
        <f t="shared" si="105"/>
        <v>0</v>
      </c>
      <c r="O1145" s="468">
        <f t="shared" si="106"/>
        <v>0</v>
      </c>
      <c r="P1145" s="468">
        <f>IF(O1145=1,SUM($O$6:O1145),0)</f>
        <v>0</v>
      </c>
    </row>
    <row r="1146" customHeight="1" spans="1:16">
      <c r="A1146" s="487"/>
      <c r="B1146" s="514">
        <v>14</v>
      </c>
      <c r="C1146" s="209" t="s">
        <v>1174</v>
      </c>
      <c r="D1146" s="498" t="s">
        <v>24</v>
      </c>
      <c r="E1146" s="499" t="s">
        <v>53</v>
      </c>
      <c r="F1146" s="501">
        <v>58920</v>
      </c>
      <c r="G1146" s="501">
        <v>58920</v>
      </c>
      <c r="H1146" s="502"/>
      <c r="I1146" s="495">
        <f t="shared" si="107"/>
        <v>58920</v>
      </c>
      <c r="J1146" s="511">
        <f t="shared" si="103"/>
        <v>0</v>
      </c>
      <c r="K1146" s="468">
        <f t="shared" si="104"/>
        <v>0</v>
      </c>
      <c r="L1146" s="468">
        <f>IF(J1146=1,SUM($J$6:J1146),0)</f>
        <v>0</v>
      </c>
      <c r="M1146" s="468">
        <f>IF(K1146=1,SUM($K$6:K1146),0)</f>
        <v>0</v>
      </c>
      <c r="N1146" s="513">
        <f t="shared" si="105"/>
        <v>0</v>
      </c>
      <c r="O1146" s="468">
        <f t="shared" si="106"/>
        <v>0</v>
      </c>
      <c r="P1146" s="468">
        <f>IF(O1146=1,SUM($O$6:O1146),0)</f>
        <v>0</v>
      </c>
    </row>
    <row r="1147" customHeight="1" spans="1:16">
      <c r="A1147" s="487"/>
      <c r="B1147" s="514">
        <v>15</v>
      </c>
      <c r="C1147" s="209" t="s">
        <v>1175</v>
      </c>
      <c r="D1147" s="498" t="s">
        <v>24</v>
      </c>
      <c r="E1147" s="499" t="s">
        <v>53</v>
      </c>
      <c r="F1147" s="501">
        <v>58920</v>
      </c>
      <c r="G1147" s="501">
        <v>58920</v>
      </c>
      <c r="H1147" s="502"/>
      <c r="I1147" s="495">
        <f t="shared" si="107"/>
        <v>58920</v>
      </c>
      <c r="J1147" s="511">
        <f t="shared" si="103"/>
        <v>0</v>
      </c>
      <c r="K1147" s="468">
        <f t="shared" si="104"/>
        <v>0</v>
      </c>
      <c r="L1147" s="468">
        <f>IF(J1147=1,SUM($J$6:J1147),0)</f>
        <v>0</v>
      </c>
      <c r="M1147" s="468">
        <f>IF(K1147=1,SUM($K$6:K1147),0)</f>
        <v>0</v>
      </c>
      <c r="N1147" s="513">
        <f t="shared" si="105"/>
        <v>0</v>
      </c>
      <c r="O1147" s="468">
        <f t="shared" si="106"/>
        <v>0</v>
      </c>
      <c r="P1147" s="468">
        <f>IF(O1147=1,SUM($O$6:O1147),0)</f>
        <v>0</v>
      </c>
    </row>
    <row r="1148" customHeight="1" spans="1:16">
      <c r="A1148" s="487"/>
      <c r="B1148" s="514">
        <v>16</v>
      </c>
      <c r="C1148" s="209" t="s">
        <v>1176</v>
      </c>
      <c r="D1148" s="498" t="s">
        <v>24</v>
      </c>
      <c r="E1148" s="499" t="s">
        <v>53</v>
      </c>
      <c r="F1148" s="501">
        <v>58140</v>
      </c>
      <c r="G1148" s="501">
        <v>58140</v>
      </c>
      <c r="H1148" s="502"/>
      <c r="I1148" s="495">
        <f t="shared" si="107"/>
        <v>58140</v>
      </c>
      <c r="J1148" s="511">
        <f t="shared" si="103"/>
        <v>0</v>
      </c>
      <c r="K1148" s="468">
        <f t="shared" si="104"/>
        <v>0</v>
      </c>
      <c r="L1148" s="468">
        <f>IF(J1148=1,SUM($J$6:J1148),0)</f>
        <v>0</v>
      </c>
      <c r="M1148" s="468">
        <f>IF(K1148=1,SUM($K$6:K1148),0)</f>
        <v>0</v>
      </c>
      <c r="N1148" s="513">
        <f t="shared" si="105"/>
        <v>0</v>
      </c>
      <c r="O1148" s="468">
        <f t="shared" si="106"/>
        <v>0</v>
      </c>
      <c r="P1148" s="468">
        <f>IF(O1148=1,SUM($O$6:O1148),0)</f>
        <v>0</v>
      </c>
    </row>
    <row r="1149" customHeight="1" spans="1:16">
      <c r="A1149" s="487"/>
      <c r="B1149" s="514">
        <v>17</v>
      </c>
      <c r="C1149" s="209" t="s">
        <v>1177</v>
      </c>
      <c r="D1149" s="498" t="s">
        <v>24</v>
      </c>
      <c r="E1149" s="499" t="s">
        <v>53</v>
      </c>
      <c r="F1149" s="501">
        <v>58140</v>
      </c>
      <c r="G1149" s="501">
        <v>58140</v>
      </c>
      <c r="H1149" s="502"/>
      <c r="I1149" s="495">
        <f t="shared" si="107"/>
        <v>58140</v>
      </c>
      <c r="J1149" s="511">
        <f t="shared" si="103"/>
        <v>0</v>
      </c>
      <c r="K1149" s="468">
        <f t="shared" si="104"/>
        <v>0</v>
      </c>
      <c r="L1149" s="468">
        <f>IF(J1149=1,SUM($J$6:J1149),0)</f>
        <v>0</v>
      </c>
      <c r="M1149" s="468">
        <f>IF(K1149=1,SUM($K$6:K1149),0)</f>
        <v>0</v>
      </c>
      <c r="N1149" s="513">
        <f t="shared" si="105"/>
        <v>0</v>
      </c>
      <c r="O1149" s="468">
        <f t="shared" si="106"/>
        <v>0</v>
      </c>
      <c r="P1149" s="468">
        <f>IF(O1149=1,SUM($O$6:O1149),0)</f>
        <v>0</v>
      </c>
    </row>
    <row r="1150" customHeight="1" spans="1:16">
      <c r="A1150" s="487"/>
      <c r="B1150" s="514">
        <v>18</v>
      </c>
      <c r="C1150" s="209" t="s">
        <v>1178</v>
      </c>
      <c r="D1150" s="498" t="s">
        <v>24</v>
      </c>
      <c r="E1150" s="499" t="s">
        <v>53</v>
      </c>
      <c r="F1150" s="501">
        <v>56340</v>
      </c>
      <c r="G1150" s="501">
        <v>56340</v>
      </c>
      <c r="H1150" s="502"/>
      <c r="I1150" s="495">
        <f t="shared" si="107"/>
        <v>56340</v>
      </c>
      <c r="J1150" s="511">
        <f t="shared" si="103"/>
        <v>0</v>
      </c>
      <c r="K1150" s="468">
        <f t="shared" si="104"/>
        <v>0</v>
      </c>
      <c r="L1150" s="468">
        <f>IF(J1150=1,SUM($J$6:J1150),0)</f>
        <v>0</v>
      </c>
      <c r="M1150" s="468">
        <f>IF(K1150=1,SUM($K$6:K1150),0)</f>
        <v>0</v>
      </c>
      <c r="N1150" s="513">
        <f t="shared" si="105"/>
        <v>0</v>
      </c>
      <c r="O1150" s="468">
        <f t="shared" si="106"/>
        <v>0</v>
      </c>
      <c r="P1150" s="468">
        <f>IF(O1150=1,SUM($O$6:O1150),0)</f>
        <v>0</v>
      </c>
    </row>
    <row r="1151" customHeight="1" spans="1:16">
      <c r="A1151" s="487"/>
      <c r="B1151" s="514">
        <v>19</v>
      </c>
      <c r="C1151" s="209" t="s">
        <v>1179</v>
      </c>
      <c r="D1151" s="498" t="s">
        <v>24</v>
      </c>
      <c r="E1151" s="499" t="s">
        <v>53</v>
      </c>
      <c r="F1151" s="501">
        <v>105060</v>
      </c>
      <c r="G1151" s="501">
        <v>105060</v>
      </c>
      <c r="H1151" s="502"/>
      <c r="I1151" s="495">
        <f t="shared" si="107"/>
        <v>105060</v>
      </c>
      <c r="J1151" s="511">
        <f t="shared" si="103"/>
        <v>0</v>
      </c>
      <c r="K1151" s="468">
        <f t="shared" si="104"/>
        <v>0</v>
      </c>
      <c r="L1151" s="468">
        <f>IF(J1151=1,SUM($J$6:J1151),0)</f>
        <v>0</v>
      </c>
      <c r="M1151" s="468">
        <f>IF(K1151=1,SUM($K$6:K1151),0)</f>
        <v>0</v>
      </c>
      <c r="N1151" s="513">
        <f t="shared" si="105"/>
        <v>0</v>
      </c>
      <c r="O1151" s="468">
        <f t="shared" si="106"/>
        <v>0</v>
      </c>
      <c r="P1151" s="468">
        <f>IF(O1151=1,SUM($O$6:O1151),0)</f>
        <v>0</v>
      </c>
    </row>
    <row r="1152" customHeight="1" spans="1:16">
      <c r="A1152" s="487"/>
      <c r="B1152" s="514">
        <v>20</v>
      </c>
      <c r="C1152" s="209" t="s">
        <v>1180</v>
      </c>
      <c r="D1152" s="498" t="s">
        <v>24</v>
      </c>
      <c r="E1152" s="499" t="s">
        <v>53</v>
      </c>
      <c r="F1152" s="501">
        <v>57540</v>
      </c>
      <c r="G1152" s="501">
        <v>57540</v>
      </c>
      <c r="H1152" s="502"/>
      <c r="I1152" s="495">
        <f t="shared" si="107"/>
        <v>57540</v>
      </c>
      <c r="J1152" s="511">
        <f t="shared" si="103"/>
        <v>0</v>
      </c>
      <c r="K1152" s="468">
        <f t="shared" si="104"/>
        <v>0</v>
      </c>
      <c r="L1152" s="468">
        <f>IF(J1152=1,SUM($J$6:J1152),0)</f>
        <v>0</v>
      </c>
      <c r="M1152" s="468">
        <f>IF(K1152=1,SUM($K$6:K1152),0)</f>
        <v>0</v>
      </c>
      <c r="N1152" s="513">
        <f t="shared" si="105"/>
        <v>0</v>
      </c>
      <c r="O1152" s="468">
        <f t="shared" si="106"/>
        <v>0</v>
      </c>
      <c r="P1152" s="468">
        <f>IF(O1152=1,SUM($O$6:O1152),0)</f>
        <v>0</v>
      </c>
    </row>
    <row r="1153" customHeight="1" spans="1:16">
      <c r="A1153" s="487"/>
      <c r="B1153" s="514">
        <v>21</v>
      </c>
      <c r="C1153" s="209" t="s">
        <v>1181</v>
      </c>
      <c r="D1153" s="498" t="s">
        <v>24</v>
      </c>
      <c r="E1153" s="499" t="s">
        <v>53</v>
      </c>
      <c r="F1153" s="501">
        <v>61080</v>
      </c>
      <c r="G1153" s="501">
        <v>61080</v>
      </c>
      <c r="H1153" s="502"/>
      <c r="I1153" s="495">
        <f t="shared" si="107"/>
        <v>61080</v>
      </c>
      <c r="J1153" s="511">
        <f t="shared" si="103"/>
        <v>0</v>
      </c>
      <c r="K1153" s="468">
        <f t="shared" si="104"/>
        <v>0</v>
      </c>
      <c r="L1153" s="468">
        <f>IF(J1153=1,SUM($J$6:J1153),0)</f>
        <v>0</v>
      </c>
      <c r="M1153" s="468">
        <f>IF(K1153=1,SUM($K$6:K1153),0)</f>
        <v>0</v>
      </c>
      <c r="N1153" s="513">
        <f t="shared" si="105"/>
        <v>0</v>
      </c>
      <c r="O1153" s="468">
        <f t="shared" si="106"/>
        <v>0</v>
      </c>
      <c r="P1153" s="468">
        <f>IF(O1153=1,SUM($O$6:O1153),0)</f>
        <v>0</v>
      </c>
    </row>
    <row r="1154" customHeight="1" spans="1:16">
      <c r="A1154" s="487"/>
      <c r="B1154" s="514">
        <v>22</v>
      </c>
      <c r="C1154" s="209" t="s">
        <v>1182</v>
      </c>
      <c r="D1154" s="498" t="s">
        <v>24</v>
      </c>
      <c r="E1154" s="499" t="s">
        <v>53</v>
      </c>
      <c r="F1154" s="501">
        <v>71880</v>
      </c>
      <c r="G1154" s="501">
        <v>71880</v>
      </c>
      <c r="H1154" s="502"/>
      <c r="I1154" s="495">
        <f t="shared" si="107"/>
        <v>71880</v>
      </c>
      <c r="J1154" s="511">
        <f t="shared" si="103"/>
        <v>0</v>
      </c>
      <c r="K1154" s="468">
        <f t="shared" si="104"/>
        <v>0</v>
      </c>
      <c r="L1154" s="468">
        <f>IF(J1154=1,SUM($J$6:J1154),0)</f>
        <v>0</v>
      </c>
      <c r="M1154" s="468">
        <f>IF(K1154=1,SUM($K$6:K1154),0)</f>
        <v>0</v>
      </c>
      <c r="N1154" s="513">
        <f t="shared" si="105"/>
        <v>0</v>
      </c>
      <c r="O1154" s="468">
        <f t="shared" si="106"/>
        <v>0</v>
      </c>
      <c r="P1154" s="468">
        <f>IF(O1154=1,SUM($O$6:O1154),0)</f>
        <v>0</v>
      </c>
    </row>
    <row r="1155" customHeight="1" spans="1:16">
      <c r="A1155" s="487"/>
      <c r="B1155" s="514">
        <v>23</v>
      </c>
      <c r="C1155" s="209" t="s">
        <v>1183</v>
      </c>
      <c r="D1155" s="498" t="s">
        <v>24</v>
      </c>
      <c r="E1155" s="499" t="s">
        <v>53</v>
      </c>
      <c r="F1155" s="501">
        <v>61080</v>
      </c>
      <c r="G1155" s="501">
        <v>61080</v>
      </c>
      <c r="H1155" s="502"/>
      <c r="I1155" s="495">
        <f t="shared" si="107"/>
        <v>61080</v>
      </c>
      <c r="J1155" s="511">
        <f t="shared" si="103"/>
        <v>0</v>
      </c>
      <c r="K1155" s="468">
        <f t="shared" si="104"/>
        <v>0</v>
      </c>
      <c r="L1155" s="468">
        <f>IF(J1155=1,SUM($J$6:J1155),0)</f>
        <v>0</v>
      </c>
      <c r="M1155" s="468">
        <f>IF(K1155=1,SUM($K$6:K1155),0)</f>
        <v>0</v>
      </c>
      <c r="N1155" s="513">
        <f t="shared" si="105"/>
        <v>0</v>
      </c>
      <c r="O1155" s="468">
        <f t="shared" si="106"/>
        <v>0</v>
      </c>
      <c r="P1155" s="468">
        <f>IF(O1155=1,SUM($O$6:O1155),0)</f>
        <v>0</v>
      </c>
    </row>
    <row r="1156" customHeight="1" spans="1:16">
      <c r="A1156" s="487"/>
      <c r="B1156" s="514">
        <v>24</v>
      </c>
      <c r="C1156" s="209" t="s">
        <v>1184</v>
      </c>
      <c r="D1156" s="498" t="s">
        <v>24</v>
      </c>
      <c r="E1156" s="499" t="s">
        <v>53</v>
      </c>
      <c r="F1156" s="501">
        <v>55860</v>
      </c>
      <c r="G1156" s="501">
        <v>55860</v>
      </c>
      <c r="H1156" s="502"/>
      <c r="I1156" s="495">
        <f t="shared" si="107"/>
        <v>55860</v>
      </c>
      <c r="J1156" s="511">
        <f t="shared" si="103"/>
        <v>0</v>
      </c>
      <c r="K1156" s="468">
        <f t="shared" si="104"/>
        <v>0</v>
      </c>
      <c r="L1156" s="468">
        <f>IF(J1156=1,SUM($J$6:J1156),0)</f>
        <v>0</v>
      </c>
      <c r="M1156" s="468">
        <f>IF(K1156=1,SUM($K$6:K1156),0)</f>
        <v>0</v>
      </c>
      <c r="N1156" s="513">
        <f t="shared" si="105"/>
        <v>0</v>
      </c>
      <c r="O1156" s="468">
        <f t="shared" si="106"/>
        <v>0</v>
      </c>
      <c r="P1156" s="468">
        <f>IF(O1156=1,SUM($O$6:O1156),0)</f>
        <v>0</v>
      </c>
    </row>
    <row r="1157" customHeight="1" spans="1:16">
      <c r="A1157" s="487"/>
      <c r="B1157" s="514">
        <v>25</v>
      </c>
      <c r="C1157" s="209" t="s">
        <v>1185</v>
      </c>
      <c r="D1157" s="498" t="s">
        <v>24</v>
      </c>
      <c r="E1157" s="499" t="s">
        <v>53</v>
      </c>
      <c r="F1157" s="501">
        <v>58680</v>
      </c>
      <c r="G1157" s="501">
        <v>58680</v>
      </c>
      <c r="H1157" s="502"/>
      <c r="I1157" s="495">
        <f t="shared" si="107"/>
        <v>58680</v>
      </c>
      <c r="J1157" s="511">
        <f t="shared" si="103"/>
        <v>0</v>
      </c>
      <c r="K1157" s="468">
        <f t="shared" si="104"/>
        <v>0</v>
      </c>
      <c r="L1157" s="468">
        <f>IF(J1157=1,SUM($J$6:J1157),0)</f>
        <v>0</v>
      </c>
      <c r="M1157" s="468">
        <f>IF(K1157=1,SUM($K$6:K1157),0)</f>
        <v>0</v>
      </c>
      <c r="N1157" s="513">
        <f t="shared" si="105"/>
        <v>0</v>
      </c>
      <c r="O1157" s="468">
        <f t="shared" si="106"/>
        <v>0</v>
      </c>
      <c r="P1157" s="468">
        <f>IF(O1157=1,SUM($O$6:O1157),0)</f>
        <v>0</v>
      </c>
    </row>
    <row r="1158" customHeight="1" spans="1:16">
      <c r="A1158" s="487"/>
      <c r="B1158" s="514">
        <v>26</v>
      </c>
      <c r="C1158" s="209" t="s">
        <v>1186</v>
      </c>
      <c r="D1158" s="498" t="s">
        <v>24</v>
      </c>
      <c r="E1158" s="499" t="s">
        <v>53</v>
      </c>
      <c r="F1158" s="501">
        <v>115680</v>
      </c>
      <c r="G1158" s="501">
        <v>115680</v>
      </c>
      <c r="H1158" s="502"/>
      <c r="I1158" s="495">
        <f t="shared" si="107"/>
        <v>115680</v>
      </c>
      <c r="J1158" s="511">
        <f t="shared" si="103"/>
        <v>0</v>
      </c>
      <c r="K1158" s="468">
        <f t="shared" si="104"/>
        <v>0</v>
      </c>
      <c r="L1158" s="468">
        <f>IF(J1158=1,SUM($J$6:J1158),0)</f>
        <v>0</v>
      </c>
      <c r="M1158" s="468">
        <f>IF(K1158=1,SUM($K$6:K1158),0)</f>
        <v>0</v>
      </c>
      <c r="N1158" s="513">
        <f t="shared" si="105"/>
        <v>0</v>
      </c>
      <c r="O1158" s="468">
        <f t="shared" si="106"/>
        <v>0</v>
      </c>
      <c r="P1158" s="468">
        <f>IF(O1158=1,SUM($O$6:O1158),0)</f>
        <v>0</v>
      </c>
    </row>
    <row r="1159" customHeight="1" spans="1:16">
      <c r="A1159" s="487"/>
      <c r="B1159" s="514">
        <v>27</v>
      </c>
      <c r="C1159" s="209" t="s">
        <v>1187</v>
      </c>
      <c r="D1159" s="498" t="s">
        <v>24</v>
      </c>
      <c r="E1159" s="499" t="s">
        <v>53</v>
      </c>
      <c r="F1159" s="501">
        <v>118500</v>
      </c>
      <c r="G1159" s="501">
        <v>118500</v>
      </c>
      <c r="H1159" s="502"/>
      <c r="I1159" s="495">
        <f t="shared" si="107"/>
        <v>118500</v>
      </c>
      <c r="J1159" s="511">
        <f t="shared" si="103"/>
        <v>0</v>
      </c>
      <c r="K1159" s="468">
        <f t="shared" si="104"/>
        <v>0</v>
      </c>
      <c r="L1159" s="468">
        <f>IF(J1159=1,SUM($J$6:J1159),0)</f>
        <v>0</v>
      </c>
      <c r="M1159" s="468">
        <f>IF(K1159=1,SUM($K$6:K1159),0)</f>
        <v>0</v>
      </c>
      <c r="N1159" s="513">
        <f t="shared" si="105"/>
        <v>0</v>
      </c>
      <c r="O1159" s="468">
        <f t="shared" si="106"/>
        <v>0</v>
      </c>
      <c r="P1159" s="468">
        <f>IF(O1159=1,SUM($O$6:O1159),0)</f>
        <v>0</v>
      </c>
    </row>
    <row r="1160" customHeight="1" spans="1:16">
      <c r="A1160" s="487"/>
      <c r="B1160" s="514">
        <v>28</v>
      </c>
      <c r="C1160" s="209" t="s">
        <v>1188</v>
      </c>
      <c r="D1160" s="498" t="s">
        <v>24</v>
      </c>
      <c r="E1160" s="499" t="s">
        <v>53</v>
      </c>
      <c r="F1160" s="501">
        <v>118500</v>
      </c>
      <c r="G1160" s="501">
        <v>118500</v>
      </c>
      <c r="H1160" s="502"/>
      <c r="I1160" s="495">
        <f t="shared" si="107"/>
        <v>118500</v>
      </c>
      <c r="J1160" s="511">
        <f t="shared" si="103"/>
        <v>0</v>
      </c>
      <c r="K1160" s="468">
        <f t="shared" si="104"/>
        <v>0</v>
      </c>
      <c r="L1160" s="468">
        <f>IF(J1160=1,SUM($J$6:J1160),0)</f>
        <v>0</v>
      </c>
      <c r="M1160" s="468">
        <f>IF(K1160=1,SUM($K$6:K1160),0)</f>
        <v>0</v>
      </c>
      <c r="N1160" s="513">
        <f t="shared" si="105"/>
        <v>0</v>
      </c>
      <c r="O1160" s="468">
        <f t="shared" si="106"/>
        <v>0</v>
      </c>
      <c r="P1160" s="468">
        <f>IF(O1160=1,SUM($O$6:O1160),0)</f>
        <v>0</v>
      </c>
    </row>
    <row r="1161" customHeight="1" spans="1:16">
      <c r="A1161" s="487"/>
      <c r="B1161" s="514">
        <v>29</v>
      </c>
      <c r="C1161" s="209" t="s">
        <v>1189</v>
      </c>
      <c r="D1161" s="498" t="s">
        <v>24</v>
      </c>
      <c r="E1161" s="499" t="s">
        <v>53</v>
      </c>
      <c r="F1161" s="501">
        <v>117900</v>
      </c>
      <c r="G1161" s="501">
        <v>117900</v>
      </c>
      <c r="H1161" s="502"/>
      <c r="I1161" s="495">
        <f t="shared" si="107"/>
        <v>117900</v>
      </c>
      <c r="J1161" s="511">
        <f t="shared" si="103"/>
        <v>0</v>
      </c>
      <c r="K1161" s="468">
        <f t="shared" si="104"/>
        <v>0</v>
      </c>
      <c r="L1161" s="468">
        <f>IF(J1161=1,SUM($J$6:J1161),0)</f>
        <v>0</v>
      </c>
      <c r="M1161" s="468">
        <f>IF(K1161=1,SUM($K$6:K1161),0)</f>
        <v>0</v>
      </c>
      <c r="N1161" s="513">
        <f t="shared" si="105"/>
        <v>0</v>
      </c>
      <c r="O1161" s="468">
        <f t="shared" si="106"/>
        <v>0</v>
      </c>
      <c r="P1161" s="468">
        <f>IF(O1161=1,SUM($O$6:O1161),0)</f>
        <v>0</v>
      </c>
    </row>
    <row r="1162" customHeight="1" spans="1:16">
      <c r="A1162" s="487"/>
      <c r="B1162" s="514">
        <v>30</v>
      </c>
      <c r="C1162" s="209" t="s">
        <v>1190</v>
      </c>
      <c r="D1162" s="498" t="s">
        <v>24</v>
      </c>
      <c r="E1162" s="499" t="s">
        <v>53</v>
      </c>
      <c r="F1162" s="501">
        <v>120120</v>
      </c>
      <c r="G1162" s="501">
        <v>120120</v>
      </c>
      <c r="H1162" s="502"/>
      <c r="I1162" s="495">
        <f t="shared" si="107"/>
        <v>120120</v>
      </c>
      <c r="J1162" s="511">
        <f t="shared" si="103"/>
        <v>0</v>
      </c>
      <c r="K1162" s="468">
        <f t="shared" si="104"/>
        <v>0</v>
      </c>
      <c r="L1162" s="468">
        <f>IF(J1162=1,SUM($J$6:J1162),0)</f>
        <v>0</v>
      </c>
      <c r="M1162" s="468">
        <f>IF(K1162=1,SUM($K$6:K1162),0)</f>
        <v>0</v>
      </c>
      <c r="N1162" s="513">
        <f t="shared" si="105"/>
        <v>0</v>
      </c>
      <c r="O1162" s="468">
        <f t="shared" si="106"/>
        <v>0</v>
      </c>
      <c r="P1162" s="468">
        <f>IF(O1162=1,SUM($O$6:O1162),0)</f>
        <v>0</v>
      </c>
    </row>
    <row r="1163" customHeight="1" spans="1:16">
      <c r="A1163" s="487"/>
      <c r="B1163" s="514">
        <v>31</v>
      </c>
      <c r="C1163" s="209" t="s">
        <v>1191</v>
      </c>
      <c r="D1163" s="498" t="s">
        <v>24</v>
      </c>
      <c r="E1163" s="499" t="s">
        <v>53</v>
      </c>
      <c r="F1163" s="501">
        <v>50460</v>
      </c>
      <c r="G1163" s="501">
        <v>50460</v>
      </c>
      <c r="H1163" s="502"/>
      <c r="I1163" s="495">
        <f t="shared" si="107"/>
        <v>50460</v>
      </c>
      <c r="J1163" s="511">
        <f t="shared" si="103"/>
        <v>0</v>
      </c>
      <c r="K1163" s="468">
        <f t="shared" si="104"/>
        <v>0</v>
      </c>
      <c r="L1163" s="468">
        <f>IF(J1163=1,SUM($J$6:J1163),0)</f>
        <v>0</v>
      </c>
      <c r="M1163" s="468">
        <f>IF(K1163=1,SUM($K$6:K1163),0)</f>
        <v>0</v>
      </c>
      <c r="N1163" s="513">
        <f t="shared" si="105"/>
        <v>0</v>
      </c>
      <c r="O1163" s="468">
        <f t="shared" si="106"/>
        <v>0</v>
      </c>
      <c r="P1163" s="468">
        <f>IF(O1163=1,SUM($O$6:O1163),0)</f>
        <v>0</v>
      </c>
    </row>
    <row r="1164" customHeight="1" spans="1:16">
      <c r="A1164" s="487"/>
      <c r="B1164" s="514">
        <v>32</v>
      </c>
      <c r="C1164" s="209" t="s">
        <v>1192</v>
      </c>
      <c r="D1164" s="498" t="s">
        <v>24</v>
      </c>
      <c r="E1164" s="499" t="s">
        <v>53</v>
      </c>
      <c r="F1164" s="501">
        <v>50460</v>
      </c>
      <c r="G1164" s="501">
        <v>50460</v>
      </c>
      <c r="H1164" s="502"/>
      <c r="I1164" s="495">
        <f t="shared" si="107"/>
        <v>50460</v>
      </c>
      <c r="J1164" s="511">
        <f t="shared" ref="J1164:J1227" si="108">IF(D1164="MDU-KD",1,0)</f>
        <v>0</v>
      </c>
      <c r="K1164" s="468">
        <f t="shared" ref="K1164:K1227" si="109">IF(D1164="HDW",1,0)</f>
        <v>0</v>
      </c>
      <c r="L1164" s="468">
        <f>IF(J1164=1,SUM($J$6:J1164),0)</f>
        <v>0</v>
      </c>
      <c r="M1164" s="468">
        <f>IF(K1164=1,SUM($K$6:K1164),0)</f>
        <v>0</v>
      </c>
      <c r="N1164" s="513">
        <f t="shared" ref="N1164:N1227" si="110">IF(L1164=0,M1164,L1164)</f>
        <v>0</v>
      </c>
      <c r="O1164" s="468">
        <f t="shared" ref="O1164:O1227" si="111">IF(E1164=0,0,IF(LEFT(C1164,11)="Tiang Beton",1,0))</f>
        <v>0</v>
      </c>
      <c r="P1164" s="468">
        <f>IF(O1164=1,SUM($O$6:O1164),0)</f>
        <v>0</v>
      </c>
    </row>
    <row r="1165" customHeight="1" spans="1:16">
      <c r="A1165" s="487"/>
      <c r="B1165" s="514">
        <v>33</v>
      </c>
      <c r="C1165" s="209" t="s">
        <v>1193</v>
      </c>
      <c r="D1165" s="498" t="s">
        <v>24</v>
      </c>
      <c r="E1165" s="499" t="s">
        <v>53</v>
      </c>
      <c r="F1165" s="501">
        <v>41400</v>
      </c>
      <c r="G1165" s="501">
        <v>41400</v>
      </c>
      <c r="H1165" s="502"/>
      <c r="I1165" s="495">
        <f t="shared" si="107"/>
        <v>41400</v>
      </c>
      <c r="J1165" s="511">
        <f t="shared" si="108"/>
        <v>0</v>
      </c>
      <c r="K1165" s="468">
        <f t="shared" si="109"/>
        <v>0</v>
      </c>
      <c r="L1165" s="468">
        <f>IF(J1165=1,SUM($J$6:J1165),0)</f>
        <v>0</v>
      </c>
      <c r="M1165" s="468">
        <f>IF(K1165=1,SUM($K$6:K1165),0)</f>
        <v>0</v>
      </c>
      <c r="N1165" s="513">
        <f t="shared" si="110"/>
        <v>0</v>
      </c>
      <c r="O1165" s="468">
        <f t="shared" si="111"/>
        <v>0</v>
      </c>
      <c r="P1165" s="468">
        <f>IF(O1165=1,SUM($O$6:O1165),0)</f>
        <v>0</v>
      </c>
    </row>
    <row r="1166" customHeight="1" spans="1:16">
      <c r="A1166" s="487"/>
      <c r="B1166" s="514">
        <v>34</v>
      </c>
      <c r="C1166" s="209" t="s">
        <v>1194</v>
      </c>
      <c r="D1166" s="498" t="s">
        <v>24</v>
      </c>
      <c r="E1166" s="499" t="s">
        <v>53</v>
      </c>
      <c r="F1166" s="501">
        <v>61140</v>
      </c>
      <c r="G1166" s="501">
        <v>61140</v>
      </c>
      <c r="H1166" s="502"/>
      <c r="I1166" s="495">
        <f t="shared" si="107"/>
        <v>61140</v>
      </c>
      <c r="J1166" s="511">
        <f t="shared" si="108"/>
        <v>0</v>
      </c>
      <c r="K1166" s="468">
        <f t="shared" si="109"/>
        <v>0</v>
      </c>
      <c r="L1166" s="468">
        <f>IF(J1166=1,SUM($J$6:J1166),0)</f>
        <v>0</v>
      </c>
      <c r="M1166" s="468">
        <f>IF(K1166=1,SUM($K$6:K1166),0)</f>
        <v>0</v>
      </c>
      <c r="N1166" s="513">
        <f t="shared" si="110"/>
        <v>0</v>
      </c>
      <c r="O1166" s="468">
        <f t="shared" si="111"/>
        <v>0</v>
      </c>
      <c r="P1166" s="468">
        <f>IF(O1166=1,SUM($O$6:O1166),0)</f>
        <v>0</v>
      </c>
    </row>
    <row r="1167" customHeight="1" spans="1:16">
      <c r="A1167" s="487"/>
      <c r="B1167" s="514">
        <v>35</v>
      </c>
      <c r="C1167" s="209" t="s">
        <v>1195</v>
      </c>
      <c r="D1167" s="498" t="s">
        <v>24</v>
      </c>
      <c r="E1167" s="499" t="s">
        <v>53</v>
      </c>
      <c r="F1167" s="501">
        <v>61140</v>
      </c>
      <c r="G1167" s="501">
        <v>61140</v>
      </c>
      <c r="H1167" s="502"/>
      <c r="I1167" s="495">
        <f t="shared" si="107"/>
        <v>61140</v>
      </c>
      <c r="J1167" s="511">
        <f t="shared" si="108"/>
        <v>0</v>
      </c>
      <c r="K1167" s="468">
        <f t="shared" si="109"/>
        <v>0</v>
      </c>
      <c r="L1167" s="468">
        <f>IF(J1167=1,SUM($J$6:J1167),0)</f>
        <v>0</v>
      </c>
      <c r="M1167" s="468">
        <f>IF(K1167=1,SUM($K$6:K1167),0)</f>
        <v>0</v>
      </c>
      <c r="N1167" s="513">
        <f t="shared" si="110"/>
        <v>0</v>
      </c>
      <c r="O1167" s="468">
        <f t="shared" si="111"/>
        <v>0</v>
      </c>
      <c r="P1167" s="468">
        <f>IF(O1167=1,SUM($O$6:O1167),0)</f>
        <v>0</v>
      </c>
    </row>
    <row r="1168" customHeight="1" spans="1:16">
      <c r="A1168" s="487"/>
      <c r="B1168" s="514">
        <v>36</v>
      </c>
      <c r="C1168" s="209" t="s">
        <v>1196</v>
      </c>
      <c r="D1168" s="498" t="s">
        <v>24</v>
      </c>
      <c r="E1168" s="499" t="s">
        <v>53</v>
      </c>
      <c r="F1168" s="501">
        <v>55380</v>
      </c>
      <c r="G1168" s="501">
        <v>55380</v>
      </c>
      <c r="H1168" s="502"/>
      <c r="I1168" s="495">
        <f t="shared" si="107"/>
        <v>55380</v>
      </c>
      <c r="J1168" s="511">
        <f t="shared" si="108"/>
        <v>0</v>
      </c>
      <c r="K1168" s="468">
        <f t="shared" si="109"/>
        <v>0</v>
      </c>
      <c r="L1168" s="468">
        <f>IF(J1168=1,SUM($J$6:J1168),0)</f>
        <v>0</v>
      </c>
      <c r="M1168" s="468">
        <f>IF(K1168=1,SUM($K$6:K1168),0)</f>
        <v>0</v>
      </c>
      <c r="N1168" s="513">
        <f t="shared" si="110"/>
        <v>0</v>
      </c>
      <c r="O1168" s="468">
        <f t="shared" si="111"/>
        <v>0</v>
      </c>
      <c r="P1168" s="468">
        <f>IF(O1168=1,SUM($O$6:O1168),0)</f>
        <v>0</v>
      </c>
    </row>
    <row r="1169" customHeight="1" spans="1:16">
      <c r="A1169" s="487"/>
      <c r="B1169" s="514">
        <v>37</v>
      </c>
      <c r="C1169" s="209" t="s">
        <v>1197</v>
      </c>
      <c r="D1169" s="498" t="s">
        <v>24</v>
      </c>
      <c r="E1169" s="499" t="s">
        <v>53</v>
      </c>
      <c r="F1169" s="501">
        <v>61860</v>
      </c>
      <c r="G1169" s="501">
        <v>61860</v>
      </c>
      <c r="H1169" s="502"/>
      <c r="I1169" s="495">
        <f t="shared" si="107"/>
        <v>61860</v>
      </c>
      <c r="J1169" s="511">
        <f t="shared" si="108"/>
        <v>0</v>
      </c>
      <c r="K1169" s="468">
        <f t="shared" si="109"/>
        <v>0</v>
      </c>
      <c r="L1169" s="468">
        <f>IF(J1169=1,SUM($J$6:J1169),0)</f>
        <v>0</v>
      </c>
      <c r="M1169" s="468">
        <f>IF(K1169=1,SUM($K$6:K1169),0)</f>
        <v>0</v>
      </c>
      <c r="N1169" s="513">
        <f t="shared" si="110"/>
        <v>0</v>
      </c>
      <c r="O1169" s="468">
        <f t="shared" si="111"/>
        <v>0</v>
      </c>
      <c r="P1169" s="468">
        <f>IF(O1169=1,SUM($O$6:O1169),0)</f>
        <v>0</v>
      </c>
    </row>
    <row r="1170" customHeight="1" spans="1:16">
      <c r="A1170" s="487"/>
      <c r="B1170" s="514">
        <v>38</v>
      </c>
      <c r="C1170" s="209" t="s">
        <v>1198</v>
      </c>
      <c r="D1170" s="498" t="s">
        <v>24</v>
      </c>
      <c r="E1170" s="499" t="s">
        <v>53</v>
      </c>
      <c r="F1170" s="501">
        <v>63900</v>
      </c>
      <c r="G1170" s="501">
        <v>63900</v>
      </c>
      <c r="H1170" s="502"/>
      <c r="I1170" s="495">
        <f t="shared" si="107"/>
        <v>63900</v>
      </c>
      <c r="J1170" s="511">
        <f t="shared" si="108"/>
        <v>0</v>
      </c>
      <c r="K1170" s="468">
        <f t="shared" si="109"/>
        <v>0</v>
      </c>
      <c r="L1170" s="468">
        <f>IF(J1170=1,SUM($J$6:J1170),0)</f>
        <v>0</v>
      </c>
      <c r="M1170" s="468">
        <f>IF(K1170=1,SUM($K$6:K1170),0)</f>
        <v>0</v>
      </c>
      <c r="N1170" s="513">
        <f t="shared" si="110"/>
        <v>0</v>
      </c>
      <c r="O1170" s="468">
        <f t="shared" si="111"/>
        <v>0</v>
      </c>
      <c r="P1170" s="468">
        <f>IF(O1170=1,SUM($O$6:O1170),0)</f>
        <v>0</v>
      </c>
    </row>
    <row r="1171" customHeight="1" spans="1:16">
      <c r="A1171" s="487"/>
      <c r="B1171" s="514">
        <v>39</v>
      </c>
      <c r="C1171" s="209" t="s">
        <v>1199</v>
      </c>
      <c r="D1171" s="498" t="s">
        <v>24</v>
      </c>
      <c r="E1171" s="499" t="s">
        <v>53</v>
      </c>
      <c r="F1171" s="501">
        <v>59220</v>
      </c>
      <c r="G1171" s="501">
        <v>59220</v>
      </c>
      <c r="H1171" s="502"/>
      <c r="I1171" s="495">
        <f t="shared" si="107"/>
        <v>59220</v>
      </c>
      <c r="J1171" s="511">
        <f t="shared" si="108"/>
        <v>0</v>
      </c>
      <c r="K1171" s="468">
        <f t="shared" si="109"/>
        <v>0</v>
      </c>
      <c r="L1171" s="468">
        <f>IF(J1171=1,SUM($J$6:J1171),0)</f>
        <v>0</v>
      </c>
      <c r="M1171" s="468">
        <f>IF(K1171=1,SUM($K$6:K1171),0)</f>
        <v>0</v>
      </c>
      <c r="N1171" s="513">
        <f t="shared" si="110"/>
        <v>0</v>
      </c>
      <c r="O1171" s="468">
        <f t="shared" si="111"/>
        <v>0</v>
      </c>
      <c r="P1171" s="468">
        <f>IF(O1171=1,SUM($O$6:O1171),0)</f>
        <v>0</v>
      </c>
    </row>
    <row r="1172" customHeight="1" spans="1:16">
      <c r="A1172" s="487"/>
      <c r="B1172" s="497"/>
      <c r="C1172" s="209" t="s">
        <v>122</v>
      </c>
      <c r="D1172" s="498" t="s">
        <v>122</v>
      </c>
      <c r="E1172" s="499"/>
      <c r="F1172" s="501">
        <v>0</v>
      </c>
      <c r="G1172" s="501">
        <v>0</v>
      </c>
      <c r="H1172" s="502"/>
      <c r="I1172" s="495">
        <f t="shared" si="107"/>
        <v>0</v>
      </c>
      <c r="J1172" s="511">
        <f t="shared" si="108"/>
        <v>0</v>
      </c>
      <c r="K1172" s="468">
        <f t="shared" si="109"/>
        <v>0</v>
      </c>
      <c r="L1172" s="468">
        <f>IF(J1172=1,SUM($J$6:J1172),0)</f>
        <v>0</v>
      </c>
      <c r="M1172" s="468">
        <f>IF(K1172=1,SUM($K$6:K1172),0)</f>
        <v>0</v>
      </c>
      <c r="N1172" s="513">
        <f t="shared" si="110"/>
        <v>0</v>
      </c>
      <c r="O1172" s="468">
        <f t="shared" si="111"/>
        <v>0</v>
      </c>
      <c r="P1172" s="468">
        <f>IF(O1172=1,SUM($O$6:O1172),0)</f>
        <v>0</v>
      </c>
    </row>
    <row r="1173" customHeight="1" spans="1:16">
      <c r="A1173" s="487"/>
      <c r="B1173" s="497" t="s">
        <v>708</v>
      </c>
      <c r="C1173" s="209" t="s">
        <v>834</v>
      </c>
      <c r="D1173" s="498" t="s">
        <v>122</v>
      </c>
      <c r="E1173" s="499"/>
      <c r="F1173" s="501">
        <v>0</v>
      </c>
      <c r="G1173" s="501">
        <v>0</v>
      </c>
      <c r="H1173" s="502"/>
      <c r="I1173" s="495">
        <f t="shared" si="107"/>
        <v>0</v>
      </c>
      <c r="J1173" s="511">
        <f t="shared" si="108"/>
        <v>0</v>
      </c>
      <c r="K1173" s="468">
        <f t="shared" si="109"/>
        <v>0</v>
      </c>
      <c r="L1173" s="468">
        <f>IF(J1173=1,SUM($J$6:J1173),0)</f>
        <v>0</v>
      </c>
      <c r="M1173" s="468">
        <f>IF(K1173=1,SUM($K$6:K1173),0)</f>
        <v>0</v>
      </c>
      <c r="N1173" s="513">
        <f t="shared" si="110"/>
        <v>0</v>
      </c>
      <c r="O1173" s="468">
        <f t="shared" si="111"/>
        <v>0</v>
      </c>
      <c r="P1173" s="468">
        <f>IF(O1173=1,SUM($O$6:O1173),0)</f>
        <v>0</v>
      </c>
    </row>
    <row r="1174" customHeight="1" spans="1:16">
      <c r="A1174" s="487"/>
      <c r="B1174" s="514">
        <v>1</v>
      </c>
      <c r="C1174" s="209" t="s">
        <v>1200</v>
      </c>
      <c r="D1174" s="498" t="s">
        <v>24</v>
      </c>
      <c r="E1174" s="499" t="s">
        <v>53</v>
      </c>
      <c r="F1174" s="501">
        <v>89700</v>
      </c>
      <c r="G1174" s="501">
        <v>89700</v>
      </c>
      <c r="H1174" s="502"/>
      <c r="I1174" s="495">
        <f t="shared" si="107"/>
        <v>89700</v>
      </c>
      <c r="J1174" s="511">
        <f t="shared" si="108"/>
        <v>0</v>
      </c>
      <c r="K1174" s="468">
        <f t="shared" si="109"/>
        <v>0</v>
      </c>
      <c r="L1174" s="468">
        <f>IF(J1174=1,SUM($J$6:J1174),0)</f>
        <v>0</v>
      </c>
      <c r="M1174" s="468">
        <f>IF(K1174=1,SUM($K$6:K1174),0)</f>
        <v>0</v>
      </c>
      <c r="N1174" s="513">
        <f t="shared" si="110"/>
        <v>0</v>
      </c>
      <c r="O1174" s="468">
        <f t="shared" si="111"/>
        <v>0</v>
      </c>
      <c r="P1174" s="468">
        <f>IF(O1174=1,SUM($O$6:O1174),0)</f>
        <v>0</v>
      </c>
    </row>
    <row r="1175" customHeight="1" spans="1:16">
      <c r="A1175" s="487"/>
      <c r="B1175" s="514">
        <v>2</v>
      </c>
      <c r="C1175" s="209" t="s">
        <v>1201</v>
      </c>
      <c r="D1175" s="498" t="s">
        <v>24</v>
      </c>
      <c r="E1175" s="499" t="s">
        <v>53</v>
      </c>
      <c r="F1175" s="501">
        <v>91200</v>
      </c>
      <c r="G1175" s="501">
        <v>91200</v>
      </c>
      <c r="H1175" s="502"/>
      <c r="I1175" s="495">
        <f t="shared" si="107"/>
        <v>91200</v>
      </c>
      <c r="J1175" s="511">
        <f t="shared" si="108"/>
        <v>0</v>
      </c>
      <c r="K1175" s="468">
        <f t="shared" si="109"/>
        <v>0</v>
      </c>
      <c r="L1175" s="468">
        <f>IF(J1175=1,SUM($J$6:J1175),0)</f>
        <v>0</v>
      </c>
      <c r="M1175" s="468">
        <f>IF(K1175=1,SUM($K$6:K1175),0)</f>
        <v>0</v>
      </c>
      <c r="N1175" s="513">
        <f t="shared" si="110"/>
        <v>0</v>
      </c>
      <c r="O1175" s="468">
        <f t="shared" si="111"/>
        <v>0</v>
      </c>
      <c r="P1175" s="468">
        <f>IF(O1175=1,SUM($O$6:O1175),0)</f>
        <v>0</v>
      </c>
    </row>
    <row r="1176" customHeight="1" spans="1:16">
      <c r="A1176" s="487"/>
      <c r="B1176" s="514">
        <v>3</v>
      </c>
      <c r="C1176" s="209" t="s">
        <v>1202</v>
      </c>
      <c r="D1176" s="498" t="s">
        <v>24</v>
      </c>
      <c r="E1176" s="499" t="s">
        <v>53</v>
      </c>
      <c r="F1176" s="501">
        <v>95640</v>
      </c>
      <c r="G1176" s="501">
        <v>95640</v>
      </c>
      <c r="H1176" s="502"/>
      <c r="I1176" s="495">
        <f t="shared" si="107"/>
        <v>95640</v>
      </c>
      <c r="J1176" s="511">
        <f t="shared" si="108"/>
        <v>0</v>
      </c>
      <c r="K1176" s="468">
        <f t="shared" si="109"/>
        <v>0</v>
      </c>
      <c r="L1176" s="468">
        <f>IF(J1176=1,SUM($J$6:J1176),0)</f>
        <v>0</v>
      </c>
      <c r="M1176" s="468">
        <f>IF(K1176=1,SUM($K$6:K1176),0)</f>
        <v>0</v>
      </c>
      <c r="N1176" s="513">
        <f t="shared" si="110"/>
        <v>0</v>
      </c>
      <c r="O1176" s="468">
        <f t="shared" si="111"/>
        <v>0</v>
      </c>
      <c r="P1176" s="468">
        <f>IF(O1176=1,SUM($O$6:O1176),0)</f>
        <v>0</v>
      </c>
    </row>
    <row r="1177" customHeight="1" spans="1:16">
      <c r="A1177" s="487"/>
      <c r="B1177" s="514">
        <v>4</v>
      </c>
      <c r="C1177" s="209" t="s">
        <v>1203</v>
      </c>
      <c r="D1177" s="498" t="s">
        <v>24</v>
      </c>
      <c r="E1177" s="499" t="s">
        <v>53</v>
      </c>
      <c r="F1177" s="501">
        <v>95640</v>
      </c>
      <c r="G1177" s="501">
        <v>95640</v>
      </c>
      <c r="H1177" s="502"/>
      <c r="I1177" s="495">
        <f t="shared" si="107"/>
        <v>95640</v>
      </c>
      <c r="J1177" s="511">
        <f t="shared" si="108"/>
        <v>0</v>
      </c>
      <c r="K1177" s="468">
        <f t="shared" si="109"/>
        <v>0</v>
      </c>
      <c r="L1177" s="468">
        <f>IF(J1177=1,SUM($J$6:J1177),0)</f>
        <v>0</v>
      </c>
      <c r="M1177" s="468">
        <f>IF(K1177=1,SUM($K$6:K1177),0)</f>
        <v>0</v>
      </c>
      <c r="N1177" s="513">
        <f t="shared" si="110"/>
        <v>0</v>
      </c>
      <c r="O1177" s="468">
        <f t="shared" si="111"/>
        <v>0</v>
      </c>
      <c r="P1177" s="468">
        <f>IF(O1177=1,SUM($O$6:O1177),0)</f>
        <v>0</v>
      </c>
    </row>
    <row r="1178" customHeight="1" spans="1:16">
      <c r="A1178" s="487"/>
      <c r="B1178" s="514">
        <v>5</v>
      </c>
      <c r="C1178" s="209" t="s">
        <v>1204</v>
      </c>
      <c r="D1178" s="498" t="s">
        <v>24</v>
      </c>
      <c r="E1178" s="499" t="s">
        <v>53</v>
      </c>
      <c r="F1178" s="501">
        <v>116340</v>
      </c>
      <c r="G1178" s="501">
        <v>116340</v>
      </c>
      <c r="H1178" s="502"/>
      <c r="I1178" s="495">
        <f t="shared" si="107"/>
        <v>116340</v>
      </c>
      <c r="J1178" s="511">
        <f t="shared" si="108"/>
        <v>0</v>
      </c>
      <c r="K1178" s="468">
        <f t="shared" si="109"/>
        <v>0</v>
      </c>
      <c r="L1178" s="468">
        <f>IF(J1178=1,SUM($J$6:J1178),0)</f>
        <v>0</v>
      </c>
      <c r="M1178" s="468">
        <f>IF(K1178=1,SUM($K$6:K1178),0)</f>
        <v>0</v>
      </c>
      <c r="N1178" s="513">
        <f t="shared" si="110"/>
        <v>0</v>
      </c>
      <c r="O1178" s="468">
        <f t="shared" si="111"/>
        <v>0</v>
      </c>
      <c r="P1178" s="468">
        <f>IF(O1178=1,SUM($O$6:O1178),0)</f>
        <v>0</v>
      </c>
    </row>
    <row r="1179" customHeight="1" spans="1:16">
      <c r="A1179" s="487"/>
      <c r="B1179" s="514">
        <v>6</v>
      </c>
      <c r="C1179" s="209" t="s">
        <v>1205</v>
      </c>
      <c r="D1179" s="498" t="s">
        <v>24</v>
      </c>
      <c r="E1179" s="499" t="s">
        <v>53</v>
      </c>
      <c r="F1179" s="501">
        <v>115020</v>
      </c>
      <c r="G1179" s="501">
        <v>115020</v>
      </c>
      <c r="H1179" s="502"/>
      <c r="I1179" s="495">
        <f t="shared" si="107"/>
        <v>115020</v>
      </c>
      <c r="J1179" s="511">
        <f t="shared" si="108"/>
        <v>0</v>
      </c>
      <c r="K1179" s="468">
        <f t="shared" si="109"/>
        <v>0</v>
      </c>
      <c r="L1179" s="468">
        <f>IF(J1179=1,SUM($J$6:J1179),0)</f>
        <v>0</v>
      </c>
      <c r="M1179" s="468">
        <f>IF(K1179=1,SUM($K$6:K1179),0)</f>
        <v>0</v>
      </c>
      <c r="N1179" s="513">
        <f t="shared" si="110"/>
        <v>0</v>
      </c>
      <c r="O1179" s="468">
        <f t="shared" si="111"/>
        <v>0</v>
      </c>
      <c r="P1179" s="468">
        <f>IF(O1179=1,SUM($O$6:O1179),0)</f>
        <v>0</v>
      </c>
    </row>
    <row r="1180" customHeight="1" spans="1:16">
      <c r="A1180" s="487"/>
      <c r="B1180" s="514">
        <v>7</v>
      </c>
      <c r="C1180" s="209" t="s">
        <v>1206</v>
      </c>
      <c r="D1180" s="498" t="s">
        <v>24</v>
      </c>
      <c r="E1180" s="499" t="s">
        <v>53</v>
      </c>
      <c r="F1180" s="501">
        <v>115020</v>
      </c>
      <c r="G1180" s="501">
        <v>115020</v>
      </c>
      <c r="H1180" s="502"/>
      <c r="I1180" s="495">
        <f t="shared" si="107"/>
        <v>115020</v>
      </c>
      <c r="J1180" s="511">
        <f t="shared" si="108"/>
        <v>0</v>
      </c>
      <c r="K1180" s="468">
        <f t="shared" si="109"/>
        <v>0</v>
      </c>
      <c r="L1180" s="468">
        <f>IF(J1180=1,SUM($J$6:J1180),0)</f>
        <v>0</v>
      </c>
      <c r="M1180" s="468">
        <f>IF(K1180=1,SUM($K$6:K1180),0)</f>
        <v>0</v>
      </c>
      <c r="N1180" s="513">
        <f t="shared" si="110"/>
        <v>0</v>
      </c>
      <c r="O1180" s="468">
        <f t="shared" si="111"/>
        <v>0</v>
      </c>
      <c r="P1180" s="468">
        <f>IF(O1180=1,SUM($O$6:O1180),0)</f>
        <v>0</v>
      </c>
    </row>
    <row r="1181" customHeight="1" spans="1:16">
      <c r="A1181" s="487"/>
      <c r="B1181" s="514">
        <v>8</v>
      </c>
      <c r="C1181" s="209" t="s">
        <v>1207</v>
      </c>
      <c r="D1181" s="498" t="s">
        <v>24</v>
      </c>
      <c r="E1181" s="499" t="s">
        <v>53</v>
      </c>
      <c r="F1181" s="501">
        <v>115020</v>
      </c>
      <c r="G1181" s="501">
        <v>115020</v>
      </c>
      <c r="H1181" s="502"/>
      <c r="I1181" s="495">
        <f t="shared" si="107"/>
        <v>115020</v>
      </c>
      <c r="J1181" s="511">
        <f t="shared" si="108"/>
        <v>0</v>
      </c>
      <c r="K1181" s="468">
        <f t="shared" si="109"/>
        <v>0</v>
      </c>
      <c r="L1181" s="468">
        <f>IF(J1181=1,SUM($J$6:J1181),0)</f>
        <v>0</v>
      </c>
      <c r="M1181" s="468">
        <f>IF(K1181=1,SUM($K$6:K1181),0)</f>
        <v>0</v>
      </c>
      <c r="N1181" s="513">
        <f t="shared" si="110"/>
        <v>0</v>
      </c>
      <c r="O1181" s="468">
        <f t="shared" si="111"/>
        <v>0</v>
      </c>
      <c r="P1181" s="468">
        <f>IF(O1181=1,SUM($O$6:O1181),0)</f>
        <v>0</v>
      </c>
    </row>
    <row r="1182" customHeight="1" spans="1:16">
      <c r="A1182" s="487"/>
      <c r="B1182" s="514">
        <v>9</v>
      </c>
      <c r="C1182" s="209" t="s">
        <v>1208</v>
      </c>
      <c r="D1182" s="498" t="s">
        <v>24</v>
      </c>
      <c r="E1182" s="499" t="s">
        <v>53</v>
      </c>
      <c r="F1182" s="501">
        <v>117900</v>
      </c>
      <c r="G1182" s="501">
        <v>117900</v>
      </c>
      <c r="H1182" s="502"/>
      <c r="I1182" s="495">
        <f t="shared" si="107"/>
        <v>117900</v>
      </c>
      <c r="J1182" s="511">
        <f t="shared" si="108"/>
        <v>0</v>
      </c>
      <c r="K1182" s="468">
        <f t="shared" si="109"/>
        <v>0</v>
      </c>
      <c r="L1182" s="468">
        <f>IF(J1182=1,SUM($J$6:J1182),0)</f>
        <v>0</v>
      </c>
      <c r="M1182" s="468">
        <f>IF(K1182=1,SUM($K$6:K1182),0)</f>
        <v>0</v>
      </c>
      <c r="N1182" s="513">
        <f t="shared" si="110"/>
        <v>0</v>
      </c>
      <c r="O1182" s="468">
        <f t="shared" si="111"/>
        <v>0</v>
      </c>
      <c r="P1182" s="468">
        <f>IF(O1182=1,SUM($O$6:O1182),0)</f>
        <v>0</v>
      </c>
    </row>
    <row r="1183" customHeight="1" spans="1:16">
      <c r="A1183" s="487"/>
      <c r="B1183" s="514">
        <v>10</v>
      </c>
      <c r="C1183" s="209" t="s">
        <v>1209</v>
      </c>
      <c r="D1183" s="498" t="s">
        <v>24</v>
      </c>
      <c r="E1183" s="499" t="s">
        <v>53</v>
      </c>
      <c r="F1183" s="501">
        <v>136860</v>
      </c>
      <c r="G1183" s="501">
        <v>136860</v>
      </c>
      <c r="H1183" s="502"/>
      <c r="I1183" s="495">
        <f t="shared" si="107"/>
        <v>136860</v>
      </c>
      <c r="J1183" s="511">
        <f t="shared" si="108"/>
        <v>0</v>
      </c>
      <c r="K1183" s="468">
        <f t="shared" si="109"/>
        <v>0</v>
      </c>
      <c r="L1183" s="468">
        <f>IF(J1183=1,SUM($J$6:J1183),0)</f>
        <v>0</v>
      </c>
      <c r="M1183" s="468">
        <f>IF(K1183=1,SUM($K$6:K1183),0)</f>
        <v>0</v>
      </c>
      <c r="N1183" s="513">
        <f t="shared" si="110"/>
        <v>0</v>
      </c>
      <c r="O1183" s="468">
        <f t="shared" si="111"/>
        <v>0</v>
      </c>
      <c r="P1183" s="468">
        <f>IF(O1183=1,SUM($O$6:O1183),0)</f>
        <v>0</v>
      </c>
    </row>
    <row r="1184" customHeight="1" spans="1:16">
      <c r="A1184" s="487"/>
      <c r="B1184" s="514">
        <v>11</v>
      </c>
      <c r="C1184" s="209" t="s">
        <v>1210</v>
      </c>
      <c r="D1184" s="498" t="s">
        <v>24</v>
      </c>
      <c r="E1184" s="499" t="s">
        <v>53</v>
      </c>
      <c r="F1184" s="501">
        <v>220920</v>
      </c>
      <c r="G1184" s="501">
        <v>220920</v>
      </c>
      <c r="H1184" s="502"/>
      <c r="I1184" s="495">
        <f t="shared" si="107"/>
        <v>220920</v>
      </c>
      <c r="J1184" s="511">
        <f t="shared" si="108"/>
        <v>0</v>
      </c>
      <c r="K1184" s="468">
        <f t="shared" si="109"/>
        <v>0</v>
      </c>
      <c r="L1184" s="468">
        <f>IF(J1184=1,SUM($J$6:J1184),0)</f>
        <v>0</v>
      </c>
      <c r="M1184" s="468">
        <f>IF(K1184=1,SUM($K$6:K1184),0)</f>
        <v>0</v>
      </c>
      <c r="N1184" s="513">
        <f t="shared" si="110"/>
        <v>0</v>
      </c>
      <c r="O1184" s="468">
        <f t="shared" si="111"/>
        <v>0</v>
      </c>
      <c r="P1184" s="468">
        <f>IF(O1184=1,SUM($O$6:O1184),0)</f>
        <v>0</v>
      </c>
    </row>
    <row r="1185" customHeight="1" spans="1:16">
      <c r="A1185" s="487"/>
      <c r="B1185" s="514">
        <v>12</v>
      </c>
      <c r="C1185" s="209" t="s">
        <v>1211</v>
      </c>
      <c r="D1185" s="498" t="s">
        <v>24</v>
      </c>
      <c r="E1185" s="499" t="s">
        <v>53</v>
      </c>
      <c r="F1185" s="501">
        <v>220920</v>
      </c>
      <c r="G1185" s="501">
        <v>220920</v>
      </c>
      <c r="H1185" s="502"/>
      <c r="I1185" s="495">
        <f t="shared" si="107"/>
        <v>220920</v>
      </c>
      <c r="J1185" s="511">
        <f t="shared" si="108"/>
        <v>0</v>
      </c>
      <c r="K1185" s="468">
        <f t="shared" si="109"/>
        <v>0</v>
      </c>
      <c r="L1185" s="468">
        <f>IF(J1185=1,SUM($J$6:J1185),0)</f>
        <v>0</v>
      </c>
      <c r="M1185" s="468">
        <f>IF(K1185=1,SUM($K$6:K1185),0)</f>
        <v>0</v>
      </c>
      <c r="N1185" s="513">
        <f t="shared" si="110"/>
        <v>0</v>
      </c>
      <c r="O1185" s="468">
        <f t="shared" si="111"/>
        <v>0</v>
      </c>
      <c r="P1185" s="468">
        <f>IF(O1185=1,SUM($O$6:O1185),0)</f>
        <v>0</v>
      </c>
    </row>
    <row r="1186" customHeight="1" spans="1:16">
      <c r="A1186" s="487"/>
      <c r="B1186" s="497"/>
      <c r="C1186" s="209"/>
      <c r="D1186" s="498" t="s">
        <v>122</v>
      </c>
      <c r="E1186" s="499"/>
      <c r="F1186" s="501">
        <v>0</v>
      </c>
      <c r="G1186" s="501">
        <v>0</v>
      </c>
      <c r="H1186" s="502"/>
      <c r="I1186" s="495">
        <f t="shared" si="107"/>
        <v>0</v>
      </c>
      <c r="J1186" s="511">
        <f t="shared" si="108"/>
        <v>0</v>
      </c>
      <c r="K1186" s="468">
        <f t="shared" si="109"/>
        <v>0</v>
      </c>
      <c r="L1186" s="468">
        <f>IF(J1186=1,SUM($J$6:J1186),0)</f>
        <v>0</v>
      </c>
      <c r="M1186" s="468">
        <f>IF(K1186=1,SUM($K$6:K1186),0)</f>
        <v>0</v>
      </c>
      <c r="N1186" s="513">
        <f t="shared" si="110"/>
        <v>0</v>
      </c>
      <c r="O1186" s="468">
        <f t="shared" si="111"/>
        <v>0</v>
      </c>
      <c r="P1186" s="468">
        <f>IF(O1186=1,SUM($O$6:O1186),0)</f>
        <v>0</v>
      </c>
    </row>
    <row r="1187" customHeight="1" spans="1:16">
      <c r="A1187" s="487"/>
      <c r="B1187" s="497" t="s">
        <v>708</v>
      </c>
      <c r="C1187" s="209" t="s">
        <v>654</v>
      </c>
      <c r="D1187" s="498" t="s">
        <v>122</v>
      </c>
      <c r="E1187" s="499"/>
      <c r="F1187" s="501">
        <v>0</v>
      </c>
      <c r="G1187" s="501">
        <v>0</v>
      </c>
      <c r="H1187" s="502"/>
      <c r="I1187" s="495">
        <f t="shared" si="107"/>
        <v>0</v>
      </c>
      <c r="J1187" s="511">
        <f t="shared" si="108"/>
        <v>0</v>
      </c>
      <c r="K1187" s="468">
        <f t="shared" si="109"/>
        <v>0</v>
      </c>
      <c r="L1187" s="468">
        <f>IF(J1187=1,SUM($J$6:J1187),0)</f>
        <v>0</v>
      </c>
      <c r="M1187" s="468">
        <f>IF(K1187=1,SUM($K$6:K1187),0)</f>
        <v>0</v>
      </c>
      <c r="N1187" s="513">
        <f t="shared" si="110"/>
        <v>0</v>
      </c>
      <c r="O1187" s="468">
        <f t="shared" si="111"/>
        <v>0</v>
      </c>
      <c r="P1187" s="468">
        <f>IF(O1187=1,SUM($O$6:O1187),0)</f>
        <v>0</v>
      </c>
    </row>
    <row r="1188" customHeight="1" spans="1:16">
      <c r="A1188" s="487"/>
      <c r="B1188" s="497">
        <v>1</v>
      </c>
      <c r="C1188" s="209" t="s">
        <v>1212</v>
      </c>
      <c r="D1188" s="498" t="s">
        <v>24</v>
      </c>
      <c r="E1188" s="499" t="s">
        <v>53</v>
      </c>
      <c r="F1188" s="501">
        <v>19440</v>
      </c>
      <c r="G1188" s="501">
        <v>19440</v>
      </c>
      <c r="H1188" s="502"/>
      <c r="I1188" s="495">
        <f t="shared" ref="I1188:I1252" si="112">IF($I$5=$G$4,G1188,(IF($I$5=$F$4,F1188,0)))</f>
        <v>19440</v>
      </c>
      <c r="J1188" s="511">
        <f t="shared" si="108"/>
        <v>0</v>
      </c>
      <c r="K1188" s="468">
        <f t="shared" si="109"/>
        <v>0</v>
      </c>
      <c r="L1188" s="468">
        <f>IF(J1188=1,SUM($J$6:J1188),0)</f>
        <v>0</v>
      </c>
      <c r="M1188" s="468">
        <f>IF(K1188=1,SUM($K$6:K1188),0)</f>
        <v>0</v>
      </c>
      <c r="N1188" s="513">
        <f t="shared" si="110"/>
        <v>0</v>
      </c>
      <c r="O1188" s="468">
        <f t="shared" si="111"/>
        <v>0</v>
      </c>
      <c r="P1188" s="468">
        <f>IF(O1188=1,SUM($O$6:O1188),0)</f>
        <v>0</v>
      </c>
    </row>
    <row r="1189" customHeight="1" spans="1:16">
      <c r="A1189" s="487"/>
      <c r="B1189" s="497">
        <v>2</v>
      </c>
      <c r="C1189" s="209" t="s">
        <v>1213</v>
      </c>
      <c r="D1189" s="498" t="s">
        <v>24</v>
      </c>
      <c r="E1189" s="499" t="s">
        <v>53</v>
      </c>
      <c r="F1189" s="501">
        <v>28860</v>
      </c>
      <c r="G1189" s="501">
        <v>28860</v>
      </c>
      <c r="H1189" s="502"/>
      <c r="I1189" s="495">
        <f t="shared" si="112"/>
        <v>28860</v>
      </c>
      <c r="J1189" s="511">
        <f t="shared" si="108"/>
        <v>0</v>
      </c>
      <c r="K1189" s="468">
        <f t="shared" si="109"/>
        <v>0</v>
      </c>
      <c r="L1189" s="468">
        <f>IF(J1189=1,SUM($J$6:J1189),0)</f>
        <v>0</v>
      </c>
      <c r="M1189" s="468">
        <f>IF(K1189=1,SUM($K$6:K1189),0)</f>
        <v>0</v>
      </c>
      <c r="N1189" s="513">
        <f t="shared" si="110"/>
        <v>0</v>
      </c>
      <c r="O1189" s="468">
        <f t="shared" si="111"/>
        <v>0</v>
      </c>
      <c r="P1189" s="468">
        <f>IF(O1189=1,SUM($O$6:O1189),0)</f>
        <v>0</v>
      </c>
    </row>
    <row r="1190" customHeight="1" spans="1:16">
      <c r="A1190" s="487"/>
      <c r="B1190" s="497">
        <v>3</v>
      </c>
      <c r="C1190" s="209" t="s">
        <v>1214</v>
      </c>
      <c r="D1190" s="498" t="s">
        <v>24</v>
      </c>
      <c r="E1190" s="499" t="s">
        <v>53</v>
      </c>
      <c r="F1190" s="501">
        <v>33180</v>
      </c>
      <c r="G1190" s="501">
        <v>33180</v>
      </c>
      <c r="H1190" s="502"/>
      <c r="I1190" s="495">
        <f t="shared" si="112"/>
        <v>33180</v>
      </c>
      <c r="J1190" s="511">
        <f t="shared" si="108"/>
        <v>0</v>
      </c>
      <c r="K1190" s="468">
        <f t="shared" si="109"/>
        <v>0</v>
      </c>
      <c r="L1190" s="468">
        <f>IF(J1190=1,SUM($J$6:J1190),0)</f>
        <v>0</v>
      </c>
      <c r="M1190" s="468">
        <f>IF(K1190=1,SUM($K$6:K1190),0)</f>
        <v>0</v>
      </c>
      <c r="N1190" s="513">
        <f t="shared" si="110"/>
        <v>0</v>
      </c>
      <c r="O1190" s="468">
        <f t="shared" si="111"/>
        <v>0</v>
      </c>
      <c r="P1190" s="468">
        <f>IF(O1190=1,SUM($O$6:O1190),0)</f>
        <v>0</v>
      </c>
    </row>
    <row r="1191" customHeight="1" spans="1:16">
      <c r="A1191" s="487"/>
      <c r="B1191" s="497">
        <v>4</v>
      </c>
      <c r="C1191" s="209" t="s">
        <v>1215</v>
      </c>
      <c r="D1191" s="498" t="s">
        <v>24</v>
      </c>
      <c r="E1191" s="499" t="s">
        <v>53</v>
      </c>
      <c r="F1191" s="501">
        <v>30900</v>
      </c>
      <c r="G1191" s="501">
        <v>30900</v>
      </c>
      <c r="H1191" s="502"/>
      <c r="I1191" s="495">
        <f t="shared" si="112"/>
        <v>30900</v>
      </c>
      <c r="J1191" s="511">
        <f t="shared" si="108"/>
        <v>0</v>
      </c>
      <c r="K1191" s="468">
        <f t="shared" si="109"/>
        <v>0</v>
      </c>
      <c r="L1191" s="468">
        <f>IF(J1191=1,SUM($J$6:J1191),0)</f>
        <v>0</v>
      </c>
      <c r="M1191" s="468">
        <f>IF(K1191=1,SUM($K$6:K1191),0)</f>
        <v>0</v>
      </c>
      <c r="N1191" s="513">
        <f t="shared" si="110"/>
        <v>0</v>
      </c>
      <c r="O1191" s="468">
        <f t="shared" si="111"/>
        <v>0</v>
      </c>
      <c r="P1191" s="468">
        <f>IF(O1191=1,SUM($O$6:O1191),0)</f>
        <v>0</v>
      </c>
    </row>
    <row r="1192" customHeight="1" spans="1:16">
      <c r="A1192" s="487"/>
      <c r="B1192" s="497">
        <v>5</v>
      </c>
      <c r="C1192" s="209" t="s">
        <v>1216</v>
      </c>
      <c r="D1192" s="498" t="s">
        <v>24</v>
      </c>
      <c r="E1192" s="499" t="s">
        <v>53</v>
      </c>
      <c r="F1192" s="501">
        <v>40740</v>
      </c>
      <c r="G1192" s="501">
        <v>40740</v>
      </c>
      <c r="H1192" s="502"/>
      <c r="I1192" s="495">
        <f t="shared" si="112"/>
        <v>40740</v>
      </c>
      <c r="J1192" s="511">
        <f t="shared" si="108"/>
        <v>0</v>
      </c>
      <c r="K1192" s="468">
        <f t="shared" si="109"/>
        <v>0</v>
      </c>
      <c r="L1192" s="468">
        <f>IF(J1192=1,SUM($J$6:J1192),0)</f>
        <v>0</v>
      </c>
      <c r="M1192" s="468">
        <f>IF(K1192=1,SUM($K$6:K1192),0)</f>
        <v>0</v>
      </c>
      <c r="N1192" s="513">
        <f t="shared" si="110"/>
        <v>0</v>
      </c>
      <c r="O1192" s="468">
        <f t="shared" si="111"/>
        <v>0</v>
      </c>
      <c r="P1192" s="468">
        <f>IF(O1192=1,SUM($O$6:O1192),0)</f>
        <v>0</v>
      </c>
    </row>
    <row r="1193" customHeight="1" spans="1:16">
      <c r="A1193" s="487"/>
      <c r="B1193" s="497">
        <v>6</v>
      </c>
      <c r="C1193" s="209" t="s">
        <v>1217</v>
      </c>
      <c r="D1193" s="498" t="s">
        <v>24</v>
      </c>
      <c r="E1193" s="499" t="s">
        <v>53</v>
      </c>
      <c r="F1193" s="501">
        <v>34020</v>
      </c>
      <c r="G1193" s="501">
        <v>34020</v>
      </c>
      <c r="H1193" s="502"/>
      <c r="I1193" s="495">
        <f t="shared" si="112"/>
        <v>34020</v>
      </c>
      <c r="J1193" s="511">
        <f t="shared" si="108"/>
        <v>0</v>
      </c>
      <c r="K1193" s="468">
        <f t="shared" si="109"/>
        <v>0</v>
      </c>
      <c r="L1193" s="468">
        <f>IF(J1193=1,SUM($J$6:J1193),0)</f>
        <v>0</v>
      </c>
      <c r="M1193" s="468">
        <f>IF(K1193=1,SUM($K$6:K1193),0)</f>
        <v>0</v>
      </c>
      <c r="N1193" s="513">
        <f t="shared" si="110"/>
        <v>0</v>
      </c>
      <c r="O1193" s="468">
        <f t="shared" si="111"/>
        <v>0</v>
      </c>
      <c r="P1193" s="468">
        <f>IF(O1193=1,SUM($O$6:O1193),0)</f>
        <v>0</v>
      </c>
    </row>
    <row r="1194" customHeight="1" spans="1:16">
      <c r="A1194" s="487"/>
      <c r="B1194" s="497">
        <v>7</v>
      </c>
      <c r="C1194" s="209" t="s">
        <v>1218</v>
      </c>
      <c r="D1194" s="498" t="s">
        <v>24</v>
      </c>
      <c r="E1194" s="499" t="s">
        <v>53</v>
      </c>
      <c r="F1194" s="501">
        <v>358140</v>
      </c>
      <c r="G1194" s="501">
        <v>358140</v>
      </c>
      <c r="H1194" s="502"/>
      <c r="I1194" s="495">
        <f t="shared" si="112"/>
        <v>358140</v>
      </c>
      <c r="J1194" s="511">
        <f t="shared" si="108"/>
        <v>0</v>
      </c>
      <c r="K1194" s="468">
        <f t="shared" si="109"/>
        <v>0</v>
      </c>
      <c r="L1194" s="468">
        <f>IF(J1194=1,SUM($J$6:J1194),0)</f>
        <v>0</v>
      </c>
      <c r="M1194" s="468">
        <f>IF(K1194=1,SUM($K$6:K1194),0)</f>
        <v>0</v>
      </c>
      <c r="N1194" s="513">
        <f t="shared" si="110"/>
        <v>0</v>
      </c>
      <c r="O1194" s="468">
        <f t="shared" si="111"/>
        <v>0</v>
      </c>
      <c r="P1194" s="468">
        <f>IF(O1194=1,SUM($O$6:O1194),0)</f>
        <v>0</v>
      </c>
    </row>
    <row r="1195" customHeight="1" spans="1:16">
      <c r="A1195" s="487"/>
      <c r="B1195" s="497">
        <v>8</v>
      </c>
      <c r="C1195" s="209" t="s">
        <v>1219</v>
      </c>
      <c r="D1195" s="498" t="s">
        <v>24</v>
      </c>
      <c r="E1195" s="499" t="s">
        <v>53</v>
      </c>
      <c r="F1195" s="501">
        <v>240900</v>
      </c>
      <c r="G1195" s="501">
        <v>240900</v>
      </c>
      <c r="H1195" s="502"/>
      <c r="I1195" s="495">
        <f t="shared" si="112"/>
        <v>240900</v>
      </c>
      <c r="J1195" s="511">
        <f t="shared" si="108"/>
        <v>0</v>
      </c>
      <c r="K1195" s="468">
        <f t="shared" si="109"/>
        <v>0</v>
      </c>
      <c r="L1195" s="468">
        <f>IF(J1195=1,SUM($J$6:J1195),0)</f>
        <v>0</v>
      </c>
      <c r="M1195" s="468">
        <f>IF(K1195=1,SUM($K$6:K1195),0)</f>
        <v>0</v>
      </c>
      <c r="N1195" s="513">
        <f t="shared" si="110"/>
        <v>0</v>
      </c>
      <c r="O1195" s="468">
        <f t="shared" si="111"/>
        <v>0</v>
      </c>
      <c r="P1195" s="468">
        <f>IF(O1195=1,SUM($O$6:O1195),0)</f>
        <v>0</v>
      </c>
    </row>
    <row r="1196" customHeight="1" spans="1:16">
      <c r="A1196" s="487"/>
      <c r="B1196" s="497"/>
      <c r="C1196" s="209"/>
      <c r="D1196" s="498" t="s">
        <v>122</v>
      </c>
      <c r="E1196" s="499"/>
      <c r="F1196" s="501">
        <v>0</v>
      </c>
      <c r="G1196" s="501">
        <v>0</v>
      </c>
      <c r="H1196" s="502"/>
      <c r="I1196" s="495">
        <f t="shared" si="112"/>
        <v>0</v>
      </c>
      <c r="J1196" s="511">
        <f t="shared" si="108"/>
        <v>0</v>
      </c>
      <c r="K1196" s="468">
        <f t="shared" si="109"/>
        <v>0</v>
      </c>
      <c r="L1196" s="468">
        <f>IF(J1196=1,SUM($J$6:J1196),0)</f>
        <v>0</v>
      </c>
      <c r="M1196" s="468">
        <f>IF(K1196=1,SUM($K$6:K1196),0)</f>
        <v>0</v>
      </c>
      <c r="N1196" s="513">
        <f t="shared" si="110"/>
        <v>0</v>
      </c>
      <c r="O1196" s="468">
        <f t="shared" si="111"/>
        <v>0</v>
      </c>
      <c r="P1196" s="468">
        <f>IF(O1196=1,SUM($O$6:O1196),0)</f>
        <v>0</v>
      </c>
    </row>
    <row r="1197" customHeight="1" spans="1:16">
      <c r="A1197" s="487"/>
      <c r="B1197" s="497" t="s">
        <v>708</v>
      </c>
      <c r="C1197" s="209" t="s">
        <v>857</v>
      </c>
      <c r="D1197" s="498" t="s">
        <v>122</v>
      </c>
      <c r="E1197" s="499"/>
      <c r="F1197" s="501">
        <v>0</v>
      </c>
      <c r="G1197" s="501">
        <v>0</v>
      </c>
      <c r="H1197" s="502"/>
      <c r="I1197" s="495">
        <f t="shared" si="112"/>
        <v>0</v>
      </c>
      <c r="J1197" s="511">
        <f t="shared" si="108"/>
        <v>0</v>
      </c>
      <c r="K1197" s="468">
        <f t="shared" si="109"/>
        <v>0</v>
      </c>
      <c r="L1197" s="468">
        <f>IF(J1197=1,SUM($J$6:J1197),0)</f>
        <v>0</v>
      </c>
      <c r="M1197" s="468">
        <f>IF(K1197=1,SUM($K$6:K1197),0)</f>
        <v>0</v>
      </c>
      <c r="N1197" s="513">
        <f t="shared" si="110"/>
        <v>0</v>
      </c>
      <c r="O1197" s="468">
        <f t="shared" si="111"/>
        <v>0</v>
      </c>
      <c r="P1197" s="468">
        <f>IF(O1197=1,SUM($O$6:O1197),0)</f>
        <v>0</v>
      </c>
    </row>
    <row r="1198" customHeight="1" spans="1:16">
      <c r="A1198" s="487"/>
      <c r="B1198" s="497">
        <v>1</v>
      </c>
      <c r="C1198" s="209" t="s">
        <v>1220</v>
      </c>
      <c r="D1198" s="498" t="s">
        <v>24</v>
      </c>
      <c r="E1198" s="499" t="s">
        <v>53</v>
      </c>
      <c r="F1198" s="501">
        <v>33840</v>
      </c>
      <c r="G1198" s="501">
        <v>33840</v>
      </c>
      <c r="H1198" s="502"/>
      <c r="I1198" s="495">
        <f t="shared" si="112"/>
        <v>33840</v>
      </c>
      <c r="J1198" s="511">
        <f t="shared" si="108"/>
        <v>0</v>
      </c>
      <c r="K1198" s="468">
        <f t="shared" si="109"/>
        <v>0</v>
      </c>
      <c r="L1198" s="468">
        <f>IF(J1198=1,SUM($J$6:J1198),0)</f>
        <v>0</v>
      </c>
      <c r="M1198" s="468">
        <f>IF(K1198=1,SUM($K$6:K1198),0)</f>
        <v>0</v>
      </c>
      <c r="N1198" s="513">
        <f t="shared" si="110"/>
        <v>0</v>
      </c>
      <c r="O1198" s="468">
        <f t="shared" si="111"/>
        <v>0</v>
      </c>
      <c r="P1198" s="468">
        <f>IF(O1198=1,SUM($O$6:O1198),0)</f>
        <v>0</v>
      </c>
    </row>
    <row r="1199" customHeight="1" spans="1:16">
      <c r="A1199" s="487"/>
      <c r="B1199" s="497">
        <v>2</v>
      </c>
      <c r="C1199" s="209" t="s">
        <v>1221</v>
      </c>
      <c r="D1199" s="498" t="s">
        <v>24</v>
      </c>
      <c r="E1199" s="499" t="s">
        <v>53</v>
      </c>
      <c r="F1199" s="501">
        <v>39240</v>
      </c>
      <c r="G1199" s="501">
        <v>39240</v>
      </c>
      <c r="H1199" s="502"/>
      <c r="I1199" s="495">
        <f t="shared" si="112"/>
        <v>39240</v>
      </c>
      <c r="J1199" s="511">
        <f t="shared" si="108"/>
        <v>0</v>
      </c>
      <c r="K1199" s="468">
        <f t="shared" si="109"/>
        <v>0</v>
      </c>
      <c r="L1199" s="468">
        <f>IF(J1199=1,SUM($J$6:J1199),0)</f>
        <v>0</v>
      </c>
      <c r="M1199" s="468">
        <f>IF(K1199=1,SUM($K$6:K1199),0)</f>
        <v>0</v>
      </c>
      <c r="N1199" s="513">
        <f t="shared" si="110"/>
        <v>0</v>
      </c>
      <c r="O1199" s="468">
        <f t="shared" si="111"/>
        <v>0</v>
      </c>
      <c r="P1199" s="468">
        <f>IF(O1199=1,SUM($O$6:O1199),0)</f>
        <v>0</v>
      </c>
    </row>
    <row r="1200" customHeight="1" spans="1:16">
      <c r="A1200" s="487"/>
      <c r="B1200" s="497">
        <v>3</v>
      </c>
      <c r="C1200" s="209" t="s">
        <v>1222</v>
      </c>
      <c r="D1200" s="498" t="s">
        <v>24</v>
      </c>
      <c r="E1200" s="499" t="s">
        <v>53</v>
      </c>
      <c r="F1200" s="501">
        <v>7320</v>
      </c>
      <c r="G1200" s="501">
        <v>7320</v>
      </c>
      <c r="H1200" s="502"/>
      <c r="I1200" s="495">
        <f t="shared" si="112"/>
        <v>7320</v>
      </c>
      <c r="J1200" s="511">
        <f t="shared" si="108"/>
        <v>0</v>
      </c>
      <c r="K1200" s="468">
        <f t="shared" si="109"/>
        <v>0</v>
      </c>
      <c r="L1200" s="468">
        <f>IF(J1200=1,SUM($J$6:J1200),0)</f>
        <v>0</v>
      </c>
      <c r="M1200" s="468">
        <f>IF(K1200=1,SUM($K$6:K1200),0)</f>
        <v>0</v>
      </c>
      <c r="N1200" s="513">
        <f t="shared" si="110"/>
        <v>0</v>
      </c>
      <c r="O1200" s="468">
        <f t="shared" si="111"/>
        <v>0</v>
      </c>
      <c r="P1200" s="468">
        <f>IF(O1200=1,SUM($O$6:O1200),0)</f>
        <v>0</v>
      </c>
    </row>
    <row r="1201" customHeight="1" spans="1:16">
      <c r="A1201" s="487"/>
      <c r="B1201" s="497">
        <v>4</v>
      </c>
      <c r="C1201" s="209" t="s">
        <v>1223</v>
      </c>
      <c r="D1201" s="498" t="s">
        <v>24</v>
      </c>
      <c r="E1201" s="499" t="s">
        <v>53</v>
      </c>
      <c r="F1201" s="501">
        <v>9600</v>
      </c>
      <c r="G1201" s="501">
        <v>9600</v>
      </c>
      <c r="H1201" s="502"/>
      <c r="I1201" s="495">
        <f t="shared" si="112"/>
        <v>9600</v>
      </c>
      <c r="J1201" s="511">
        <f t="shared" si="108"/>
        <v>0</v>
      </c>
      <c r="K1201" s="468">
        <f t="shared" si="109"/>
        <v>0</v>
      </c>
      <c r="L1201" s="468">
        <f>IF(J1201=1,SUM($J$6:J1201),0)</f>
        <v>0</v>
      </c>
      <c r="M1201" s="468">
        <f>IF(K1201=1,SUM($K$6:K1201),0)</f>
        <v>0</v>
      </c>
      <c r="N1201" s="513">
        <f t="shared" si="110"/>
        <v>0</v>
      </c>
      <c r="O1201" s="468">
        <f t="shared" si="111"/>
        <v>0</v>
      </c>
      <c r="P1201" s="468">
        <f>IF(O1201=1,SUM($O$6:O1201),0)</f>
        <v>0</v>
      </c>
    </row>
    <row r="1202" customHeight="1" spans="1:16">
      <c r="A1202" s="487"/>
      <c r="B1202" s="497">
        <v>5</v>
      </c>
      <c r="C1202" s="209" t="s">
        <v>1224</v>
      </c>
      <c r="D1202" s="498" t="s">
        <v>24</v>
      </c>
      <c r="E1202" s="499" t="s">
        <v>53</v>
      </c>
      <c r="F1202" s="501">
        <v>103860</v>
      </c>
      <c r="G1202" s="501">
        <v>103860</v>
      </c>
      <c r="H1202" s="502"/>
      <c r="I1202" s="495">
        <f t="shared" si="112"/>
        <v>103860</v>
      </c>
      <c r="J1202" s="511">
        <f t="shared" si="108"/>
        <v>0</v>
      </c>
      <c r="K1202" s="468">
        <f t="shared" si="109"/>
        <v>0</v>
      </c>
      <c r="L1202" s="468">
        <f>IF(J1202=1,SUM($J$6:J1202),0)</f>
        <v>0</v>
      </c>
      <c r="M1202" s="468">
        <f>IF(K1202=1,SUM($K$6:K1202),0)</f>
        <v>0</v>
      </c>
      <c r="N1202" s="513">
        <f t="shared" si="110"/>
        <v>0</v>
      </c>
      <c r="O1202" s="468">
        <f t="shared" si="111"/>
        <v>0</v>
      </c>
      <c r="P1202" s="468">
        <f>IF(O1202=1,SUM($O$6:O1202),0)</f>
        <v>0</v>
      </c>
    </row>
    <row r="1203" customHeight="1" spans="1:16">
      <c r="A1203" s="487"/>
      <c r="B1203" s="497">
        <v>6</v>
      </c>
      <c r="C1203" s="209" t="s">
        <v>1225</v>
      </c>
      <c r="D1203" s="498" t="s">
        <v>24</v>
      </c>
      <c r="E1203" s="499" t="s">
        <v>53</v>
      </c>
      <c r="F1203" s="501">
        <v>923940</v>
      </c>
      <c r="G1203" s="501">
        <v>923940</v>
      </c>
      <c r="H1203" s="502"/>
      <c r="I1203" s="495">
        <f t="shared" si="112"/>
        <v>923940</v>
      </c>
      <c r="J1203" s="511">
        <f t="shared" si="108"/>
        <v>0</v>
      </c>
      <c r="K1203" s="468">
        <f t="shared" si="109"/>
        <v>0</v>
      </c>
      <c r="L1203" s="468">
        <f>IF(J1203=1,SUM($J$6:J1203),0)</f>
        <v>0</v>
      </c>
      <c r="M1203" s="468">
        <f>IF(K1203=1,SUM($K$6:K1203),0)</f>
        <v>0</v>
      </c>
      <c r="N1203" s="513">
        <f t="shared" si="110"/>
        <v>0</v>
      </c>
      <c r="O1203" s="468">
        <f t="shared" si="111"/>
        <v>0</v>
      </c>
      <c r="P1203" s="468">
        <f>IF(O1203=1,SUM($O$6:O1203),0)</f>
        <v>0</v>
      </c>
    </row>
    <row r="1204" customHeight="1" spans="1:16">
      <c r="A1204" s="487"/>
      <c r="B1204" s="497">
        <v>7</v>
      </c>
      <c r="C1204" s="209" t="s">
        <v>1226</v>
      </c>
      <c r="D1204" s="498" t="s">
        <v>24</v>
      </c>
      <c r="E1204" s="499" t="s">
        <v>53</v>
      </c>
      <c r="F1204" s="501">
        <v>14160</v>
      </c>
      <c r="G1204" s="501">
        <v>14160</v>
      </c>
      <c r="H1204" s="502"/>
      <c r="I1204" s="495">
        <f t="shared" si="112"/>
        <v>14160</v>
      </c>
      <c r="J1204" s="511">
        <f t="shared" si="108"/>
        <v>0</v>
      </c>
      <c r="K1204" s="468">
        <f t="shared" si="109"/>
        <v>0</v>
      </c>
      <c r="L1204" s="468">
        <f>IF(J1204=1,SUM($J$6:J1204),0)</f>
        <v>0</v>
      </c>
      <c r="M1204" s="468">
        <f>IF(K1204=1,SUM($K$6:K1204),0)</f>
        <v>0</v>
      </c>
      <c r="N1204" s="513">
        <f t="shared" si="110"/>
        <v>0</v>
      </c>
      <c r="O1204" s="468">
        <f t="shared" si="111"/>
        <v>0</v>
      </c>
      <c r="P1204" s="468">
        <f>IF(O1204=1,SUM($O$6:O1204),0)</f>
        <v>0</v>
      </c>
    </row>
    <row r="1205" customHeight="1" spans="1:16">
      <c r="A1205" s="487"/>
      <c r="B1205" s="497">
        <v>8</v>
      </c>
      <c r="C1205" s="209" t="s">
        <v>1227</v>
      </c>
      <c r="D1205" s="498" t="s">
        <v>24</v>
      </c>
      <c r="E1205" s="499" t="s">
        <v>53</v>
      </c>
      <c r="F1205" s="501">
        <v>12060</v>
      </c>
      <c r="G1205" s="501">
        <v>12060</v>
      </c>
      <c r="H1205" s="502"/>
      <c r="I1205" s="495">
        <f t="shared" si="112"/>
        <v>12060</v>
      </c>
      <c r="J1205" s="511">
        <f t="shared" si="108"/>
        <v>0</v>
      </c>
      <c r="K1205" s="468">
        <f t="shared" si="109"/>
        <v>0</v>
      </c>
      <c r="L1205" s="468">
        <f>IF(J1205=1,SUM($J$6:J1205),0)</f>
        <v>0</v>
      </c>
      <c r="M1205" s="468">
        <f>IF(K1205=1,SUM($K$6:K1205),0)</f>
        <v>0</v>
      </c>
      <c r="N1205" s="513">
        <f t="shared" si="110"/>
        <v>0</v>
      </c>
      <c r="O1205" s="468">
        <f t="shared" si="111"/>
        <v>0</v>
      </c>
      <c r="P1205" s="468">
        <f>IF(O1205=1,SUM($O$6:O1205),0)</f>
        <v>0</v>
      </c>
    </row>
    <row r="1206" customHeight="1" spans="1:16">
      <c r="A1206" s="487"/>
      <c r="B1206" s="497">
        <v>9</v>
      </c>
      <c r="C1206" s="209" t="s">
        <v>1228</v>
      </c>
      <c r="D1206" s="498" t="s">
        <v>24</v>
      </c>
      <c r="E1206" s="499" t="s">
        <v>53</v>
      </c>
      <c r="F1206" s="501">
        <v>14160</v>
      </c>
      <c r="G1206" s="501">
        <v>14160</v>
      </c>
      <c r="H1206" s="502"/>
      <c r="I1206" s="495">
        <f t="shared" si="112"/>
        <v>14160</v>
      </c>
      <c r="J1206" s="511">
        <f t="shared" si="108"/>
        <v>0</v>
      </c>
      <c r="K1206" s="468">
        <f t="shared" si="109"/>
        <v>0</v>
      </c>
      <c r="L1206" s="468">
        <f>IF(J1206=1,SUM($J$6:J1206),0)</f>
        <v>0</v>
      </c>
      <c r="M1206" s="468">
        <f>IF(K1206=1,SUM($K$6:K1206),0)</f>
        <v>0</v>
      </c>
      <c r="N1206" s="513">
        <f t="shared" si="110"/>
        <v>0</v>
      </c>
      <c r="O1206" s="468">
        <f t="shared" si="111"/>
        <v>0</v>
      </c>
      <c r="P1206" s="468">
        <f>IF(O1206=1,SUM($O$6:O1206),0)</f>
        <v>0</v>
      </c>
    </row>
    <row r="1207" customHeight="1" spans="1:16">
      <c r="A1207" s="487"/>
      <c r="B1207" s="497">
        <v>10</v>
      </c>
      <c r="C1207" s="209" t="s">
        <v>1229</v>
      </c>
      <c r="D1207" s="498" t="s">
        <v>24</v>
      </c>
      <c r="E1207" s="499" t="s">
        <v>53</v>
      </c>
      <c r="F1207" s="501">
        <v>14160</v>
      </c>
      <c r="G1207" s="501">
        <v>14160</v>
      </c>
      <c r="H1207" s="502"/>
      <c r="I1207" s="495">
        <f t="shared" si="112"/>
        <v>14160</v>
      </c>
      <c r="J1207" s="511">
        <f t="shared" si="108"/>
        <v>0</v>
      </c>
      <c r="K1207" s="468">
        <f t="shared" si="109"/>
        <v>0</v>
      </c>
      <c r="L1207" s="468">
        <f>IF(J1207=1,SUM($J$6:J1207),0)</f>
        <v>0</v>
      </c>
      <c r="M1207" s="468">
        <f>IF(K1207=1,SUM($K$6:K1207),0)</f>
        <v>0</v>
      </c>
      <c r="N1207" s="513">
        <f t="shared" si="110"/>
        <v>0</v>
      </c>
      <c r="O1207" s="468">
        <f t="shared" si="111"/>
        <v>0</v>
      </c>
      <c r="P1207" s="468">
        <f>IF(O1207=1,SUM($O$6:O1207),0)</f>
        <v>0</v>
      </c>
    </row>
    <row r="1208" customHeight="1" spans="1:16">
      <c r="A1208" s="487"/>
      <c r="B1208" s="497">
        <v>11</v>
      </c>
      <c r="C1208" s="209" t="s">
        <v>1230</v>
      </c>
      <c r="D1208" s="498" t="s">
        <v>24</v>
      </c>
      <c r="E1208" s="499" t="s">
        <v>53</v>
      </c>
      <c r="F1208" s="501">
        <v>35040</v>
      </c>
      <c r="G1208" s="501">
        <v>35040</v>
      </c>
      <c r="H1208" s="502"/>
      <c r="I1208" s="495">
        <f t="shared" si="112"/>
        <v>35040</v>
      </c>
      <c r="J1208" s="511">
        <f t="shared" si="108"/>
        <v>0</v>
      </c>
      <c r="K1208" s="468">
        <f t="shared" si="109"/>
        <v>0</v>
      </c>
      <c r="L1208" s="468">
        <f>IF(J1208=1,SUM($J$6:J1208),0)</f>
        <v>0</v>
      </c>
      <c r="M1208" s="468">
        <f>IF(K1208=1,SUM($K$6:K1208),0)</f>
        <v>0</v>
      </c>
      <c r="N1208" s="513">
        <f t="shared" si="110"/>
        <v>0</v>
      </c>
      <c r="O1208" s="468">
        <f t="shared" si="111"/>
        <v>0</v>
      </c>
      <c r="P1208" s="468">
        <f>IF(O1208=1,SUM($O$6:O1208),0)</f>
        <v>0</v>
      </c>
    </row>
    <row r="1209" customHeight="1" spans="1:16">
      <c r="A1209" s="487"/>
      <c r="B1209" s="497">
        <v>12</v>
      </c>
      <c r="C1209" s="209" t="s">
        <v>1231</v>
      </c>
      <c r="D1209" s="498" t="s">
        <v>24</v>
      </c>
      <c r="E1209" s="499" t="s">
        <v>53</v>
      </c>
      <c r="F1209" s="501">
        <v>25860</v>
      </c>
      <c r="G1209" s="501">
        <v>25860</v>
      </c>
      <c r="H1209" s="502"/>
      <c r="I1209" s="495">
        <f t="shared" si="112"/>
        <v>25860</v>
      </c>
      <c r="J1209" s="511">
        <f t="shared" si="108"/>
        <v>0</v>
      </c>
      <c r="K1209" s="468">
        <f t="shared" si="109"/>
        <v>0</v>
      </c>
      <c r="L1209" s="468">
        <f>IF(J1209=1,SUM($J$6:J1209),0)</f>
        <v>0</v>
      </c>
      <c r="M1209" s="468">
        <f>IF(K1209=1,SUM($K$6:K1209),0)</f>
        <v>0</v>
      </c>
      <c r="N1209" s="513">
        <f t="shared" si="110"/>
        <v>0</v>
      </c>
      <c r="O1209" s="468">
        <f t="shared" si="111"/>
        <v>0</v>
      </c>
      <c r="P1209" s="468">
        <f>IF(O1209=1,SUM($O$6:O1209),0)</f>
        <v>0</v>
      </c>
    </row>
    <row r="1210" customHeight="1" spans="1:16">
      <c r="A1210" s="487"/>
      <c r="B1210" s="497">
        <v>13</v>
      </c>
      <c r="C1210" s="209" t="s">
        <v>1232</v>
      </c>
      <c r="D1210" s="498" t="s">
        <v>24</v>
      </c>
      <c r="E1210" s="499" t="s">
        <v>53</v>
      </c>
      <c r="F1210" s="501">
        <v>35040</v>
      </c>
      <c r="G1210" s="501">
        <v>35040</v>
      </c>
      <c r="H1210" s="502"/>
      <c r="I1210" s="495">
        <f t="shared" si="112"/>
        <v>35040</v>
      </c>
      <c r="J1210" s="511">
        <f t="shared" si="108"/>
        <v>0</v>
      </c>
      <c r="K1210" s="468">
        <f t="shared" si="109"/>
        <v>0</v>
      </c>
      <c r="L1210" s="468">
        <f>IF(J1210=1,SUM($J$6:J1210),0)</f>
        <v>0</v>
      </c>
      <c r="M1210" s="468">
        <f>IF(K1210=1,SUM($K$6:K1210),0)</f>
        <v>0</v>
      </c>
      <c r="N1210" s="513">
        <f t="shared" si="110"/>
        <v>0</v>
      </c>
      <c r="O1210" s="468">
        <f t="shared" si="111"/>
        <v>0</v>
      </c>
      <c r="P1210" s="468">
        <f>IF(O1210=1,SUM($O$6:O1210),0)</f>
        <v>0</v>
      </c>
    </row>
    <row r="1211" customHeight="1" spans="1:16">
      <c r="A1211" s="487"/>
      <c r="B1211" s="497">
        <v>14</v>
      </c>
      <c r="C1211" s="209" t="s">
        <v>1233</v>
      </c>
      <c r="D1211" s="498" t="s">
        <v>24</v>
      </c>
      <c r="E1211" s="499" t="s">
        <v>53</v>
      </c>
      <c r="F1211" s="501">
        <v>35040</v>
      </c>
      <c r="G1211" s="501">
        <v>35040</v>
      </c>
      <c r="H1211" s="502"/>
      <c r="I1211" s="495">
        <f t="shared" si="112"/>
        <v>35040</v>
      </c>
      <c r="J1211" s="511">
        <f t="shared" si="108"/>
        <v>0</v>
      </c>
      <c r="K1211" s="468">
        <f t="shared" si="109"/>
        <v>0</v>
      </c>
      <c r="L1211" s="468">
        <f>IF(J1211=1,SUM($J$6:J1211),0)</f>
        <v>0</v>
      </c>
      <c r="M1211" s="468">
        <f>IF(K1211=1,SUM($K$6:K1211),0)</f>
        <v>0</v>
      </c>
      <c r="N1211" s="513">
        <f t="shared" si="110"/>
        <v>0</v>
      </c>
      <c r="O1211" s="468">
        <f t="shared" si="111"/>
        <v>0</v>
      </c>
      <c r="P1211" s="468">
        <f>IF(O1211=1,SUM($O$6:O1211),0)</f>
        <v>0</v>
      </c>
    </row>
    <row r="1212" customHeight="1" spans="1:16">
      <c r="A1212" s="487"/>
      <c r="B1212" s="497">
        <v>15</v>
      </c>
      <c r="C1212" s="209" t="s">
        <v>1234</v>
      </c>
      <c r="D1212" s="498" t="s">
        <v>24</v>
      </c>
      <c r="E1212" s="499" t="s">
        <v>53</v>
      </c>
      <c r="F1212" s="501">
        <v>25860</v>
      </c>
      <c r="G1212" s="501">
        <v>25860</v>
      </c>
      <c r="H1212" s="502"/>
      <c r="I1212" s="495">
        <f t="shared" si="112"/>
        <v>25860</v>
      </c>
      <c r="J1212" s="511">
        <f t="shared" si="108"/>
        <v>0</v>
      </c>
      <c r="K1212" s="468">
        <f t="shared" si="109"/>
        <v>0</v>
      </c>
      <c r="L1212" s="468">
        <f>IF(J1212=1,SUM($J$6:J1212),0)</f>
        <v>0</v>
      </c>
      <c r="M1212" s="468">
        <f>IF(K1212=1,SUM($K$6:K1212),0)</f>
        <v>0</v>
      </c>
      <c r="N1212" s="513">
        <f t="shared" si="110"/>
        <v>0</v>
      </c>
      <c r="O1212" s="468">
        <f t="shared" si="111"/>
        <v>0</v>
      </c>
      <c r="P1212" s="468">
        <f>IF(O1212=1,SUM($O$6:O1212),0)</f>
        <v>0</v>
      </c>
    </row>
    <row r="1213" customHeight="1" spans="1:16">
      <c r="A1213" s="487"/>
      <c r="B1213" s="497">
        <v>16</v>
      </c>
      <c r="C1213" s="209" t="s">
        <v>1235</v>
      </c>
      <c r="D1213" s="498" t="s">
        <v>24</v>
      </c>
      <c r="E1213" s="499" t="s">
        <v>53</v>
      </c>
      <c r="F1213" s="501">
        <v>25860</v>
      </c>
      <c r="G1213" s="501">
        <v>25860</v>
      </c>
      <c r="H1213" s="502"/>
      <c r="I1213" s="495">
        <f t="shared" si="112"/>
        <v>25860</v>
      </c>
      <c r="J1213" s="511">
        <f t="shared" si="108"/>
        <v>0</v>
      </c>
      <c r="K1213" s="468">
        <f t="shared" si="109"/>
        <v>0</v>
      </c>
      <c r="L1213" s="468">
        <f>IF(J1213=1,SUM($J$6:J1213),0)</f>
        <v>0</v>
      </c>
      <c r="M1213" s="468">
        <f>IF(K1213=1,SUM($K$6:K1213),0)</f>
        <v>0</v>
      </c>
      <c r="N1213" s="513">
        <f t="shared" si="110"/>
        <v>0</v>
      </c>
      <c r="O1213" s="468">
        <f t="shared" si="111"/>
        <v>0</v>
      </c>
      <c r="P1213" s="468">
        <f>IF(O1213=1,SUM($O$6:O1213),0)</f>
        <v>0</v>
      </c>
    </row>
    <row r="1214" customHeight="1" spans="1:16">
      <c r="A1214" s="487"/>
      <c r="B1214" s="497">
        <v>17</v>
      </c>
      <c r="C1214" s="209" t="s">
        <v>1236</v>
      </c>
      <c r="D1214" s="498" t="s">
        <v>24</v>
      </c>
      <c r="E1214" s="499" t="s">
        <v>53</v>
      </c>
      <c r="F1214" s="501">
        <v>30960</v>
      </c>
      <c r="G1214" s="501">
        <v>30960</v>
      </c>
      <c r="H1214" s="502"/>
      <c r="I1214" s="495">
        <f t="shared" si="112"/>
        <v>30960</v>
      </c>
      <c r="J1214" s="511">
        <f t="shared" si="108"/>
        <v>0</v>
      </c>
      <c r="K1214" s="468">
        <f t="shared" si="109"/>
        <v>0</v>
      </c>
      <c r="L1214" s="468">
        <f>IF(J1214=1,SUM($J$6:J1214),0)</f>
        <v>0</v>
      </c>
      <c r="M1214" s="468">
        <f>IF(K1214=1,SUM($K$6:K1214),0)</f>
        <v>0</v>
      </c>
      <c r="N1214" s="513">
        <f t="shared" si="110"/>
        <v>0</v>
      </c>
      <c r="O1214" s="468">
        <f t="shared" si="111"/>
        <v>0</v>
      </c>
      <c r="P1214" s="468">
        <f>IF(O1214=1,SUM($O$6:O1214),0)</f>
        <v>0</v>
      </c>
    </row>
    <row r="1215" customHeight="1" spans="1:16">
      <c r="A1215" s="487"/>
      <c r="B1215" s="497">
        <v>18</v>
      </c>
      <c r="C1215" s="209" t="s">
        <v>1237</v>
      </c>
      <c r="D1215" s="498" t="s">
        <v>24</v>
      </c>
      <c r="E1215" s="499" t="s">
        <v>53</v>
      </c>
      <c r="F1215" s="501">
        <v>25860</v>
      </c>
      <c r="G1215" s="501">
        <v>25860</v>
      </c>
      <c r="H1215" s="502"/>
      <c r="I1215" s="495">
        <f t="shared" si="112"/>
        <v>25860</v>
      </c>
      <c r="J1215" s="511">
        <f t="shared" si="108"/>
        <v>0</v>
      </c>
      <c r="K1215" s="468">
        <f t="shared" si="109"/>
        <v>0</v>
      </c>
      <c r="L1215" s="468">
        <f>IF(J1215=1,SUM($J$6:J1215),0)</f>
        <v>0</v>
      </c>
      <c r="M1215" s="468">
        <f>IF(K1215=1,SUM($K$6:K1215),0)</f>
        <v>0</v>
      </c>
      <c r="N1215" s="513">
        <f t="shared" si="110"/>
        <v>0</v>
      </c>
      <c r="O1215" s="468">
        <f t="shared" si="111"/>
        <v>0</v>
      </c>
      <c r="P1215" s="468">
        <f>IF(O1215=1,SUM($O$6:O1215),0)</f>
        <v>0</v>
      </c>
    </row>
    <row r="1216" customHeight="1" spans="1:16">
      <c r="A1216" s="487"/>
      <c r="B1216" s="497">
        <v>19</v>
      </c>
      <c r="C1216" s="209" t="s">
        <v>1238</v>
      </c>
      <c r="D1216" s="498" t="s">
        <v>24</v>
      </c>
      <c r="E1216" s="499" t="s">
        <v>53</v>
      </c>
      <c r="F1216" s="501">
        <v>2305860</v>
      </c>
      <c r="G1216" s="501">
        <v>2305860</v>
      </c>
      <c r="H1216" s="502"/>
      <c r="I1216" s="495">
        <f t="shared" si="112"/>
        <v>2305860</v>
      </c>
      <c r="J1216" s="511">
        <f t="shared" si="108"/>
        <v>0</v>
      </c>
      <c r="K1216" s="468">
        <f t="shared" si="109"/>
        <v>0</v>
      </c>
      <c r="L1216" s="468">
        <f>IF(J1216=1,SUM($J$6:J1216),0)</f>
        <v>0</v>
      </c>
      <c r="M1216" s="468">
        <f>IF(K1216=1,SUM($K$6:K1216),0)</f>
        <v>0</v>
      </c>
      <c r="N1216" s="513">
        <f t="shared" si="110"/>
        <v>0</v>
      </c>
      <c r="O1216" s="468">
        <f t="shared" si="111"/>
        <v>0</v>
      </c>
      <c r="P1216" s="468">
        <f>IF(O1216=1,SUM($O$6:O1216),0)</f>
        <v>0</v>
      </c>
    </row>
    <row r="1217" customHeight="1" spans="1:16">
      <c r="A1217" s="487"/>
      <c r="B1217" s="497">
        <v>20</v>
      </c>
      <c r="C1217" s="209" t="s">
        <v>1239</v>
      </c>
      <c r="D1217" s="498" t="s">
        <v>24</v>
      </c>
      <c r="E1217" s="499" t="s">
        <v>53</v>
      </c>
      <c r="F1217" s="501">
        <v>18780</v>
      </c>
      <c r="G1217" s="501">
        <v>18780</v>
      </c>
      <c r="H1217" s="502"/>
      <c r="I1217" s="495">
        <f t="shared" si="112"/>
        <v>18780</v>
      </c>
      <c r="J1217" s="511">
        <f t="shared" si="108"/>
        <v>0</v>
      </c>
      <c r="K1217" s="468">
        <f t="shared" si="109"/>
        <v>0</v>
      </c>
      <c r="L1217" s="468">
        <f>IF(J1217=1,SUM($J$6:J1217),0)</f>
        <v>0</v>
      </c>
      <c r="M1217" s="468">
        <f>IF(K1217=1,SUM($K$6:K1217),0)</f>
        <v>0</v>
      </c>
      <c r="N1217" s="513">
        <f t="shared" si="110"/>
        <v>0</v>
      </c>
      <c r="O1217" s="468">
        <f t="shared" si="111"/>
        <v>0</v>
      </c>
      <c r="P1217" s="468">
        <f>IF(O1217=1,SUM($O$6:O1217),0)</f>
        <v>0</v>
      </c>
    </row>
    <row r="1218" customHeight="1" spans="1:16">
      <c r="A1218" s="487"/>
      <c r="B1218" s="497">
        <v>21</v>
      </c>
      <c r="C1218" s="209" t="s">
        <v>1240</v>
      </c>
      <c r="D1218" s="498" t="s">
        <v>24</v>
      </c>
      <c r="E1218" s="499" t="s">
        <v>53</v>
      </c>
      <c r="F1218" s="501">
        <v>27360</v>
      </c>
      <c r="G1218" s="501">
        <v>27360</v>
      </c>
      <c r="H1218" s="529"/>
      <c r="I1218" s="495">
        <f t="shared" si="112"/>
        <v>27360</v>
      </c>
      <c r="J1218" s="511">
        <f t="shared" si="108"/>
        <v>0</v>
      </c>
      <c r="K1218" s="468">
        <f t="shared" si="109"/>
        <v>0</v>
      </c>
      <c r="L1218" s="468">
        <f>IF(J1218=1,SUM($J$6:J1218),0)</f>
        <v>0</v>
      </c>
      <c r="M1218" s="468">
        <f>IF(K1218=1,SUM($K$6:K1218),0)</f>
        <v>0</v>
      </c>
      <c r="N1218" s="513">
        <f t="shared" si="110"/>
        <v>0</v>
      </c>
      <c r="O1218" s="468">
        <f t="shared" si="111"/>
        <v>0</v>
      </c>
      <c r="P1218" s="468">
        <f>IF(O1218=1,SUM($O$6:O1218),0)</f>
        <v>0</v>
      </c>
    </row>
    <row r="1219" customHeight="1" spans="1:16">
      <c r="A1219" s="487"/>
      <c r="B1219" s="497">
        <v>22</v>
      </c>
      <c r="C1219" s="209" t="s">
        <v>1241</v>
      </c>
      <c r="D1219" s="498" t="s">
        <v>24</v>
      </c>
      <c r="E1219" s="499" t="s">
        <v>53</v>
      </c>
      <c r="F1219" s="501">
        <v>18780</v>
      </c>
      <c r="G1219" s="501">
        <v>18780</v>
      </c>
      <c r="H1219" s="529"/>
      <c r="I1219" s="495">
        <f t="shared" si="112"/>
        <v>18780</v>
      </c>
      <c r="J1219" s="511">
        <f t="shared" si="108"/>
        <v>0</v>
      </c>
      <c r="K1219" s="468">
        <f t="shared" si="109"/>
        <v>0</v>
      </c>
      <c r="L1219" s="468">
        <f>IF(J1219=1,SUM($J$6:J1219),0)</f>
        <v>0</v>
      </c>
      <c r="M1219" s="468">
        <f>IF(K1219=1,SUM($K$6:K1219),0)</f>
        <v>0</v>
      </c>
      <c r="N1219" s="513">
        <f t="shared" si="110"/>
        <v>0</v>
      </c>
      <c r="O1219" s="468">
        <f t="shared" si="111"/>
        <v>0</v>
      </c>
      <c r="P1219" s="468">
        <f>IF(O1219=1,SUM($O$6:O1219),0)</f>
        <v>0</v>
      </c>
    </row>
    <row r="1220" customHeight="1" spans="1:16">
      <c r="A1220" s="487"/>
      <c r="B1220" s="497">
        <v>23</v>
      </c>
      <c r="C1220" s="209" t="s">
        <v>1242</v>
      </c>
      <c r="D1220" s="498" t="s">
        <v>24</v>
      </c>
      <c r="E1220" s="499" t="s">
        <v>53</v>
      </c>
      <c r="F1220" s="501">
        <v>27360</v>
      </c>
      <c r="G1220" s="501">
        <v>27360</v>
      </c>
      <c r="H1220" s="529"/>
      <c r="I1220" s="495">
        <f t="shared" si="112"/>
        <v>27360</v>
      </c>
      <c r="J1220" s="511">
        <f t="shared" si="108"/>
        <v>0</v>
      </c>
      <c r="K1220" s="468">
        <f t="shared" si="109"/>
        <v>0</v>
      </c>
      <c r="L1220" s="468">
        <f>IF(J1220=1,SUM($J$6:J1220),0)</f>
        <v>0</v>
      </c>
      <c r="M1220" s="468">
        <f>IF(K1220=1,SUM($K$6:K1220),0)</f>
        <v>0</v>
      </c>
      <c r="N1220" s="513">
        <f t="shared" si="110"/>
        <v>0</v>
      </c>
      <c r="O1220" s="468">
        <f t="shared" si="111"/>
        <v>0</v>
      </c>
      <c r="P1220" s="468">
        <f>IF(O1220=1,SUM($O$6:O1220),0)</f>
        <v>0</v>
      </c>
    </row>
    <row r="1221" customHeight="1" spans="1:16">
      <c r="A1221" s="487"/>
      <c r="B1221" s="497">
        <v>24</v>
      </c>
      <c r="C1221" s="209" t="s">
        <v>1243</v>
      </c>
      <c r="D1221" s="498" t="s">
        <v>24</v>
      </c>
      <c r="E1221" s="499" t="s">
        <v>53</v>
      </c>
      <c r="F1221" s="501">
        <v>18720</v>
      </c>
      <c r="G1221" s="501">
        <v>18720</v>
      </c>
      <c r="H1221" s="529"/>
      <c r="I1221" s="495">
        <f t="shared" si="112"/>
        <v>18720</v>
      </c>
      <c r="J1221" s="511">
        <f t="shared" si="108"/>
        <v>0</v>
      </c>
      <c r="K1221" s="468">
        <f t="shared" si="109"/>
        <v>0</v>
      </c>
      <c r="L1221" s="468">
        <f>IF(J1221=1,SUM($J$6:J1221),0)</f>
        <v>0</v>
      </c>
      <c r="M1221" s="468">
        <f>IF(K1221=1,SUM($K$6:K1221),0)</f>
        <v>0</v>
      </c>
      <c r="N1221" s="513">
        <f t="shared" si="110"/>
        <v>0</v>
      </c>
      <c r="O1221" s="468">
        <f t="shared" si="111"/>
        <v>0</v>
      </c>
      <c r="P1221" s="468">
        <f>IF(O1221=1,SUM($O$6:O1221),0)</f>
        <v>0</v>
      </c>
    </row>
    <row r="1222" customHeight="1" spans="1:16">
      <c r="A1222" s="487"/>
      <c r="B1222" s="497">
        <v>25</v>
      </c>
      <c r="C1222" s="209" t="s">
        <v>1244</v>
      </c>
      <c r="D1222" s="498" t="s">
        <v>24</v>
      </c>
      <c r="E1222" s="499" t="s">
        <v>53</v>
      </c>
      <c r="F1222" s="501">
        <v>18720</v>
      </c>
      <c r="G1222" s="501">
        <v>18720</v>
      </c>
      <c r="H1222" s="529"/>
      <c r="I1222" s="495">
        <f t="shared" si="112"/>
        <v>18720</v>
      </c>
      <c r="J1222" s="511">
        <f t="shared" si="108"/>
        <v>0</v>
      </c>
      <c r="K1222" s="468">
        <f t="shared" si="109"/>
        <v>0</v>
      </c>
      <c r="L1222" s="468">
        <f>IF(J1222=1,SUM($J$6:J1222),0)</f>
        <v>0</v>
      </c>
      <c r="M1222" s="468">
        <f>IF(K1222=1,SUM($K$6:K1222),0)</f>
        <v>0</v>
      </c>
      <c r="N1222" s="513">
        <f t="shared" si="110"/>
        <v>0</v>
      </c>
      <c r="O1222" s="468">
        <f t="shared" si="111"/>
        <v>0</v>
      </c>
      <c r="P1222" s="468">
        <f>IF(O1222=1,SUM($O$6:O1222),0)</f>
        <v>0</v>
      </c>
    </row>
    <row r="1223" customHeight="1" spans="1:16">
      <c r="A1223" s="487"/>
      <c r="B1223" s="497">
        <v>26</v>
      </c>
      <c r="C1223" s="209" t="s">
        <v>1245</v>
      </c>
      <c r="D1223" s="498" t="s">
        <v>24</v>
      </c>
      <c r="E1223" s="499" t="s">
        <v>53</v>
      </c>
      <c r="F1223" s="501">
        <v>18720</v>
      </c>
      <c r="G1223" s="501">
        <v>18720</v>
      </c>
      <c r="H1223" s="529"/>
      <c r="I1223" s="495">
        <f t="shared" si="112"/>
        <v>18720</v>
      </c>
      <c r="J1223" s="511">
        <f t="shared" si="108"/>
        <v>0</v>
      </c>
      <c r="K1223" s="468">
        <f t="shared" si="109"/>
        <v>0</v>
      </c>
      <c r="L1223" s="468">
        <f>IF(J1223=1,SUM($J$6:J1223),0)</f>
        <v>0</v>
      </c>
      <c r="M1223" s="468">
        <f>IF(K1223=1,SUM($K$6:K1223),0)</f>
        <v>0</v>
      </c>
      <c r="N1223" s="513">
        <f t="shared" si="110"/>
        <v>0</v>
      </c>
      <c r="O1223" s="468">
        <f t="shared" si="111"/>
        <v>0</v>
      </c>
      <c r="P1223" s="468">
        <f>IF(O1223=1,SUM($O$6:O1223),0)</f>
        <v>0</v>
      </c>
    </row>
    <row r="1224" customHeight="1" spans="1:16">
      <c r="A1224" s="487"/>
      <c r="B1224" s="497">
        <v>27</v>
      </c>
      <c r="C1224" s="209" t="s">
        <v>1246</v>
      </c>
      <c r="D1224" s="498" t="s">
        <v>24</v>
      </c>
      <c r="E1224" s="499" t="s">
        <v>53</v>
      </c>
      <c r="F1224" s="501">
        <v>25260</v>
      </c>
      <c r="G1224" s="501">
        <v>25260</v>
      </c>
      <c r="H1224" s="529"/>
      <c r="I1224" s="495">
        <f t="shared" si="112"/>
        <v>25260</v>
      </c>
      <c r="J1224" s="511">
        <f t="shared" si="108"/>
        <v>0</v>
      </c>
      <c r="K1224" s="468">
        <f t="shared" si="109"/>
        <v>0</v>
      </c>
      <c r="L1224" s="468">
        <f>IF(J1224=1,SUM($J$6:J1224),0)</f>
        <v>0</v>
      </c>
      <c r="M1224" s="468">
        <f>IF(K1224=1,SUM($K$6:K1224),0)</f>
        <v>0</v>
      </c>
      <c r="N1224" s="513">
        <f t="shared" si="110"/>
        <v>0</v>
      </c>
      <c r="O1224" s="468">
        <f t="shared" si="111"/>
        <v>0</v>
      </c>
      <c r="P1224" s="468">
        <f>IF(O1224=1,SUM($O$6:O1224),0)</f>
        <v>0</v>
      </c>
    </row>
    <row r="1225" customHeight="1" spans="1:16">
      <c r="A1225" s="487"/>
      <c r="B1225" s="497">
        <v>28</v>
      </c>
      <c r="C1225" s="209" t="s">
        <v>1247</v>
      </c>
      <c r="D1225" s="498" t="s">
        <v>24</v>
      </c>
      <c r="E1225" s="499" t="s">
        <v>53</v>
      </c>
      <c r="F1225" s="501">
        <v>25260</v>
      </c>
      <c r="G1225" s="501">
        <v>25260</v>
      </c>
      <c r="H1225" s="529"/>
      <c r="I1225" s="495">
        <f t="shared" si="112"/>
        <v>25260</v>
      </c>
      <c r="J1225" s="511">
        <f t="shared" si="108"/>
        <v>0</v>
      </c>
      <c r="K1225" s="468">
        <f t="shared" si="109"/>
        <v>0</v>
      </c>
      <c r="L1225" s="468">
        <f>IF(J1225=1,SUM($J$6:J1225),0)</f>
        <v>0</v>
      </c>
      <c r="M1225" s="468">
        <f>IF(K1225=1,SUM($K$6:K1225),0)</f>
        <v>0</v>
      </c>
      <c r="N1225" s="513">
        <f t="shared" si="110"/>
        <v>0</v>
      </c>
      <c r="O1225" s="468">
        <f t="shared" si="111"/>
        <v>0</v>
      </c>
      <c r="P1225" s="468">
        <f>IF(O1225=1,SUM($O$6:O1225),0)</f>
        <v>0</v>
      </c>
    </row>
    <row r="1226" customHeight="1" spans="1:16">
      <c r="A1226" s="487"/>
      <c r="B1226" s="497">
        <v>29</v>
      </c>
      <c r="C1226" s="209" t="s">
        <v>1248</v>
      </c>
      <c r="D1226" s="498" t="s">
        <v>24</v>
      </c>
      <c r="E1226" s="499" t="s">
        <v>53</v>
      </c>
      <c r="F1226" s="501">
        <v>22860</v>
      </c>
      <c r="G1226" s="501">
        <v>22860</v>
      </c>
      <c r="H1226" s="529"/>
      <c r="I1226" s="495">
        <f t="shared" si="112"/>
        <v>22860</v>
      </c>
      <c r="J1226" s="511">
        <f t="shared" si="108"/>
        <v>0</v>
      </c>
      <c r="K1226" s="468">
        <f t="shared" si="109"/>
        <v>0</v>
      </c>
      <c r="L1226" s="468">
        <f>IF(J1226=1,SUM($J$6:J1226),0)</f>
        <v>0</v>
      </c>
      <c r="M1226" s="468">
        <f>IF(K1226=1,SUM($K$6:K1226),0)</f>
        <v>0</v>
      </c>
      <c r="N1226" s="513">
        <f t="shared" si="110"/>
        <v>0</v>
      </c>
      <c r="O1226" s="468">
        <f t="shared" si="111"/>
        <v>0</v>
      </c>
      <c r="P1226" s="468">
        <f>IF(O1226=1,SUM($O$6:O1226),0)</f>
        <v>0</v>
      </c>
    </row>
    <row r="1227" customHeight="1" spans="1:16">
      <c r="A1227" s="487"/>
      <c r="B1227" s="497">
        <v>30</v>
      </c>
      <c r="C1227" s="209" t="s">
        <v>1249</v>
      </c>
      <c r="D1227" s="498" t="s">
        <v>24</v>
      </c>
      <c r="E1227" s="499" t="s">
        <v>53</v>
      </c>
      <c r="F1227" s="501">
        <v>74340</v>
      </c>
      <c r="G1227" s="501">
        <v>74340</v>
      </c>
      <c r="H1227" s="529"/>
      <c r="I1227" s="495">
        <f t="shared" si="112"/>
        <v>74340</v>
      </c>
      <c r="J1227" s="511">
        <f t="shared" si="108"/>
        <v>0</v>
      </c>
      <c r="K1227" s="468">
        <f t="shared" si="109"/>
        <v>0</v>
      </c>
      <c r="L1227" s="468">
        <f>IF(J1227=1,SUM($J$6:J1227),0)</f>
        <v>0</v>
      </c>
      <c r="M1227" s="468">
        <f>IF(K1227=1,SUM($K$6:K1227),0)</f>
        <v>0</v>
      </c>
      <c r="N1227" s="513">
        <f t="shared" si="110"/>
        <v>0</v>
      </c>
      <c r="O1227" s="468">
        <f t="shared" si="111"/>
        <v>0</v>
      </c>
      <c r="P1227" s="468">
        <f>IF(O1227=1,SUM($O$6:O1227),0)</f>
        <v>0</v>
      </c>
    </row>
    <row r="1228" customHeight="1" spans="1:16">
      <c r="A1228" s="487"/>
      <c r="B1228" s="497">
        <v>31</v>
      </c>
      <c r="C1228" s="209" t="s">
        <v>1250</v>
      </c>
      <c r="D1228" s="498" t="s">
        <v>24</v>
      </c>
      <c r="E1228" s="499" t="s">
        <v>53</v>
      </c>
      <c r="F1228" s="501">
        <v>74340</v>
      </c>
      <c r="G1228" s="501">
        <v>74340</v>
      </c>
      <c r="H1228" s="529"/>
      <c r="I1228" s="495">
        <f t="shared" si="112"/>
        <v>74340</v>
      </c>
      <c r="J1228" s="511">
        <f t="shared" ref="J1228:J1291" si="113">IF(D1228="MDU-KD",1,0)</f>
        <v>0</v>
      </c>
      <c r="K1228" s="468">
        <f t="shared" ref="K1228:K1291" si="114">IF(D1228="HDW",1,0)</f>
        <v>0</v>
      </c>
      <c r="L1228" s="468">
        <f>IF(J1228=1,SUM($J$6:J1228),0)</f>
        <v>0</v>
      </c>
      <c r="M1228" s="468">
        <f>IF(K1228=1,SUM($K$6:K1228),0)</f>
        <v>0</v>
      </c>
      <c r="N1228" s="513">
        <f t="shared" ref="N1228:N1291" si="115">IF(L1228=0,M1228,L1228)</f>
        <v>0</v>
      </c>
      <c r="O1228" s="468">
        <f t="shared" ref="O1228:O1291" si="116">IF(E1228=0,0,IF(LEFT(C1228,11)="Tiang Beton",1,0))</f>
        <v>0</v>
      </c>
      <c r="P1228" s="468">
        <f>IF(O1228=1,SUM($O$6:O1228),0)</f>
        <v>0</v>
      </c>
    </row>
    <row r="1229" customHeight="1" spans="1:16">
      <c r="A1229" s="487"/>
      <c r="B1229" s="497">
        <v>32</v>
      </c>
      <c r="C1229" s="209" t="s">
        <v>1251</v>
      </c>
      <c r="D1229" s="498" t="s">
        <v>24</v>
      </c>
      <c r="E1229" s="499" t="s">
        <v>53</v>
      </c>
      <c r="F1229" s="501">
        <v>27540</v>
      </c>
      <c r="G1229" s="501">
        <v>27540</v>
      </c>
      <c r="H1229" s="529"/>
      <c r="I1229" s="495">
        <f t="shared" si="112"/>
        <v>27540</v>
      </c>
      <c r="J1229" s="511">
        <f t="shared" si="113"/>
        <v>0</v>
      </c>
      <c r="K1229" s="468">
        <f t="shared" si="114"/>
        <v>0</v>
      </c>
      <c r="L1229" s="468">
        <f>IF(J1229=1,SUM($J$6:J1229),0)</f>
        <v>0</v>
      </c>
      <c r="M1229" s="468">
        <f>IF(K1229=1,SUM($K$6:K1229),0)</f>
        <v>0</v>
      </c>
      <c r="N1229" s="513">
        <f t="shared" si="115"/>
        <v>0</v>
      </c>
      <c r="O1229" s="468">
        <f t="shared" si="116"/>
        <v>0</v>
      </c>
      <c r="P1229" s="468">
        <f>IF(O1229=1,SUM($O$6:O1229),0)</f>
        <v>0</v>
      </c>
    </row>
    <row r="1230" customHeight="1" spans="1:16">
      <c r="A1230" s="487"/>
      <c r="B1230" s="497">
        <v>33</v>
      </c>
      <c r="C1230" s="209" t="s">
        <v>1252</v>
      </c>
      <c r="D1230" s="498" t="s">
        <v>24</v>
      </c>
      <c r="E1230" s="499" t="s">
        <v>53</v>
      </c>
      <c r="F1230" s="501">
        <v>21480</v>
      </c>
      <c r="G1230" s="501">
        <v>21480</v>
      </c>
      <c r="H1230" s="529"/>
      <c r="I1230" s="495">
        <f t="shared" si="112"/>
        <v>21480</v>
      </c>
      <c r="J1230" s="511">
        <f t="shared" si="113"/>
        <v>0</v>
      </c>
      <c r="K1230" s="468">
        <f t="shared" si="114"/>
        <v>0</v>
      </c>
      <c r="L1230" s="468">
        <f>IF(J1230=1,SUM($J$6:J1230),0)</f>
        <v>0</v>
      </c>
      <c r="M1230" s="468">
        <f>IF(K1230=1,SUM($K$6:K1230),0)</f>
        <v>0</v>
      </c>
      <c r="N1230" s="513">
        <f t="shared" si="115"/>
        <v>0</v>
      </c>
      <c r="O1230" s="468">
        <f t="shared" si="116"/>
        <v>0</v>
      </c>
      <c r="P1230" s="468">
        <f>IF(O1230=1,SUM($O$6:O1230),0)</f>
        <v>0</v>
      </c>
    </row>
    <row r="1231" customHeight="1" spans="1:16">
      <c r="A1231" s="487"/>
      <c r="B1231" s="497">
        <v>34</v>
      </c>
      <c r="C1231" s="209" t="s">
        <v>1253</v>
      </c>
      <c r="D1231" s="498" t="s">
        <v>24</v>
      </c>
      <c r="E1231" s="499" t="s">
        <v>53</v>
      </c>
      <c r="F1231" s="501">
        <v>25560</v>
      </c>
      <c r="G1231" s="501">
        <v>25560</v>
      </c>
      <c r="H1231" s="529"/>
      <c r="I1231" s="495">
        <f t="shared" si="112"/>
        <v>25560</v>
      </c>
      <c r="J1231" s="511">
        <f t="shared" si="113"/>
        <v>0</v>
      </c>
      <c r="K1231" s="468">
        <f t="shared" si="114"/>
        <v>0</v>
      </c>
      <c r="L1231" s="468">
        <f>IF(J1231=1,SUM($J$6:J1231),0)</f>
        <v>0</v>
      </c>
      <c r="M1231" s="468">
        <f>IF(K1231=1,SUM($K$6:K1231),0)</f>
        <v>0</v>
      </c>
      <c r="N1231" s="513">
        <f t="shared" si="115"/>
        <v>0</v>
      </c>
      <c r="O1231" s="468">
        <f t="shared" si="116"/>
        <v>0</v>
      </c>
      <c r="P1231" s="468">
        <f>IF(O1231=1,SUM($O$6:O1231),0)</f>
        <v>0</v>
      </c>
    </row>
    <row r="1232" customHeight="1" spans="1:16">
      <c r="A1232" s="487"/>
      <c r="B1232" s="497">
        <v>35</v>
      </c>
      <c r="C1232" s="209" t="s">
        <v>1254</v>
      </c>
      <c r="D1232" s="498" t="s">
        <v>24</v>
      </c>
      <c r="E1232" s="499" t="s">
        <v>53</v>
      </c>
      <c r="F1232" s="501">
        <v>457260</v>
      </c>
      <c r="G1232" s="501">
        <v>457260</v>
      </c>
      <c r="H1232" s="529"/>
      <c r="I1232" s="495">
        <f t="shared" si="112"/>
        <v>457260</v>
      </c>
      <c r="J1232" s="511">
        <f t="shared" si="113"/>
        <v>0</v>
      </c>
      <c r="K1232" s="468">
        <f t="shared" si="114"/>
        <v>0</v>
      </c>
      <c r="L1232" s="468">
        <f>IF(J1232=1,SUM($J$6:J1232),0)</f>
        <v>0</v>
      </c>
      <c r="M1232" s="468">
        <f>IF(K1232=1,SUM($K$6:K1232),0)</f>
        <v>0</v>
      </c>
      <c r="N1232" s="513">
        <f t="shared" si="115"/>
        <v>0</v>
      </c>
      <c r="O1232" s="468">
        <f t="shared" si="116"/>
        <v>0</v>
      </c>
      <c r="P1232" s="468">
        <f>IF(O1232=1,SUM($O$6:O1232),0)</f>
        <v>0</v>
      </c>
    </row>
    <row r="1233" customHeight="1" spans="1:16">
      <c r="A1233" s="487"/>
      <c r="B1233" s="497">
        <v>36</v>
      </c>
      <c r="C1233" s="209" t="s">
        <v>1255</v>
      </c>
      <c r="D1233" s="498" t="s">
        <v>24</v>
      </c>
      <c r="E1233" s="499" t="s">
        <v>53</v>
      </c>
      <c r="F1233" s="501">
        <v>6360</v>
      </c>
      <c r="G1233" s="501">
        <v>6360</v>
      </c>
      <c r="H1233" s="529"/>
      <c r="I1233" s="495">
        <f t="shared" si="112"/>
        <v>6360</v>
      </c>
      <c r="J1233" s="511">
        <f t="shared" si="113"/>
        <v>0</v>
      </c>
      <c r="K1233" s="468">
        <f t="shared" si="114"/>
        <v>0</v>
      </c>
      <c r="L1233" s="468">
        <f>IF(J1233=1,SUM($J$6:J1233),0)</f>
        <v>0</v>
      </c>
      <c r="M1233" s="468">
        <f>IF(K1233=1,SUM($K$6:K1233),0)</f>
        <v>0</v>
      </c>
      <c r="N1233" s="513">
        <f t="shared" si="115"/>
        <v>0</v>
      </c>
      <c r="O1233" s="468">
        <f t="shared" si="116"/>
        <v>0</v>
      </c>
      <c r="P1233" s="468">
        <f>IF(O1233=1,SUM($O$6:O1233),0)</f>
        <v>0</v>
      </c>
    </row>
    <row r="1234" customHeight="1" spans="1:16">
      <c r="A1234" s="487"/>
      <c r="B1234" s="497">
        <v>38</v>
      </c>
      <c r="C1234" s="209" t="s">
        <v>1256</v>
      </c>
      <c r="D1234" s="498" t="s">
        <v>24</v>
      </c>
      <c r="E1234" s="499" t="s">
        <v>53</v>
      </c>
      <c r="F1234" s="501">
        <v>368820</v>
      </c>
      <c r="G1234" s="501">
        <v>368820</v>
      </c>
      <c r="H1234" s="529"/>
      <c r="I1234" s="495">
        <f t="shared" si="112"/>
        <v>368820</v>
      </c>
      <c r="J1234" s="511">
        <f t="shared" si="113"/>
        <v>0</v>
      </c>
      <c r="K1234" s="468">
        <f t="shared" si="114"/>
        <v>0</v>
      </c>
      <c r="L1234" s="468">
        <f>IF(J1234=1,SUM($J$6:J1234),0)</f>
        <v>0</v>
      </c>
      <c r="M1234" s="468">
        <f>IF(K1234=1,SUM($K$6:K1234),0)</f>
        <v>0</v>
      </c>
      <c r="N1234" s="513">
        <f t="shared" si="115"/>
        <v>0</v>
      </c>
      <c r="O1234" s="468">
        <f t="shared" si="116"/>
        <v>0</v>
      </c>
      <c r="P1234" s="468">
        <f>IF(O1234=1,SUM($O$6:O1234),0)</f>
        <v>0</v>
      </c>
    </row>
    <row r="1235" customHeight="1" spans="1:16">
      <c r="A1235" s="487"/>
      <c r="B1235" s="497">
        <v>39</v>
      </c>
      <c r="C1235" s="209" t="s">
        <v>1257</v>
      </c>
      <c r="D1235" s="498" t="s">
        <v>24</v>
      </c>
      <c r="E1235" s="499" t="s">
        <v>53</v>
      </c>
      <c r="F1235" s="501">
        <v>497400</v>
      </c>
      <c r="G1235" s="501">
        <v>497400</v>
      </c>
      <c r="H1235" s="529"/>
      <c r="I1235" s="495">
        <f t="shared" si="112"/>
        <v>497400</v>
      </c>
      <c r="J1235" s="511">
        <f t="shared" si="113"/>
        <v>0</v>
      </c>
      <c r="K1235" s="468">
        <f t="shared" si="114"/>
        <v>0</v>
      </c>
      <c r="L1235" s="468">
        <f>IF(J1235=1,SUM($J$6:J1235),0)</f>
        <v>0</v>
      </c>
      <c r="M1235" s="468">
        <f>IF(K1235=1,SUM($K$6:K1235),0)</f>
        <v>0</v>
      </c>
      <c r="N1235" s="513">
        <f t="shared" si="115"/>
        <v>0</v>
      </c>
      <c r="O1235" s="468">
        <f t="shared" si="116"/>
        <v>0</v>
      </c>
      <c r="P1235" s="468">
        <f>IF(O1235=1,SUM($O$6:O1235),0)</f>
        <v>0</v>
      </c>
    </row>
    <row r="1236" customHeight="1" spans="1:16">
      <c r="A1236" s="487"/>
      <c r="B1236" s="497">
        <v>41</v>
      </c>
      <c r="C1236" s="209" t="s">
        <v>1258</v>
      </c>
      <c r="D1236" s="498" t="s">
        <v>24</v>
      </c>
      <c r="E1236" s="499" t="s">
        <v>53</v>
      </c>
      <c r="F1236" s="501">
        <v>107520</v>
      </c>
      <c r="G1236" s="501">
        <v>107520</v>
      </c>
      <c r="H1236" s="529"/>
      <c r="I1236" s="495">
        <f t="shared" si="112"/>
        <v>107520</v>
      </c>
      <c r="J1236" s="511">
        <f t="shared" si="113"/>
        <v>0</v>
      </c>
      <c r="K1236" s="468">
        <f t="shared" si="114"/>
        <v>0</v>
      </c>
      <c r="L1236" s="468">
        <f>IF(J1236=1,SUM($J$6:J1236),0)</f>
        <v>0</v>
      </c>
      <c r="M1236" s="468">
        <f>IF(K1236=1,SUM($K$6:K1236),0)</f>
        <v>0</v>
      </c>
      <c r="N1236" s="513">
        <f t="shared" si="115"/>
        <v>0</v>
      </c>
      <c r="O1236" s="468">
        <f t="shared" si="116"/>
        <v>0</v>
      </c>
      <c r="P1236" s="468">
        <f>IF(O1236=1,SUM($O$6:O1236),0)</f>
        <v>0</v>
      </c>
    </row>
    <row r="1237" customHeight="1" spans="1:16">
      <c r="A1237" s="487"/>
      <c r="B1237" s="497">
        <v>42</v>
      </c>
      <c r="C1237" s="209" t="s">
        <v>1259</v>
      </c>
      <c r="D1237" s="498" t="s">
        <v>24</v>
      </c>
      <c r="E1237" s="499" t="s">
        <v>898</v>
      </c>
      <c r="F1237" s="501">
        <v>8622.46</v>
      </c>
      <c r="G1237" s="501">
        <v>8622.46</v>
      </c>
      <c r="H1237" s="529"/>
      <c r="I1237" s="495">
        <f t="shared" si="112"/>
        <v>8622.46</v>
      </c>
      <c r="J1237" s="511">
        <f t="shared" si="113"/>
        <v>0</v>
      </c>
      <c r="K1237" s="468">
        <f t="shared" si="114"/>
        <v>0</v>
      </c>
      <c r="L1237" s="468">
        <f>IF(J1237=1,SUM($J$6:J1237),0)</f>
        <v>0</v>
      </c>
      <c r="M1237" s="468">
        <f>IF(K1237=1,SUM($K$6:K1237),0)</f>
        <v>0</v>
      </c>
      <c r="N1237" s="513">
        <f t="shared" si="115"/>
        <v>0</v>
      </c>
      <c r="O1237" s="468">
        <f t="shared" si="116"/>
        <v>0</v>
      </c>
      <c r="P1237" s="468">
        <f>IF(O1237=1,SUM($O$6:O1237),0)</f>
        <v>0</v>
      </c>
    </row>
    <row r="1238" customHeight="1" spans="1:16">
      <c r="A1238" s="487"/>
      <c r="B1238" s="497"/>
      <c r="C1238" s="209"/>
      <c r="D1238" s="498" t="s">
        <v>122</v>
      </c>
      <c r="E1238" s="499"/>
      <c r="F1238" s="501">
        <v>0</v>
      </c>
      <c r="G1238" s="501">
        <v>0</v>
      </c>
      <c r="H1238" s="529"/>
      <c r="I1238" s="495">
        <f t="shared" si="112"/>
        <v>0</v>
      </c>
      <c r="J1238" s="511">
        <f t="shared" si="113"/>
        <v>0</v>
      </c>
      <c r="K1238" s="468">
        <f t="shared" si="114"/>
        <v>0</v>
      </c>
      <c r="L1238" s="468">
        <f>IF(J1238=1,SUM($J$6:J1238),0)</f>
        <v>0</v>
      </c>
      <c r="M1238" s="468">
        <f>IF(K1238=1,SUM($K$6:K1238),0)</f>
        <v>0</v>
      </c>
      <c r="N1238" s="513">
        <f t="shared" si="115"/>
        <v>0</v>
      </c>
      <c r="O1238" s="468">
        <f t="shared" si="116"/>
        <v>0</v>
      </c>
      <c r="P1238" s="468">
        <f>IF(O1238=1,SUM($O$6:O1238),0)</f>
        <v>0</v>
      </c>
    </row>
    <row r="1239" customHeight="1" spans="1:16">
      <c r="A1239" s="487"/>
      <c r="B1239" s="497" t="s">
        <v>708</v>
      </c>
      <c r="C1239" s="209" t="s">
        <v>899</v>
      </c>
      <c r="D1239" s="498" t="s">
        <v>122</v>
      </c>
      <c r="E1239" s="499"/>
      <c r="F1239" s="501">
        <v>0</v>
      </c>
      <c r="G1239" s="501">
        <v>0</v>
      </c>
      <c r="H1239" s="529"/>
      <c r="I1239" s="495">
        <f t="shared" si="112"/>
        <v>0</v>
      </c>
      <c r="J1239" s="511">
        <f t="shared" si="113"/>
        <v>0</v>
      </c>
      <c r="K1239" s="468">
        <f t="shared" si="114"/>
        <v>0</v>
      </c>
      <c r="L1239" s="468">
        <f>IF(J1239=1,SUM($J$6:J1239),0)</f>
        <v>0</v>
      </c>
      <c r="M1239" s="468">
        <f>IF(K1239=1,SUM($K$6:K1239),0)</f>
        <v>0</v>
      </c>
      <c r="N1239" s="513">
        <f t="shared" si="115"/>
        <v>0</v>
      </c>
      <c r="O1239" s="468">
        <f t="shared" si="116"/>
        <v>0</v>
      </c>
      <c r="P1239" s="468">
        <f>IF(O1239=1,SUM($O$6:O1239),0)</f>
        <v>0</v>
      </c>
    </row>
    <row r="1240" customHeight="1" spans="1:16">
      <c r="A1240" s="487"/>
      <c r="B1240" s="497">
        <v>1</v>
      </c>
      <c r="C1240" s="209" t="s">
        <v>1260</v>
      </c>
      <c r="D1240" s="498" t="s">
        <v>24</v>
      </c>
      <c r="E1240" s="499" t="s">
        <v>53</v>
      </c>
      <c r="F1240" s="501">
        <v>940920</v>
      </c>
      <c r="G1240" s="501">
        <v>940920</v>
      </c>
      <c r="H1240" s="502"/>
      <c r="I1240" s="495">
        <f t="shared" si="112"/>
        <v>940920</v>
      </c>
      <c r="J1240" s="511">
        <f t="shared" si="113"/>
        <v>0</v>
      </c>
      <c r="K1240" s="468">
        <f t="shared" si="114"/>
        <v>0</v>
      </c>
      <c r="L1240" s="468">
        <f>IF(J1240=1,SUM($J$6:J1240),0)</f>
        <v>0</v>
      </c>
      <c r="M1240" s="468">
        <f>IF(K1240=1,SUM($K$6:K1240),0)</f>
        <v>0</v>
      </c>
      <c r="N1240" s="513">
        <f t="shared" si="115"/>
        <v>0</v>
      </c>
      <c r="O1240" s="468">
        <f t="shared" si="116"/>
        <v>0</v>
      </c>
      <c r="P1240" s="468">
        <f>IF(O1240=1,SUM($O$6:O1240),0)</f>
        <v>0</v>
      </c>
    </row>
    <row r="1241" customHeight="1" spans="1:16">
      <c r="A1241" s="487"/>
      <c r="B1241" s="497">
        <v>2</v>
      </c>
      <c r="C1241" s="209" t="s">
        <v>1261</v>
      </c>
      <c r="D1241" s="498" t="s">
        <v>24</v>
      </c>
      <c r="E1241" s="499" t="s">
        <v>53</v>
      </c>
      <c r="F1241" s="501">
        <v>2080260</v>
      </c>
      <c r="G1241" s="501">
        <v>2080260</v>
      </c>
      <c r="H1241" s="529"/>
      <c r="I1241" s="495">
        <f t="shared" si="112"/>
        <v>2080260</v>
      </c>
      <c r="J1241" s="511">
        <f t="shared" si="113"/>
        <v>0</v>
      </c>
      <c r="K1241" s="468">
        <f t="shared" si="114"/>
        <v>0</v>
      </c>
      <c r="L1241" s="468">
        <f>IF(J1241=1,SUM($J$6:J1241),0)</f>
        <v>0</v>
      </c>
      <c r="M1241" s="468">
        <f>IF(K1241=1,SUM($K$6:K1241),0)</f>
        <v>0</v>
      </c>
      <c r="N1241" s="513">
        <f t="shared" si="115"/>
        <v>0</v>
      </c>
      <c r="O1241" s="468">
        <f t="shared" si="116"/>
        <v>0</v>
      </c>
      <c r="P1241" s="468">
        <f>IF(O1241=1,SUM($O$6:O1241),0)</f>
        <v>0</v>
      </c>
    </row>
    <row r="1242" customHeight="1" spans="1:16">
      <c r="A1242" s="487"/>
      <c r="B1242" s="497">
        <v>3</v>
      </c>
      <c r="C1242" s="209" t="s">
        <v>1262</v>
      </c>
      <c r="D1242" s="498" t="s">
        <v>24</v>
      </c>
      <c r="E1242" s="499" t="s">
        <v>53</v>
      </c>
      <c r="F1242" s="501">
        <v>2080260</v>
      </c>
      <c r="G1242" s="501">
        <v>2080260</v>
      </c>
      <c r="H1242" s="529"/>
      <c r="I1242" s="495">
        <f t="shared" si="112"/>
        <v>2080260</v>
      </c>
      <c r="J1242" s="511">
        <f t="shared" si="113"/>
        <v>0</v>
      </c>
      <c r="K1242" s="468">
        <f t="shared" si="114"/>
        <v>0</v>
      </c>
      <c r="L1242" s="468">
        <f>IF(J1242=1,SUM($J$6:J1242),0)</f>
        <v>0</v>
      </c>
      <c r="M1242" s="468">
        <f>IF(K1242=1,SUM($K$6:K1242),0)</f>
        <v>0</v>
      </c>
      <c r="N1242" s="513">
        <f t="shared" si="115"/>
        <v>0</v>
      </c>
      <c r="O1242" s="468">
        <f t="shared" si="116"/>
        <v>0</v>
      </c>
      <c r="P1242" s="468">
        <f>IF(O1242=1,SUM($O$6:O1242),0)</f>
        <v>0</v>
      </c>
    </row>
    <row r="1243" customHeight="1" spans="1:16">
      <c r="A1243" s="487"/>
      <c r="B1243" s="497">
        <v>4</v>
      </c>
      <c r="C1243" s="209" t="s">
        <v>1263</v>
      </c>
      <c r="D1243" s="498" t="s">
        <v>24</v>
      </c>
      <c r="E1243" s="499" t="s">
        <v>53</v>
      </c>
      <c r="F1243" s="501">
        <v>909420</v>
      </c>
      <c r="G1243" s="501">
        <v>909420</v>
      </c>
      <c r="H1243" s="529"/>
      <c r="I1243" s="495">
        <f t="shared" si="112"/>
        <v>909420</v>
      </c>
      <c r="J1243" s="511">
        <f t="shared" si="113"/>
        <v>0</v>
      </c>
      <c r="K1243" s="468">
        <f t="shared" si="114"/>
        <v>0</v>
      </c>
      <c r="L1243" s="468">
        <f>IF(J1243=1,SUM($J$6:J1243),0)</f>
        <v>0</v>
      </c>
      <c r="M1243" s="468">
        <f>IF(K1243=1,SUM($K$6:K1243),0)</f>
        <v>0</v>
      </c>
      <c r="N1243" s="513">
        <f t="shared" si="115"/>
        <v>0</v>
      </c>
      <c r="O1243" s="468">
        <f t="shared" si="116"/>
        <v>0</v>
      </c>
      <c r="P1243" s="468">
        <f>IF(O1243=1,SUM($O$6:O1243),0)</f>
        <v>0</v>
      </c>
    </row>
    <row r="1244" customHeight="1" spans="1:16">
      <c r="A1244" s="487"/>
      <c r="B1244" s="497"/>
      <c r="C1244" s="209"/>
      <c r="D1244" s="498"/>
      <c r="E1244" s="499"/>
      <c r="F1244" s="501">
        <v>0</v>
      </c>
      <c r="G1244" s="501">
        <v>0</v>
      </c>
      <c r="H1244" s="529"/>
      <c r="I1244" s="495">
        <f t="shared" si="112"/>
        <v>0</v>
      </c>
      <c r="J1244" s="511">
        <f t="shared" si="113"/>
        <v>0</v>
      </c>
      <c r="K1244" s="468">
        <f t="shared" si="114"/>
        <v>0</v>
      </c>
      <c r="L1244" s="468">
        <f>IF(J1244=1,SUM($J$6:J1244),0)</f>
        <v>0</v>
      </c>
      <c r="M1244" s="468">
        <f>IF(K1244=1,SUM($K$6:K1244),0)</f>
        <v>0</v>
      </c>
      <c r="N1244" s="513">
        <f t="shared" si="115"/>
        <v>0</v>
      </c>
      <c r="O1244" s="468">
        <f t="shared" si="116"/>
        <v>0</v>
      </c>
      <c r="P1244" s="468">
        <f>IF(O1244=1,SUM($O$6:O1244),0)</f>
        <v>0</v>
      </c>
    </row>
    <row r="1245" customHeight="1" spans="1:16">
      <c r="A1245" s="487"/>
      <c r="B1245" s="497" t="s">
        <v>708</v>
      </c>
      <c r="C1245" s="209" t="s">
        <v>904</v>
      </c>
      <c r="D1245" s="498" t="s">
        <v>122</v>
      </c>
      <c r="E1245" s="499"/>
      <c r="F1245" s="501">
        <v>0</v>
      </c>
      <c r="G1245" s="501">
        <v>0</v>
      </c>
      <c r="H1245" s="529"/>
      <c r="I1245" s="495">
        <f t="shared" si="112"/>
        <v>0</v>
      </c>
      <c r="J1245" s="511">
        <f t="shared" si="113"/>
        <v>0</v>
      </c>
      <c r="K1245" s="468">
        <f t="shared" si="114"/>
        <v>0</v>
      </c>
      <c r="L1245" s="468">
        <f>IF(J1245=1,SUM($J$6:J1245),0)</f>
        <v>0</v>
      </c>
      <c r="M1245" s="468">
        <f>IF(K1245=1,SUM($K$6:K1245),0)</f>
        <v>0</v>
      </c>
      <c r="N1245" s="513">
        <f t="shared" si="115"/>
        <v>0</v>
      </c>
      <c r="O1245" s="468">
        <f t="shared" si="116"/>
        <v>0</v>
      </c>
      <c r="P1245" s="468">
        <f>IF(O1245=1,SUM($O$6:O1245),0)</f>
        <v>0</v>
      </c>
    </row>
    <row r="1246" customHeight="1" spans="1:16">
      <c r="A1246" s="487"/>
      <c r="B1246" s="497">
        <v>1</v>
      </c>
      <c r="C1246" s="209" t="s">
        <v>1264</v>
      </c>
      <c r="D1246" s="498" t="s">
        <v>24</v>
      </c>
      <c r="E1246" s="499" t="s">
        <v>906</v>
      </c>
      <c r="F1246" s="501">
        <v>285420</v>
      </c>
      <c r="G1246" s="501">
        <v>285420</v>
      </c>
      <c r="H1246" s="529"/>
      <c r="I1246" s="495">
        <f t="shared" si="112"/>
        <v>285420</v>
      </c>
      <c r="J1246" s="511">
        <f t="shared" si="113"/>
        <v>0</v>
      </c>
      <c r="K1246" s="468">
        <f t="shared" si="114"/>
        <v>0</v>
      </c>
      <c r="L1246" s="468">
        <f>IF(J1246=1,SUM($J$6:J1246),0)</f>
        <v>0</v>
      </c>
      <c r="M1246" s="468">
        <f>IF(K1246=1,SUM($K$6:K1246),0)</f>
        <v>0</v>
      </c>
      <c r="N1246" s="513">
        <f t="shared" si="115"/>
        <v>0</v>
      </c>
      <c r="O1246" s="468">
        <f t="shared" si="116"/>
        <v>0</v>
      </c>
      <c r="P1246" s="468">
        <f>IF(O1246=1,SUM($O$6:O1246),0)</f>
        <v>0</v>
      </c>
    </row>
    <row r="1247" customHeight="1" spans="1:16">
      <c r="A1247" s="487"/>
      <c r="B1247" s="497">
        <v>2</v>
      </c>
      <c r="C1247" s="209" t="s">
        <v>1265</v>
      </c>
      <c r="D1247" s="498" t="s">
        <v>24</v>
      </c>
      <c r="E1247" s="499" t="s">
        <v>906</v>
      </c>
      <c r="F1247" s="501">
        <v>285420</v>
      </c>
      <c r="G1247" s="501">
        <v>285420</v>
      </c>
      <c r="H1247" s="529"/>
      <c r="I1247" s="495">
        <f t="shared" si="112"/>
        <v>285420</v>
      </c>
      <c r="J1247" s="511">
        <f t="shared" si="113"/>
        <v>0</v>
      </c>
      <c r="K1247" s="468">
        <f t="shared" si="114"/>
        <v>0</v>
      </c>
      <c r="L1247" s="468">
        <f>IF(J1247=1,SUM($J$6:J1247),0)</f>
        <v>0</v>
      </c>
      <c r="M1247" s="468">
        <f>IF(K1247=1,SUM($K$6:K1247),0)</f>
        <v>0</v>
      </c>
      <c r="N1247" s="513">
        <f t="shared" si="115"/>
        <v>0</v>
      </c>
      <c r="O1247" s="468">
        <f t="shared" si="116"/>
        <v>0</v>
      </c>
      <c r="P1247" s="468">
        <f>IF(O1247=1,SUM($O$6:O1247),0)</f>
        <v>0</v>
      </c>
    </row>
    <row r="1248" customHeight="1" spans="1:16">
      <c r="A1248" s="487"/>
      <c r="B1248" s="497">
        <v>3</v>
      </c>
      <c r="C1248" s="209" t="s">
        <v>1266</v>
      </c>
      <c r="D1248" s="498" t="s">
        <v>24</v>
      </c>
      <c r="E1248" s="499" t="s">
        <v>906</v>
      </c>
      <c r="F1248" s="501">
        <v>222780</v>
      </c>
      <c r="G1248" s="501">
        <v>222780</v>
      </c>
      <c r="H1248" s="529"/>
      <c r="I1248" s="495">
        <f t="shared" si="112"/>
        <v>222780</v>
      </c>
      <c r="J1248" s="511">
        <f t="shared" si="113"/>
        <v>0</v>
      </c>
      <c r="K1248" s="468">
        <f t="shared" si="114"/>
        <v>0</v>
      </c>
      <c r="L1248" s="468">
        <f>IF(J1248=1,SUM($J$6:J1248),0)</f>
        <v>0</v>
      </c>
      <c r="M1248" s="468">
        <f>IF(K1248=1,SUM($K$6:K1248),0)</f>
        <v>0</v>
      </c>
      <c r="N1248" s="513">
        <f t="shared" si="115"/>
        <v>0</v>
      </c>
      <c r="O1248" s="468">
        <f t="shared" si="116"/>
        <v>0</v>
      </c>
      <c r="P1248" s="468">
        <f>IF(O1248=1,SUM($O$6:O1248),0)</f>
        <v>0</v>
      </c>
    </row>
    <row r="1249" customHeight="1" spans="1:16">
      <c r="A1249" s="487"/>
      <c r="B1249" s="497">
        <v>4</v>
      </c>
      <c r="C1249" s="209" t="s">
        <v>1267</v>
      </c>
      <c r="D1249" s="498" t="s">
        <v>24</v>
      </c>
      <c r="E1249" s="499" t="s">
        <v>906</v>
      </c>
      <c r="F1249" s="501">
        <v>211020</v>
      </c>
      <c r="G1249" s="501">
        <v>211020</v>
      </c>
      <c r="H1249" s="529"/>
      <c r="I1249" s="495">
        <f t="shared" si="112"/>
        <v>211020</v>
      </c>
      <c r="J1249" s="511">
        <f t="shared" si="113"/>
        <v>0</v>
      </c>
      <c r="K1249" s="468">
        <f t="shared" si="114"/>
        <v>0</v>
      </c>
      <c r="L1249" s="468">
        <f>IF(J1249=1,SUM($J$6:J1249),0)</f>
        <v>0</v>
      </c>
      <c r="M1249" s="468">
        <f>IF(K1249=1,SUM($K$6:K1249),0)</f>
        <v>0</v>
      </c>
      <c r="N1249" s="513">
        <f t="shared" si="115"/>
        <v>0</v>
      </c>
      <c r="O1249" s="468">
        <f t="shared" si="116"/>
        <v>0</v>
      </c>
      <c r="P1249" s="468">
        <f>IF(O1249=1,SUM($O$6:O1249),0)</f>
        <v>0</v>
      </c>
    </row>
    <row r="1250" customHeight="1" spans="1:16">
      <c r="A1250" s="487"/>
      <c r="B1250" s="497">
        <v>5</v>
      </c>
      <c r="C1250" s="209" t="s">
        <v>1268</v>
      </c>
      <c r="D1250" s="498" t="s">
        <v>24</v>
      </c>
      <c r="E1250" s="499" t="s">
        <v>906</v>
      </c>
      <c r="F1250" s="501">
        <v>180060</v>
      </c>
      <c r="G1250" s="501">
        <v>180060</v>
      </c>
      <c r="H1250" s="529"/>
      <c r="I1250" s="495">
        <f t="shared" si="112"/>
        <v>180060</v>
      </c>
      <c r="J1250" s="511">
        <f t="shared" si="113"/>
        <v>0</v>
      </c>
      <c r="K1250" s="468">
        <f t="shared" si="114"/>
        <v>0</v>
      </c>
      <c r="L1250" s="468">
        <f>IF(J1250=1,SUM($J$6:J1250),0)</f>
        <v>0</v>
      </c>
      <c r="M1250" s="468">
        <f>IF(K1250=1,SUM($K$6:K1250),0)</f>
        <v>0</v>
      </c>
      <c r="N1250" s="513">
        <f t="shared" si="115"/>
        <v>0</v>
      </c>
      <c r="O1250" s="468">
        <f t="shared" si="116"/>
        <v>0</v>
      </c>
      <c r="P1250" s="468">
        <f>IF(O1250=1,SUM($O$6:O1250),0)</f>
        <v>0</v>
      </c>
    </row>
    <row r="1251" customHeight="1" spans="1:16">
      <c r="A1251" s="487"/>
      <c r="B1251" s="497">
        <v>6</v>
      </c>
      <c r="C1251" s="209" t="s">
        <v>1269</v>
      </c>
      <c r="D1251" s="498" t="s">
        <v>24</v>
      </c>
      <c r="E1251" s="499" t="s">
        <v>906</v>
      </c>
      <c r="F1251" s="501">
        <v>174540</v>
      </c>
      <c r="G1251" s="501">
        <v>174540</v>
      </c>
      <c r="H1251" s="529"/>
      <c r="I1251" s="495">
        <f t="shared" si="112"/>
        <v>174540</v>
      </c>
      <c r="J1251" s="511">
        <f t="shared" si="113"/>
        <v>0</v>
      </c>
      <c r="K1251" s="468">
        <f t="shared" si="114"/>
        <v>0</v>
      </c>
      <c r="L1251" s="468">
        <f>IF(J1251=1,SUM($J$6:J1251),0)</f>
        <v>0</v>
      </c>
      <c r="M1251" s="468">
        <f>IF(K1251=1,SUM($K$6:K1251),0)</f>
        <v>0</v>
      </c>
      <c r="N1251" s="513">
        <f t="shared" si="115"/>
        <v>0</v>
      </c>
      <c r="O1251" s="468">
        <f t="shared" si="116"/>
        <v>0</v>
      </c>
      <c r="P1251" s="468">
        <f>IF(O1251=1,SUM($O$6:O1251),0)</f>
        <v>0</v>
      </c>
    </row>
    <row r="1252" customHeight="1" spans="1:16">
      <c r="A1252" s="487"/>
      <c r="B1252" s="497">
        <v>7</v>
      </c>
      <c r="C1252" s="209" t="s">
        <v>1270</v>
      </c>
      <c r="D1252" s="498" t="s">
        <v>24</v>
      </c>
      <c r="E1252" s="499" t="s">
        <v>906</v>
      </c>
      <c r="F1252" s="501">
        <v>174360</v>
      </c>
      <c r="G1252" s="501">
        <v>174360</v>
      </c>
      <c r="H1252" s="529"/>
      <c r="I1252" s="495">
        <f t="shared" si="112"/>
        <v>174360</v>
      </c>
      <c r="J1252" s="511">
        <f t="shared" si="113"/>
        <v>0</v>
      </c>
      <c r="K1252" s="468">
        <f t="shared" si="114"/>
        <v>0</v>
      </c>
      <c r="L1252" s="468">
        <f>IF(J1252=1,SUM($J$6:J1252),0)</f>
        <v>0</v>
      </c>
      <c r="M1252" s="468">
        <f>IF(K1252=1,SUM($K$6:K1252),0)</f>
        <v>0</v>
      </c>
      <c r="N1252" s="513">
        <f t="shared" si="115"/>
        <v>0</v>
      </c>
      <c r="O1252" s="468">
        <f t="shared" si="116"/>
        <v>0</v>
      </c>
      <c r="P1252" s="468">
        <f>IF(O1252=1,SUM($O$6:O1252),0)</f>
        <v>0</v>
      </c>
    </row>
    <row r="1253" customHeight="1" spans="1:16">
      <c r="A1253" s="487"/>
      <c r="B1253" s="497">
        <v>8</v>
      </c>
      <c r="C1253" s="209" t="s">
        <v>1271</v>
      </c>
      <c r="D1253" s="498" t="s">
        <v>24</v>
      </c>
      <c r="E1253" s="499" t="s">
        <v>906</v>
      </c>
      <c r="F1253" s="501">
        <v>148200</v>
      </c>
      <c r="G1253" s="501">
        <v>148200</v>
      </c>
      <c r="H1253" s="529"/>
      <c r="I1253" s="495">
        <f t="shared" ref="I1253:I1317" si="117">IF($I$5=$G$4,G1253,(IF($I$5=$F$4,F1253,0)))</f>
        <v>148200</v>
      </c>
      <c r="J1253" s="511">
        <f t="shared" si="113"/>
        <v>0</v>
      </c>
      <c r="K1253" s="468">
        <f t="shared" si="114"/>
        <v>0</v>
      </c>
      <c r="L1253" s="468">
        <f>IF(J1253=1,SUM($J$6:J1253),0)</f>
        <v>0</v>
      </c>
      <c r="M1253" s="468">
        <f>IF(K1253=1,SUM($K$6:K1253),0)</f>
        <v>0</v>
      </c>
      <c r="N1253" s="513">
        <f t="shared" si="115"/>
        <v>0</v>
      </c>
      <c r="O1253" s="468">
        <f t="shared" si="116"/>
        <v>0</v>
      </c>
      <c r="P1253" s="468">
        <f>IF(O1253=1,SUM($O$6:O1253),0)</f>
        <v>0</v>
      </c>
    </row>
    <row r="1254" customHeight="1" spans="1:16">
      <c r="A1254" s="487"/>
      <c r="B1254" s="497">
        <v>9</v>
      </c>
      <c r="C1254" s="209" t="s">
        <v>1272</v>
      </c>
      <c r="D1254" s="498" t="s">
        <v>24</v>
      </c>
      <c r="E1254" s="499" t="s">
        <v>906</v>
      </c>
      <c r="F1254" s="501">
        <v>165600</v>
      </c>
      <c r="G1254" s="501">
        <v>165600</v>
      </c>
      <c r="H1254" s="529"/>
      <c r="I1254" s="495">
        <f t="shared" si="117"/>
        <v>165600</v>
      </c>
      <c r="J1254" s="511">
        <f t="shared" si="113"/>
        <v>0</v>
      </c>
      <c r="K1254" s="468">
        <f t="shared" si="114"/>
        <v>0</v>
      </c>
      <c r="L1254" s="468">
        <f>IF(J1254=1,SUM($J$6:J1254),0)</f>
        <v>0</v>
      </c>
      <c r="M1254" s="468">
        <f>IF(K1254=1,SUM($K$6:K1254),0)</f>
        <v>0</v>
      </c>
      <c r="N1254" s="513">
        <f t="shared" si="115"/>
        <v>0</v>
      </c>
      <c r="O1254" s="468">
        <f t="shared" si="116"/>
        <v>0</v>
      </c>
      <c r="P1254" s="468">
        <f>IF(O1254=1,SUM($O$6:O1254),0)</f>
        <v>0</v>
      </c>
    </row>
    <row r="1255" customHeight="1" spans="1:16">
      <c r="A1255" s="487"/>
      <c r="B1255" s="497">
        <v>10</v>
      </c>
      <c r="C1255" s="209" t="s">
        <v>1273</v>
      </c>
      <c r="D1255" s="498" t="s">
        <v>24</v>
      </c>
      <c r="E1255" s="499" t="s">
        <v>906</v>
      </c>
      <c r="F1255" s="501">
        <v>160860</v>
      </c>
      <c r="G1255" s="501">
        <v>160860</v>
      </c>
      <c r="H1255" s="529"/>
      <c r="I1255" s="495">
        <f t="shared" si="117"/>
        <v>160860</v>
      </c>
      <c r="J1255" s="511">
        <f t="shared" si="113"/>
        <v>0</v>
      </c>
      <c r="K1255" s="468">
        <f t="shared" si="114"/>
        <v>0</v>
      </c>
      <c r="L1255" s="468">
        <f>IF(J1255=1,SUM($J$6:J1255),0)</f>
        <v>0</v>
      </c>
      <c r="M1255" s="468">
        <f>IF(K1255=1,SUM($K$6:K1255),0)</f>
        <v>0</v>
      </c>
      <c r="N1255" s="513">
        <f t="shared" si="115"/>
        <v>0</v>
      </c>
      <c r="O1255" s="468">
        <f t="shared" si="116"/>
        <v>0</v>
      </c>
      <c r="P1255" s="468">
        <f>IF(O1255=1,SUM($O$6:O1255),0)</f>
        <v>0</v>
      </c>
    </row>
    <row r="1256" customHeight="1" spans="1:16">
      <c r="A1256" s="487"/>
      <c r="B1256" s="497">
        <v>11</v>
      </c>
      <c r="C1256" s="209" t="s">
        <v>1274</v>
      </c>
      <c r="D1256" s="498" t="s">
        <v>24</v>
      </c>
      <c r="E1256" s="499" t="s">
        <v>906</v>
      </c>
      <c r="F1256" s="501">
        <v>133440</v>
      </c>
      <c r="G1256" s="501">
        <v>133440</v>
      </c>
      <c r="H1256" s="529"/>
      <c r="I1256" s="495">
        <f t="shared" si="117"/>
        <v>133440</v>
      </c>
      <c r="J1256" s="511">
        <f t="shared" si="113"/>
        <v>0</v>
      </c>
      <c r="K1256" s="468">
        <f t="shared" si="114"/>
        <v>0</v>
      </c>
      <c r="L1256" s="468">
        <f>IF(J1256=1,SUM($J$6:J1256),0)</f>
        <v>0</v>
      </c>
      <c r="M1256" s="468">
        <f>IF(K1256=1,SUM($K$6:K1256),0)</f>
        <v>0</v>
      </c>
      <c r="N1256" s="513">
        <f t="shared" si="115"/>
        <v>0</v>
      </c>
      <c r="O1256" s="468">
        <f t="shared" si="116"/>
        <v>0</v>
      </c>
      <c r="P1256" s="468">
        <f>IF(O1256=1,SUM($O$6:O1256),0)</f>
        <v>0</v>
      </c>
    </row>
    <row r="1257" customHeight="1" spans="1:16">
      <c r="A1257" s="487"/>
      <c r="B1257" s="497">
        <v>12</v>
      </c>
      <c r="C1257" s="209" t="s">
        <v>1275</v>
      </c>
      <c r="D1257" s="498" t="s">
        <v>24</v>
      </c>
      <c r="E1257" s="499" t="s">
        <v>906</v>
      </c>
      <c r="F1257" s="501">
        <v>133440</v>
      </c>
      <c r="G1257" s="501">
        <v>133440</v>
      </c>
      <c r="H1257" s="529"/>
      <c r="I1257" s="495">
        <f t="shared" si="117"/>
        <v>133440</v>
      </c>
      <c r="J1257" s="511">
        <f t="shared" si="113"/>
        <v>0</v>
      </c>
      <c r="K1257" s="468">
        <f t="shared" si="114"/>
        <v>0</v>
      </c>
      <c r="L1257" s="468">
        <f>IF(J1257=1,SUM($J$6:J1257),0)</f>
        <v>0</v>
      </c>
      <c r="M1257" s="468">
        <f>IF(K1257=1,SUM($K$6:K1257),0)</f>
        <v>0</v>
      </c>
      <c r="N1257" s="513">
        <f t="shared" si="115"/>
        <v>0</v>
      </c>
      <c r="O1257" s="468">
        <f t="shared" si="116"/>
        <v>0</v>
      </c>
      <c r="P1257" s="468">
        <f>IF(O1257=1,SUM($O$6:O1257),0)</f>
        <v>0</v>
      </c>
    </row>
    <row r="1258" customHeight="1" spans="1:16">
      <c r="A1258" s="487"/>
      <c r="B1258" s="497">
        <v>13</v>
      </c>
      <c r="C1258" s="209" t="s">
        <v>1276</v>
      </c>
      <c r="D1258" s="498" t="s">
        <v>24</v>
      </c>
      <c r="E1258" s="499" t="s">
        <v>906</v>
      </c>
      <c r="F1258" s="501">
        <v>118380</v>
      </c>
      <c r="G1258" s="501">
        <v>118380</v>
      </c>
      <c r="H1258" s="529"/>
      <c r="I1258" s="495">
        <f t="shared" si="117"/>
        <v>118380</v>
      </c>
      <c r="J1258" s="511">
        <f t="shared" si="113"/>
        <v>0</v>
      </c>
      <c r="K1258" s="468">
        <f t="shared" si="114"/>
        <v>0</v>
      </c>
      <c r="L1258" s="468">
        <f>IF(J1258=1,SUM($J$6:J1258),0)</f>
        <v>0</v>
      </c>
      <c r="M1258" s="468">
        <f>IF(K1258=1,SUM($K$6:K1258),0)</f>
        <v>0</v>
      </c>
      <c r="N1258" s="513">
        <f t="shared" si="115"/>
        <v>0</v>
      </c>
      <c r="O1258" s="468">
        <f t="shared" si="116"/>
        <v>0</v>
      </c>
      <c r="P1258" s="468">
        <f>IF(O1258=1,SUM($O$6:O1258),0)</f>
        <v>0</v>
      </c>
    </row>
    <row r="1259" customHeight="1" spans="1:16">
      <c r="A1259" s="487"/>
      <c r="B1259" s="497">
        <v>14</v>
      </c>
      <c r="C1259" s="209" t="s">
        <v>1277</v>
      </c>
      <c r="D1259" s="498" t="s">
        <v>24</v>
      </c>
      <c r="E1259" s="499" t="s">
        <v>906</v>
      </c>
      <c r="F1259" s="501">
        <v>89520</v>
      </c>
      <c r="G1259" s="501">
        <v>89520</v>
      </c>
      <c r="H1259" s="529"/>
      <c r="I1259" s="495">
        <f t="shared" si="117"/>
        <v>89520</v>
      </c>
      <c r="J1259" s="511">
        <f t="shared" si="113"/>
        <v>0</v>
      </c>
      <c r="K1259" s="468">
        <f t="shared" si="114"/>
        <v>0</v>
      </c>
      <c r="L1259" s="468">
        <f>IF(J1259=1,SUM($J$6:J1259),0)</f>
        <v>0</v>
      </c>
      <c r="M1259" s="468">
        <f>IF(K1259=1,SUM($K$6:K1259),0)</f>
        <v>0</v>
      </c>
      <c r="N1259" s="513">
        <f t="shared" si="115"/>
        <v>0</v>
      </c>
      <c r="O1259" s="468">
        <f t="shared" si="116"/>
        <v>0</v>
      </c>
      <c r="P1259" s="468">
        <f>IF(O1259=1,SUM($O$6:O1259),0)</f>
        <v>0</v>
      </c>
    </row>
    <row r="1260" customHeight="1" spans="1:16">
      <c r="A1260" s="487"/>
      <c r="B1260" s="497">
        <v>15</v>
      </c>
      <c r="C1260" s="209" t="s">
        <v>1278</v>
      </c>
      <c r="D1260" s="498" t="s">
        <v>24</v>
      </c>
      <c r="E1260" s="499" t="s">
        <v>906</v>
      </c>
      <c r="F1260" s="501">
        <v>234120</v>
      </c>
      <c r="G1260" s="501">
        <v>234120</v>
      </c>
      <c r="H1260" s="529"/>
      <c r="I1260" s="495">
        <f t="shared" si="117"/>
        <v>234120</v>
      </c>
      <c r="J1260" s="511">
        <f t="shared" si="113"/>
        <v>0</v>
      </c>
      <c r="K1260" s="468">
        <f t="shared" si="114"/>
        <v>0</v>
      </c>
      <c r="L1260" s="468">
        <f>IF(J1260=1,SUM($J$6:J1260),0)</f>
        <v>0</v>
      </c>
      <c r="M1260" s="468">
        <f>IF(K1260=1,SUM($K$6:K1260),0)</f>
        <v>0</v>
      </c>
      <c r="N1260" s="513">
        <f t="shared" si="115"/>
        <v>0</v>
      </c>
      <c r="O1260" s="468">
        <f t="shared" si="116"/>
        <v>0</v>
      </c>
      <c r="P1260" s="468">
        <f>IF(O1260=1,SUM($O$6:O1260),0)</f>
        <v>0</v>
      </c>
    </row>
    <row r="1261" customHeight="1" spans="1:16">
      <c r="A1261" s="487"/>
      <c r="B1261" s="497">
        <v>16</v>
      </c>
      <c r="C1261" s="209" t="s">
        <v>1279</v>
      </c>
      <c r="D1261" s="498" t="s">
        <v>24</v>
      </c>
      <c r="E1261" s="499" t="s">
        <v>906</v>
      </c>
      <c r="F1261" s="501">
        <v>184560</v>
      </c>
      <c r="G1261" s="501">
        <v>184560</v>
      </c>
      <c r="H1261" s="529"/>
      <c r="I1261" s="495">
        <f t="shared" si="117"/>
        <v>184560</v>
      </c>
      <c r="J1261" s="511">
        <f t="shared" si="113"/>
        <v>0</v>
      </c>
      <c r="K1261" s="468">
        <f t="shared" si="114"/>
        <v>0</v>
      </c>
      <c r="L1261" s="468">
        <f>IF(J1261=1,SUM($J$6:J1261),0)</f>
        <v>0</v>
      </c>
      <c r="M1261" s="468">
        <f>IF(K1261=1,SUM($K$6:K1261),0)</f>
        <v>0</v>
      </c>
      <c r="N1261" s="513">
        <f t="shared" si="115"/>
        <v>0</v>
      </c>
      <c r="O1261" s="468">
        <f t="shared" si="116"/>
        <v>0</v>
      </c>
      <c r="P1261" s="468">
        <f>IF(O1261=1,SUM($O$6:O1261),0)</f>
        <v>0</v>
      </c>
    </row>
    <row r="1262" customHeight="1" spans="1:16">
      <c r="A1262" s="487"/>
      <c r="B1262" s="497">
        <v>17</v>
      </c>
      <c r="C1262" s="209" t="s">
        <v>1280</v>
      </c>
      <c r="D1262" s="498" t="s">
        <v>24</v>
      </c>
      <c r="E1262" s="499" t="s">
        <v>906</v>
      </c>
      <c r="F1262" s="501">
        <v>156960</v>
      </c>
      <c r="G1262" s="501">
        <v>156960</v>
      </c>
      <c r="H1262" s="529"/>
      <c r="I1262" s="495">
        <f t="shared" si="117"/>
        <v>156960</v>
      </c>
      <c r="J1262" s="511">
        <f t="shared" si="113"/>
        <v>0</v>
      </c>
      <c r="K1262" s="468">
        <f t="shared" si="114"/>
        <v>0</v>
      </c>
      <c r="L1262" s="468">
        <f>IF(J1262=1,SUM($J$6:J1262),0)</f>
        <v>0</v>
      </c>
      <c r="M1262" s="468">
        <f>IF(K1262=1,SUM($K$6:K1262),0)</f>
        <v>0</v>
      </c>
      <c r="N1262" s="513">
        <f t="shared" si="115"/>
        <v>0</v>
      </c>
      <c r="O1262" s="468">
        <f t="shared" si="116"/>
        <v>0</v>
      </c>
      <c r="P1262" s="468">
        <f>IF(O1262=1,SUM($O$6:O1262),0)</f>
        <v>0</v>
      </c>
    </row>
    <row r="1263" customHeight="1" spans="1:16">
      <c r="A1263" s="487"/>
      <c r="B1263" s="497">
        <v>18</v>
      </c>
      <c r="C1263" s="209" t="s">
        <v>1281</v>
      </c>
      <c r="D1263" s="498" t="s">
        <v>24</v>
      </c>
      <c r="E1263" s="499" t="s">
        <v>906</v>
      </c>
      <c r="F1263" s="501">
        <v>119220</v>
      </c>
      <c r="G1263" s="501">
        <v>119220</v>
      </c>
      <c r="H1263" s="502"/>
      <c r="I1263" s="495">
        <f t="shared" si="117"/>
        <v>119220</v>
      </c>
      <c r="J1263" s="511">
        <f t="shared" si="113"/>
        <v>0</v>
      </c>
      <c r="K1263" s="468">
        <f t="shared" si="114"/>
        <v>0</v>
      </c>
      <c r="L1263" s="468">
        <f>IF(J1263=1,SUM($J$6:J1263),0)</f>
        <v>0</v>
      </c>
      <c r="M1263" s="468">
        <f>IF(K1263=1,SUM($K$6:K1263),0)</f>
        <v>0</v>
      </c>
      <c r="N1263" s="513">
        <f t="shared" si="115"/>
        <v>0</v>
      </c>
      <c r="O1263" s="468">
        <f t="shared" si="116"/>
        <v>0</v>
      </c>
      <c r="P1263" s="468">
        <f>IF(O1263=1,SUM($O$6:O1263),0)</f>
        <v>0</v>
      </c>
    </row>
    <row r="1264" customHeight="1" spans="1:16">
      <c r="A1264" s="487"/>
      <c r="B1264" s="497">
        <v>19</v>
      </c>
      <c r="C1264" s="209" t="s">
        <v>1282</v>
      </c>
      <c r="D1264" s="498" t="s">
        <v>24</v>
      </c>
      <c r="E1264" s="499" t="s">
        <v>906</v>
      </c>
      <c r="F1264" s="501">
        <v>163560</v>
      </c>
      <c r="G1264" s="501">
        <v>163560</v>
      </c>
      <c r="H1264" s="502"/>
      <c r="I1264" s="495">
        <f t="shared" si="117"/>
        <v>163560</v>
      </c>
      <c r="J1264" s="511">
        <f t="shared" si="113"/>
        <v>0</v>
      </c>
      <c r="K1264" s="468">
        <f t="shared" si="114"/>
        <v>0</v>
      </c>
      <c r="L1264" s="468">
        <f>IF(J1264=1,SUM($J$6:J1264),0)</f>
        <v>0</v>
      </c>
      <c r="M1264" s="468">
        <f>IF(K1264=1,SUM($K$6:K1264),0)</f>
        <v>0</v>
      </c>
      <c r="N1264" s="513">
        <f t="shared" si="115"/>
        <v>0</v>
      </c>
      <c r="O1264" s="468">
        <f t="shared" si="116"/>
        <v>0</v>
      </c>
      <c r="P1264" s="468">
        <f>IF(O1264=1,SUM($O$6:O1264),0)</f>
        <v>0</v>
      </c>
    </row>
    <row r="1265" customHeight="1" spans="1:16">
      <c r="A1265" s="487"/>
      <c r="B1265" s="497">
        <v>20</v>
      </c>
      <c r="C1265" s="209" t="s">
        <v>1283</v>
      </c>
      <c r="D1265" s="498" t="s">
        <v>24</v>
      </c>
      <c r="E1265" s="499" t="s">
        <v>906</v>
      </c>
      <c r="F1265" s="501">
        <v>146040</v>
      </c>
      <c r="G1265" s="501">
        <v>146040</v>
      </c>
      <c r="H1265" s="502"/>
      <c r="I1265" s="495">
        <f t="shared" si="117"/>
        <v>146040</v>
      </c>
      <c r="J1265" s="511">
        <f t="shared" si="113"/>
        <v>0</v>
      </c>
      <c r="K1265" s="468">
        <f t="shared" si="114"/>
        <v>0</v>
      </c>
      <c r="L1265" s="468">
        <f>IF(J1265=1,SUM($J$6:J1265),0)</f>
        <v>0</v>
      </c>
      <c r="M1265" s="468">
        <f>IF(K1265=1,SUM($K$6:K1265),0)</f>
        <v>0</v>
      </c>
      <c r="N1265" s="513">
        <f t="shared" si="115"/>
        <v>0</v>
      </c>
      <c r="O1265" s="468">
        <f t="shared" si="116"/>
        <v>0</v>
      </c>
      <c r="P1265" s="468">
        <f>IF(O1265=1,SUM($O$6:O1265),0)</f>
        <v>0</v>
      </c>
    </row>
    <row r="1266" customHeight="1" spans="1:16">
      <c r="A1266" s="487"/>
      <c r="B1266" s="497">
        <v>21</v>
      </c>
      <c r="C1266" s="209" t="s">
        <v>1284</v>
      </c>
      <c r="D1266" s="498" t="s">
        <v>24</v>
      </c>
      <c r="E1266" s="499" t="s">
        <v>906</v>
      </c>
      <c r="F1266" s="501">
        <v>107580</v>
      </c>
      <c r="G1266" s="501">
        <v>107580</v>
      </c>
      <c r="H1266" s="502"/>
      <c r="I1266" s="495">
        <f t="shared" si="117"/>
        <v>107580</v>
      </c>
      <c r="J1266" s="511">
        <f t="shared" si="113"/>
        <v>0</v>
      </c>
      <c r="K1266" s="468">
        <f t="shared" si="114"/>
        <v>0</v>
      </c>
      <c r="L1266" s="468">
        <f>IF(J1266=1,SUM($J$6:J1266),0)</f>
        <v>0</v>
      </c>
      <c r="M1266" s="468">
        <f>IF(K1266=1,SUM($K$6:K1266),0)</f>
        <v>0</v>
      </c>
      <c r="N1266" s="513">
        <f t="shared" si="115"/>
        <v>0</v>
      </c>
      <c r="O1266" s="468">
        <f t="shared" si="116"/>
        <v>0</v>
      </c>
      <c r="P1266" s="468">
        <f>IF(O1266=1,SUM($O$6:O1266),0)</f>
        <v>0</v>
      </c>
    </row>
    <row r="1267" customHeight="1" spans="1:16">
      <c r="A1267" s="487"/>
      <c r="B1267" s="497">
        <v>22</v>
      </c>
      <c r="C1267" s="209" t="s">
        <v>1285</v>
      </c>
      <c r="D1267" s="498" t="s">
        <v>24</v>
      </c>
      <c r="E1267" s="499" t="s">
        <v>906</v>
      </c>
      <c r="F1267" s="501">
        <v>91140</v>
      </c>
      <c r="G1267" s="501">
        <v>91140</v>
      </c>
      <c r="H1267" s="502"/>
      <c r="I1267" s="495">
        <f t="shared" si="117"/>
        <v>91140</v>
      </c>
      <c r="J1267" s="511">
        <f t="shared" si="113"/>
        <v>0</v>
      </c>
      <c r="K1267" s="468">
        <f t="shared" si="114"/>
        <v>0</v>
      </c>
      <c r="L1267" s="468">
        <f>IF(J1267=1,SUM($J$6:J1267),0)</f>
        <v>0</v>
      </c>
      <c r="M1267" s="468">
        <f>IF(K1267=1,SUM($K$6:K1267),0)</f>
        <v>0</v>
      </c>
      <c r="N1267" s="513">
        <f t="shared" si="115"/>
        <v>0</v>
      </c>
      <c r="O1267" s="468">
        <f t="shared" si="116"/>
        <v>0</v>
      </c>
      <c r="P1267" s="468">
        <f>IF(O1267=1,SUM($O$6:O1267),0)</f>
        <v>0</v>
      </c>
    </row>
    <row r="1268" customHeight="1" spans="1:16">
      <c r="A1268" s="487"/>
      <c r="B1268" s="497">
        <v>23</v>
      </c>
      <c r="C1268" s="209" t="s">
        <v>1286</v>
      </c>
      <c r="D1268" s="498" t="s">
        <v>24</v>
      </c>
      <c r="E1268" s="499" t="s">
        <v>906</v>
      </c>
      <c r="F1268" s="501">
        <v>81891.0658683689</v>
      </c>
      <c r="G1268" s="501">
        <v>81891.0658683689</v>
      </c>
      <c r="H1268" s="502"/>
      <c r="I1268" s="495">
        <f t="shared" si="117"/>
        <v>81891.0658683689</v>
      </c>
      <c r="J1268" s="511">
        <f t="shared" si="113"/>
        <v>0</v>
      </c>
      <c r="K1268" s="468">
        <f t="shared" si="114"/>
        <v>0</v>
      </c>
      <c r="L1268" s="468">
        <f>IF(J1268=1,SUM($J$6:J1268),0)</f>
        <v>0</v>
      </c>
      <c r="M1268" s="468">
        <f>IF(K1268=1,SUM($K$6:K1268),0)</f>
        <v>0</v>
      </c>
      <c r="N1268" s="513">
        <f t="shared" si="115"/>
        <v>0</v>
      </c>
      <c r="O1268" s="468">
        <f t="shared" si="116"/>
        <v>0</v>
      </c>
      <c r="P1268" s="468">
        <f>IF(O1268=1,SUM($O$6:O1268),0)</f>
        <v>0</v>
      </c>
    </row>
    <row r="1269" customHeight="1" spans="1:16">
      <c r="A1269" s="487"/>
      <c r="B1269" s="497">
        <v>24</v>
      </c>
      <c r="C1269" s="209" t="s">
        <v>1287</v>
      </c>
      <c r="D1269" s="498" t="s">
        <v>24</v>
      </c>
      <c r="E1269" s="499" t="s">
        <v>906</v>
      </c>
      <c r="F1269" s="501">
        <v>75288.6997801854</v>
      </c>
      <c r="G1269" s="501">
        <v>75288.6997801854</v>
      </c>
      <c r="H1269" s="502"/>
      <c r="I1269" s="495">
        <f t="shared" si="117"/>
        <v>75288.6997801854</v>
      </c>
      <c r="J1269" s="511">
        <f t="shared" si="113"/>
        <v>0</v>
      </c>
      <c r="K1269" s="468">
        <f t="shared" si="114"/>
        <v>0</v>
      </c>
      <c r="L1269" s="468">
        <f>IF(J1269=1,SUM($J$6:J1269),0)</f>
        <v>0</v>
      </c>
      <c r="M1269" s="468">
        <f>IF(K1269=1,SUM($K$6:K1269),0)</f>
        <v>0</v>
      </c>
      <c r="N1269" s="513">
        <f t="shared" si="115"/>
        <v>0</v>
      </c>
      <c r="O1269" s="468">
        <f t="shared" si="116"/>
        <v>0</v>
      </c>
      <c r="P1269" s="468">
        <f>IF(O1269=1,SUM($O$6:O1269),0)</f>
        <v>0</v>
      </c>
    </row>
    <row r="1270" customHeight="1" spans="1:16">
      <c r="A1270" s="487"/>
      <c r="B1270" s="497">
        <v>25</v>
      </c>
      <c r="C1270" s="209" t="s">
        <v>1288</v>
      </c>
      <c r="D1270" s="498" t="s">
        <v>24</v>
      </c>
      <c r="E1270" s="499" t="s">
        <v>906</v>
      </c>
      <c r="F1270" s="501">
        <v>69120</v>
      </c>
      <c r="G1270" s="501">
        <v>69120</v>
      </c>
      <c r="H1270" s="502"/>
      <c r="I1270" s="495">
        <f t="shared" si="117"/>
        <v>69120</v>
      </c>
      <c r="J1270" s="511">
        <f t="shared" si="113"/>
        <v>0</v>
      </c>
      <c r="K1270" s="468">
        <f t="shared" si="114"/>
        <v>0</v>
      </c>
      <c r="L1270" s="468">
        <f>IF(J1270=1,SUM($J$6:J1270),0)</f>
        <v>0</v>
      </c>
      <c r="M1270" s="468">
        <f>IF(K1270=1,SUM($K$6:K1270),0)</f>
        <v>0</v>
      </c>
      <c r="N1270" s="513">
        <f t="shared" si="115"/>
        <v>0</v>
      </c>
      <c r="O1270" s="468">
        <f t="shared" si="116"/>
        <v>0</v>
      </c>
      <c r="P1270" s="468">
        <f>IF(O1270=1,SUM($O$6:O1270),0)</f>
        <v>0</v>
      </c>
    </row>
    <row r="1271" customHeight="1" spans="1:16">
      <c r="A1271" s="487"/>
      <c r="B1271" s="497">
        <v>26</v>
      </c>
      <c r="C1271" s="209" t="s">
        <v>1289</v>
      </c>
      <c r="D1271" s="498" t="s">
        <v>24</v>
      </c>
      <c r="E1271" s="499" t="s">
        <v>906</v>
      </c>
      <c r="F1271" s="501">
        <v>69000</v>
      </c>
      <c r="G1271" s="501">
        <v>69000</v>
      </c>
      <c r="H1271" s="502"/>
      <c r="I1271" s="495">
        <f t="shared" si="117"/>
        <v>69000</v>
      </c>
      <c r="J1271" s="511">
        <f t="shared" si="113"/>
        <v>0</v>
      </c>
      <c r="K1271" s="468">
        <f t="shared" si="114"/>
        <v>0</v>
      </c>
      <c r="L1271" s="468">
        <f>IF(J1271=1,SUM($J$6:J1271),0)</f>
        <v>0</v>
      </c>
      <c r="M1271" s="468">
        <f>IF(K1271=1,SUM($K$6:K1271),0)</f>
        <v>0</v>
      </c>
      <c r="N1271" s="513">
        <f t="shared" si="115"/>
        <v>0</v>
      </c>
      <c r="O1271" s="468">
        <f t="shared" si="116"/>
        <v>0</v>
      </c>
      <c r="P1271" s="468">
        <f>IF(O1271=1,SUM($O$6:O1271),0)</f>
        <v>0</v>
      </c>
    </row>
    <row r="1272" customHeight="1" spans="1:16">
      <c r="A1272" s="487"/>
      <c r="B1272" s="497">
        <v>27</v>
      </c>
      <c r="C1272" s="209" t="s">
        <v>1290</v>
      </c>
      <c r="D1272" s="498" t="s">
        <v>24</v>
      </c>
      <c r="E1272" s="499" t="s">
        <v>906</v>
      </c>
      <c r="F1272" s="501">
        <v>61080</v>
      </c>
      <c r="G1272" s="501">
        <v>61080</v>
      </c>
      <c r="H1272" s="502"/>
      <c r="I1272" s="495">
        <f t="shared" si="117"/>
        <v>61080</v>
      </c>
      <c r="J1272" s="511">
        <f t="shared" si="113"/>
        <v>0</v>
      </c>
      <c r="K1272" s="468">
        <f t="shared" si="114"/>
        <v>0</v>
      </c>
      <c r="L1272" s="468">
        <f>IF(J1272=1,SUM($J$6:J1272),0)</f>
        <v>0</v>
      </c>
      <c r="M1272" s="468">
        <f>IF(K1272=1,SUM($K$6:K1272),0)</f>
        <v>0</v>
      </c>
      <c r="N1272" s="513">
        <f t="shared" si="115"/>
        <v>0</v>
      </c>
      <c r="O1272" s="468">
        <f t="shared" si="116"/>
        <v>0</v>
      </c>
      <c r="P1272" s="468">
        <f>IF(O1272=1,SUM($O$6:O1272),0)</f>
        <v>0</v>
      </c>
    </row>
    <row r="1273" customHeight="1" spans="1:16">
      <c r="A1273" s="487"/>
      <c r="B1273" s="497">
        <v>28</v>
      </c>
      <c r="C1273" s="209" t="s">
        <v>1291</v>
      </c>
      <c r="D1273" s="498" t="s">
        <v>24</v>
      </c>
      <c r="E1273" s="499" t="s">
        <v>906</v>
      </c>
      <c r="F1273" s="501">
        <v>313962</v>
      </c>
      <c r="G1273" s="501">
        <v>313962</v>
      </c>
      <c r="H1273" s="502"/>
      <c r="I1273" s="495">
        <f t="shared" si="117"/>
        <v>313962</v>
      </c>
      <c r="J1273" s="511">
        <f t="shared" si="113"/>
        <v>0</v>
      </c>
      <c r="K1273" s="468">
        <f t="shared" si="114"/>
        <v>0</v>
      </c>
      <c r="L1273" s="468">
        <f>IF(J1273=1,SUM($J$6:J1273),0)</f>
        <v>0</v>
      </c>
      <c r="M1273" s="468">
        <f>IF(K1273=1,SUM($K$6:K1273),0)</f>
        <v>0</v>
      </c>
      <c r="N1273" s="513">
        <f t="shared" si="115"/>
        <v>0</v>
      </c>
      <c r="O1273" s="468">
        <f t="shared" si="116"/>
        <v>0</v>
      </c>
      <c r="P1273" s="468">
        <f>IF(O1273=1,SUM($O$6:O1273),0)</f>
        <v>0</v>
      </c>
    </row>
    <row r="1274" customHeight="1" spans="1:16">
      <c r="A1274" s="487"/>
      <c r="B1274" s="497">
        <v>29</v>
      </c>
      <c r="C1274" s="209" t="s">
        <v>1292</v>
      </c>
      <c r="D1274" s="498" t="s">
        <v>24</v>
      </c>
      <c r="E1274" s="499" t="s">
        <v>906</v>
      </c>
      <c r="F1274" s="501">
        <v>313962</v>
      </c>
      <c r="G1274" s="501">
        <v>313962</v>
      </c>
      <c r="H1274" s="502"/>
      <c r="I1274" s="495">
        <f t="shared" si="117"/>
        <v>313962</v>
      </c>
      <c r="J1274" s="511">
        <f t="shared" si="113"/>
        <v>0</v>
      </c>
      <c r="K1274" s="468">
        <f t="shared" si="114"/>
        <v>0</v>
      </c>
      <c r="L1274" s="468">
        <f>IF(J1274=1,SUM($J$6:J1274),0)</f>
        <v>0</v>
      </c>
      <c r="M1274" s="468">
        <f>IF(K1274=1,SUM($K$6:K1274),0)</f>
        <v>0</v>
      </c>
      <c r="N1274" s="513">
        <f t="shared" si="115"/>
        <v>0</v>
      </c>
      <c r="O1274" s="468">
        <f t="shared" si="116"/>
        <v>0</v>
      </c>
      <c r="P1274" s="468">
        <f>IF(O1274=1,SUM($O$6:O1274),0)</f>
        <v>0</v>
      </c>
    </row>
    <row r="1275" customHeight="1" spans="1:16">
      <c r="A1275" s="487"/>
      <c r="B1275" s="497">
        <v>30</v>
      </c>
      <c r="C1275" s="209" t="s">
        <v>1293</v>
      </c>
      <c r="D1275" s="498" t="s">
        <v>24</v>
      </c>
      <c r="E1275" s="499" t="s">
        <v>906</v>
      </c>
      <c r="F1275" s="501">
        <v>245058</v>
      </c>
      <c r="G1275" s="501">
        <v>245058</v>
      </c>
      <c r="H1275" s="502"/>
      <c r="I1275" s="495">
        <f t="shared" si="117"/>
        <v>245058</v>
      </c>
      <c r="J1275" s="511">
        <f t="shared" si="113"/>
        <v>0</v>
      </c>
      <c r="K1275" s="468">
        <f t="shared" si="114"/>
        <v>0</v>
      </c>
      <c r="L1275" s="468">
        <f>IF(J1275=1,SUM($J$6:J1275),0)</f>
        <v>0</v>
      </c>
      <c r="M1275" s="468">
        <f>IF(K1275=1,SUM($K$6:K1275),0)</f>
        <v>0</v>
      </c>
      <c r="N1275" s="513">
        <f t="shared" si="115"/>
        <v>0</v>
      </c>
      <c r="O1275" s="468">
        <f t="shared" si="116"/>
        <v>0</v>
      </c>
      <c r="P1275" s="468">
        <f>IF(O1275=1,SUM($O$6:O1275),0)</f>
        <v>0</v>
      </c>
    </row>
    <row r="1276" customHeight="1" spans="1:16">
      <c r="A1276" s="487"/>
      <c r="B1276" s="497">
        <v>31</v>
      </c>
      <c r="C1276" s="209" t="s">
        <v>1294</v>
      </c>
      <c r="D1276" s="498" t="s">
        <v>24</v>
      </c>
      <c r="E1276" s="499" t="s">
        <v>906</v>
      </c>
      <c r="F1276" s="501">
        <v>232122</v>
      </c>
      <c r="G1276" s="501">
        <v>232122</v>
      </c>
      <c r="H1276" s="502"/>
      <c r="I1276" s="495">
        <f t="shared" si="117"/>
        <v>232122</v>
      </c>
      <c r="J1276" s="511">
        <f t="shared" si="113"/>
        <v>0</v>
      </c>
      <c r="K1276" s="468">
        <f t="shared" si="114"/>
        <v>0</v>
      </c>
      <c r="L1276" s="468">
        <f>IF(J1276=1,SUM($J$6:J1276),0)</f>
        <v>0</v>
      </c>
      <c r="M1276" s="468">
        <f>IF(K1276=1,SUM($K$6:K1276),0)</f>
        <v>0</v>
      </c>
      <c r="N1276" s="513">
        <f t="shared" si="115"/>
        <v>0</v>
      </c>
      <c r="O1276" s="468">
        <f t="shared" si="116"/>
        <v>0</v>
      </c>
      <c r="P1276" s="468">
        <f>IF(O1276=1,SUM($O$6:O1276),0)</f>
        <v>0</v>
      </c>
    </row>
    <row r="1277" customHeight="1" spans="1:16">
      <c r="A1277" s="487"/>
      <c r="B1277" s="497">
        <v>32</v>
      </c>
      <c r="C1277" s="209" t="s">
        <v>1295</v>
      </c>
      <c r="D1277" s="498" t="s">
        <v>24</v>
      </c>
      <c r="E1277" s="499" t="s">
        <v>906</v>
      </c>
      <c r="F1277" s="501">
        <v>198066</v>
      </c>
      <c r="G1277" s="501">
        <v>198066</v>
      </c>
      <c r="H1277" s="502"/>
      <c r="I1277" s="495">
        <f t="shared" si="117"/>
        <v>198066</v>
      </c>
      <c r="J1277" s="511">
        <f t="shared" si="113"/>
        <v>0</v>
      </c>
      <c r="K1277" s="468">
        <f t="shared" si="114"/>
        <v>0</v>
      </c>
      <c r="L1277" s="468">
        <f>IF(J1277=1,SUM($J$6:J1277),0)</f>
        <v>0</v>
      </c>
      <c r="M1277" s="468">
        <f>IF(K1277=1,SUM($K$6:K1277),0)</f>
        <v>0</v>
      </c>
      <c r="N1277" s="513">
        <f t="shared" si="115"/>
        <v>0</v>
      </c>
      <c r="O1277" s="468">
        <f t="shared" si="116"/>
        <v>0</v>
      </c>
      <c r="P1277" s="468">
        <f>IF(O1277=1,SUM($O$6:O1277),0)</f>
        <v>0</v>
      </c>
    </row>
    <row r="1278" customHeight="1" spans="1:16">
      <c r="A1278" s="487"/>
      <c r="B1278" s="497">
        <v>33</v>
      </c>
      <c r="C1278" s="209" t="s">
        <v>1296</v>
      </c>
      <c r="D1278" s="498" t="s">
        <v>24</v>
      </c>
      <c r="E1278" s="499" t="s">
        <v>906</v>
      </c>
      <c r="F1278" s="501">
        <v>191994</v>
      </c>
      <c r="G1278" s="501">
        <v>191994</v>
      </c>
      <c r="H1278" s="502"/>
      <c r="I1278" s="495">
        <f t="shared" si="117"/>
        <v>191994</v>
      </c>
      <c r="J1278" s="511">
        <f t="shared" si="113"/>
        <v>0</v>
      </c>
      <c r="K1278" s="468">
        <f t="shared" si="114"/>
        <v>0</v>
      </c>
      <c r="L1278" s="468">
        <f>IF(J1278=1,SUM($J$6:J1278),0)</f>
        <v>0</v>
      </c>
      <c r="M1278" s="468">
        <f>IF(K1278=1,SUM($K$6:K1278),0)</f>
        <v>0</v>
      </c>
      <c r="N1278" s="513">
        <f t="shared" si="115"/>
        <v>0</v>
      </c>
      <c r="O1278" s="468">
        <f t="shared" si="116"/>
        <v>0</v>
      </c>
      <c r="P1278" s="468">
        <f>IF(O1278=1,SUM($O$6:O1278),0)</f>
        <v>0</v>
      </c>
    </row>
    <row r="1279" customHeight="1" spans="1:16">
      <c r="A1279" s="487"/>
      <c r="B1279" s="497">
        <v>34</v>
      </c>
      <c r="C1279" s="209" t="s">
        <v>1297</v>
      </c>
      <c r="D1279" s="498" t="s">
        <v>24</v>
      </c>
      <c r="E1279" s="499" t="s">
        <v>906</v>
      </c>
      <c r="F1279" s="501">
        <v>191796</v>
      </c>
      <c r="G1279" s="501">
        <v>191796</v>
      </c>
      <c r="H1279" s="502"/>
      <c r="I1279" s="495">
        <f t="shared" si="117"/>
        <v>191796</v>
      </c>
      <c r="J1279" s="511">
        <f t="shared" si="113"/>
        <v>0</v>
      </c>
      <c r="K1279" s="468">
        <f t="shared" si="114"/>
        <v>0</v>
      </c>
      <c r="L1279" s="468">
        <f>IF(J1279=1,SUM($J$6:J1279),0)</f>
        <v>0</v>
      </c>
      <c r="M1279" s="468">
        <f>IF(K1279=1,SUM($K$6:K1279),0)</f>
        <v>0</v>
      </c>
      <c r="N1279" s="513">
        <f t="shared" si="115"/>
        <v>0</v>
      </c>
      <c r="O1279" s="468">
        <f t="shared" si="116"/>
        <v>0</v>
      </c>
      <c r="P1279" s="468">
        <f>IF(O1279=1,SUM($O$6:O1279),0)</f>
        <v>0</v>
      </c>
    </row>
    <row r="1280" customHeight="1" spans="1:16">
      <c r="A1280" s="487"/>
      <c r="B1280" s="497">
        <v>35</v>
      </c>
      <c r="C1280" s="209" t="s">
        <v>1298</v>
      </c>
      <c r="D1280" s="498" t="s">
        <v>24</v>
      </c>
      <c r="E1280" s="499" t="s">
        <v>906</v>
      </c>
      <c r="F1280" s="501">
        <v>163020</v>
      </c>
      <c r="G1280" s="501">
        <v>163020</v>
      </c>
      <c r="H1280" s="502"/>
      <c r="I1280" s="495">
        <f t="shared" si="117"/>
        <v>163020</v>
      </c>
      <c r="J1280" s="511">
        <f t="shared" si="113"/>
        <v>0</v>
      </c>
      <c r="K1280" s="468">
        <f t="shared" si="114"/>
        <v>0</v>
      </c>
      <c r="L1280" s="468">
        <f>IF(J1280=1,SUM($J$6:J1280),0)</f>
        <v>0</v>
      </c>
      <c r="M1280" s="468">
        <f>IF(K1280=1,SUM($K$6:K1280),0)</f>
        <v>0</v>
      </c>
      <c r="N1280" s="513">
        <f t="shared" si="115"/>
        <v>0</v>
      </c>
      <c r="O1280" s="468">
        <f t="shared" si="116"/>
        <v>0</v>
      </c>
      <c r="P1280" s="468">
        <f>IF(O1280=1,SUM($O$6:O1280),0)</f>
        <v>0</v>
      </c>
    </row>
    <row r="1281" customHeight="1" spans="1:16">
      <c r="A1281" s="487"/>
      <c r="B1281" s="497">
        <v>36</v>
      </c>
      <c r="C1281" s="209" t="s">
        <v>1299</v>
      </c>
      <c r="D1281" s="498" t="s">
        <v>24</v>
      </c>
      <c r="E1281" s="499" t="s">
        <v>906</v>
      </c>
      <c r="F1281" s="501">
        <v>182160</v>
      </c>
      <c r="G1281" s="501">
        <v>182160</v>
      </c>
      <c r="H1281" s="502"/>
      <c r="I1281" s="495">
        <f t="shared" si="117"/>
        <v>182160</v>
      </c>
      <c r="J1281" s="511">
        <f t="shared" si="113"/>
        <v>0</v>
      </c>
      <c r="K1281" s="468">
        <f t="shared" si="114"/>
        <v>0</v>
      </c>
      <c r="L1281" s="468">
        <f>IF(J1281=1,SUM($J$6:J1281),0)</f>
        <v>0</v>
      </c>
      <c r="M1281" s="468">
        <f>IF(K1281=1,SUM($K$6:K1281),0)</f>
        <v>0</v>
      </c>
      <c r="N1281" s="513">
        <f t="shared" si="115"/>
        <v>0</v>
      </c>
      <c r="O1281" s="468">
        <f t="shared" si="116"/>
        <v>0</v>
      </c>
      <c r="P1281" s="468">
        <f>IF(O1281=1,SUM($O$6:O1281),0)</f>
        <v>0</v>
      </c>
    </row>
    <row r="1282" customHeight="1" spans="1:16">
      <c r="A1282" s="487"/>
      <c r="B1282" s="497">
        <v>37</v>
      </c>
      <c r="C1282" s="209" t="s">
        <v>1300</v>
      </c>
      <c r="D1282" s="498" t="s">
        <v>24</v>
      </c>
      <c r="E1282" s="499" t="s">
        <v>906</v>
      </c>
      <c r="F1282" s="501">
        <v>176946</v>
      </c>
      <c r="G1282" s="501">
        <v>176946</v>
      </c>
      <c r="H1282" s="502"/>
      <c r="I1282" s="495">
        <f t="shared" si="117"/>
        <v>176946</v>
      </c>
      <c r="J1282" s="511">
        <f t="shared" si="113"/>
        <v>0</v>
      </c>
      <c r="K1282" s="468">
        <f t="shared" si="114"/>
        <v>0</v>
      </c>
      <c r="L1282" s="468">
        <f>IF(J1282=1,SUM($J$6:J1282),0)</f>
        <v>0</v>
      </c>
      <c r="M1282" s="468">
        <f>IF(K1282=1,SUM($K$6:K1282),0)</f>
        <v>0</v>
      </c>
      <c r="N1282" s="513">
        <f t="shared" si="115"/>
        <v>0</v>
      </c>
      <c r="O1282" s="468">
        <f t="shared" si="116"/>
        <v>0</v>
      </c>
      <c r="P1282" s="468">
        <f>IF(O1282=1,SUM($O$6:O1282),0)</f>
        <v>0</v>
      </c>
    </row>
    <row r="1283" customHeight="1" spans="1:16">
      <c r="A1283" s="487"/>
      <c r="B1283" s="497">
        <v>38</v>
      </c>
      <c r="C1283" s="209" t="s">
        <v>1301</v>
      </c>
      <c r="D1283" s="498" t="s">
        <v>24</v>
      </c>
      <c r="E1283" s="499" t="s">
        <v>906</v>
      </c>
      <c r="F1283" s="501">
        <v>146784</v>
      </c>
      <c r="G1283" s="501">
        <v>146784</v>
      </c>
      <c r="H1283" s="502"/>
      <c r="I1283" s="495">
        <f t="shared" si="117"/>
        <v>146784</v>
      </c>
      <c r="J1283" s="511">
        <f t="shared" si="113"/>
        <v>0</v>
      </c>
      <c r="K1283" s="468">
        <f t="shared" si="114"/>
        <v>0</v>
      </c>
      <c r="L1283" s="468">
        <f>IF(J1283=1,SUM($J$6:J1283),0)</f>
        <v>0</v>
      </c>
      <c r="M1283" s="468">
        <f>IF(K1283=1,SUM($K$6:K1283),0)</f>
        <v>0</v>
      </c>
      <c r="N1283" s="513">
        <f t="shared" si="115"/>
        <v>0</v>
      </c>
      <c r="O1283" s="468">
        <f t="shared" si="116"/>
        <v>0</v>
      </c>
      <c r="P1283" s="468">
        <f>IF(O1283=1,SUM($O$6:O1283),0)</f>
        <v>0</v>
      </c>
    </row>
    <row r="1284" customHeight="1" spans="1:16">
      <c r="A1284" s="487"/>
      <c r="B1284" s="497">
        <v>39</v>
      </c>
      <c r="C1284" s="209" t="s">
        <v>1302</v>
      </c>
      <c r="D1284" s="498" t="s">
        <v>24</v>
      </c>
      <c r="E1284" s="499" t="s">
        <v>906</v>
      </c>
      <c r="F1284" s="501">
        <v>146784</v>
      </c>
      <c r="G1284" s="501">
        <v>146784</v>
      </c>
      <c r="H1284" s="502"/>
      <c r="I1284" s="495">
        <f t="shared" si="117"/>
        <v>146784</v>
      </c>
      <c r="J1284" s="511">
        <f t="shared" si="113"/>
        <v>0</v>
      </c>
      <c r="K1284" s="468">
        <f t="shared" si="114"/>
        <v>0</v>
      </c>
      <c r="L1284" s="468">
        <f>IF(J1284=1,SUM($J$6:J1284),0)</f>
        <v>0</v>
      </c>
      <c r="M1284" s="468">
        <f>IF(K1284=1,SUM($K$6:K1284),0)</f>
        <v>0</v>
      </c>
      <c r="N1284" s="513">
        <f t="shared" si="115"/>
        <v>0</v>
      </c>
      <c r="O1284" s="468">
        <f t="shared" si="116"/>
        <v>0</v>
      </c>
      <c r="P1284" s="468">
        <f>IF(O1284=1,SUM($O$6:O1284),0)</f>
        <v>0</v>
      </c>
    </row>
    <row r="1285" customHeight="1" spans="1:16">
      <c r="A1285" s="487"/>
      <c r="B1285" s="497">
        <v>40</v>
      </c>
      <c r="C1285" s="209" t="s">
        <v>1303</v>
      </c>
      <c r="D1285" s="498" t="s">
        <v>24</v>
      </c>
      <c r="E1285" s="499" t="s">
        <v>906</v>
      </c>
      <c r="F1285" s="501">
        <v>130218</v>
      </c>
      <c r="G1285" s="501">
        <v>130218</v>
      </c>
      <c r="H1285" s="502"/>
      <c r="I1285" s="495">
        <f t="shared" si="117"/>
        <v>130218</v>
      </c>
      <c r="J1285" s="511">
        <f t="shared" si="113"/>
        <v>0</v>
      </c>
      <c r="K1285" s="468">
        <f t="shared" si="114"/>
        <v>0</v>
      </c>
      <c r="L1285" s="468">
        <f>IF(J1285=1,SUM($J$6:J1285),0)</f>
        <v>0</v>
      </c>
      <c r="M1285" s="468">
        <f>IF(K1285=1,SUM($K$6:K1285),0)</f>
        <v>0</v>
      </c>
      <c r="N1285" s="513">
        <f t="shared" si="115"/>
        <v>0</v>
      </c>
      <c r="O1285" s="468">
        <f t="shared" si="116"/>
        <v>0</v>
      </c>
      <c r="P1285" s="468">
        <f>IF(O1285=1,SUM($O$6:O1285),0)</f>
        <v>0</v>
      </c>
    </row>
    <row r="1286" customHeight="1" spans="1:16">
      <c r="A1286" s="487"/>
      <c r="B1286" s="497">
        <v>41</v>
      </c>
      <c r="C1286" s="209" t="s">
        <v>1304</v>
      </c>
      <c r="D1286" s="498" t="s">
        <v>24</v>
      </c>
      <c r="E1286" s="499" t="s">
        <v>906</v>
      </c>
      <c r="F1286" s="501">
        <v>98472</v>
      </c>
      <c r="G1286" s="501">
        <v>98472</v>
      </c>
      <c r="H1286" s="502"/>
      <c r="I1286" s="495">
        <f t="shared" si="117"/>
        <v>98472</v>
      </c>
      <c r="J1286" s="511">
        <f t="shared" si="113"/>
        <v>0</v>
      </c>
      <c r="K1286" s="468">
        <f t="shared" si="114"/>
        <v>0</v>
      </c>
      <c r="L1286" s="468">
        <f>IF(J1286=1,SUM($J$6:J1286),0)</f>
        <v>0</v>
      </c>
      <c r="M1286" s="468">
        <f>IF(K1286=1,SUM($K$6:K1286),0)</f>
        <v>0</v>
      </c>
      <c r="N1286" s="513">
        <f t="shared" si="115"/>
        <v>0</v>
      </c>
      <c r="O1286" s="468">
        <f t="shared" si="116"/>
        <v>0</v>
      </c>
      <c r="P1286" s="468">
        <f>IF(O1286=1,SUM($O$6:O1286),0)</f>
        <v>0</v>
      </c>
    </row>
    <row r="1287" customHeight="1" spans="1:16">
      <c r="A1287" s="487"/>
      <c r="B1287" s="497">
        <v>42</v>
      </c>
      <c r="C1287" s="209" t="s">
        <v>1305</v>
      </c>
      <c r="D1287" s="498" t="s">
        <v>24</v>
      </c>
      <c r="E1287" s="499" t="s">
        <v>906</v>
      </c>
      <c r="F1287" s="501">
        <v>257532</v>
      </c>
      <c r="G1287" s="501">
        <v>257532</v>
      </c>
      <c r="H1287" s="502"/>
      <c r="I1287" s="495">
        <f t="shared" si="117"/>
        <v>257532</v>
      </c>
      <c r="J1287" s="511">
        <f t="shared" si="113"/>
        <v>0</v>
      </c>
      <c r="K1287" s="468">
        <f t="shared" si="114"/>
        <v>0</v>
      </c>
      <c r="L1287" s="468">
        <f>IF(J1287=1,SUM($J$6:J1287),0)</f>
        <v>0</v>
      </c>
      <c r="M1287" s="468">
        <f>IF(K1287=1,SUM($K$6:K1287),0)</f>
        <v>0</v>
      </c>
      <c r="N1287" s="513">
        <f t="shared" si="115"/>
        <v>0</v>
      </c>
      <c r="O1287" s="468">
        <f t="shared" si="116"/>
        <v>0</v>
      </c>
      <c r="P1287" s="468">
        <f>IF(O1287=1,SUM($O$6:O1287),0)</f>
        <v>0</v>
      </c>
    </row>
    <row r="1288" customHeight="1" spans="1:16">
      <c r="A1288" s="487"/>
      <c r="B1288" s="497">
        <v>43</v>
      </c>
      <c r="C1288" s="209" t="s">
        <v>1306</v>
      </c>
      <c r="D1288" s="498" t="s">
        <v>24</v>
      </c>
      <c r="E1288" s="499" t="s">
        <v>906</v>
      </c>
      <c r="F1288" s="501">
        <v>203016</v>
      </c>
      <c r="G1288" s="501">
        <v>203016</v>
      </c>
      <c r="H1288" s="502"/>
      <c r="I1288" s="495">
        <f t="shared" si="117"/>
        <v>203016</v>
      </c>
      <c r="J1288" s="511">
        <f t="shared" si="113"/>
        <v>0</v>
      </c>
      <c r="K1288" s="468">
        <f t="shared" si="114"/>
        <v>0</v>
      </c>
      <c r="L1288" s="468">
        <f>IF(J1288=1,SUM($J$6:J1288),0)</f>
        <v>0</v>
      </c>
      <c r="M1288" s="468">
        <f>IF(K1288=1,SUM($K$6:K1288),0)</f>
        <v>0</v>
      </c>
      <c r="N1288" s="513">
        <f t="shared" si="115"/>
        <v>0</v>
      </c>
      <c r="O1288" s="468">
        <f t="shared" si="116"/>
        <v>0</v>
      </c>
      <c r="P1288" s="468">
        <f>IF(O1288=1,SUM($O$6:O1288),0)</f>
        <v>0</v>
      </c>
    </row>
    <row r="1289" customHeight="1" spans="1:16">
      <c r="A1289" s="487"/>
      <c r="B1289" s="497">
        <v>44</v>
      </c>
      <c r="C1289" s="209" t="s">
        <v>1307</v>
      </c>
      <c r="D1289" s="498" t="s">
        <v>24</v>
      </c>
      <c r="E1289" s="499" t="s">
        <v>906</v>
      </c>
      <c r="F1289" s="501">
        <v>172656</v>
      </c>
      <c r="G1289" s="501">
        <v>172656</v>
      </c>
      <c r="H1289" s="502"/>
      <c r="I1289" s="495">
        <f t="shared" si="117"/>
        <v>172656</v>
      </c>
      <c r="J1289" s="511">
        <f t="shared" si="113"/>
        <v>0</v>
      </c>
      <c r="K1289" s="468">
        <f t="shared" si="114"/>
        <v>0</v>
      </c>
      <c r="L1289" s="468">
        <f>IF(J1289=1,SUM($J$6:J1289),0)</f>
        <v>0</v>
      </c>
      <c r="M1289" s="468">
        <f>IF(K1289=1,SUM($K$6:K1289),0)</f>
        <v>0</v>
      </c>
      <c r="N1289" s="513">
        <f t="shared" si="115"/>
        <v>0</v>
      </c>
      <c r="O1289" s="468">
        <f t="shared" si="116"/>
        <v>0</v>
      </c>
      <c r="P1289" s="468">
        <f>IF(O1289=1,SUM($O$6:O1289),0)</f>
        <v>0</v>
      </c>
    </row>
    <row r="1290" customHeight="1" spans="1:16">
      <c r="A1290" s="487"/>
      <c r="B1290" s="497">
        <v>45</v>
      </c>
      <c r="C1290" s="209" t="s">
        <v>1308</v>
      </c>
      <c r="D1290" s="498" t="s">
        <v>24</v>
      </c>
      <c r="E1290" s="499" t="s">
        <v>906</v>
      </c>
      <c r="F1290" s="501">
        <v>131142</v>
      </c>
      <c r="G1290" s="501">
        <v>131142</v>
      </c>
      <c r="H1290" s="502"/>
      <c r="I1290" s="495">
        <f t="shared" si="117"/>
        <v>131142</v>
      </c>
      <c r="J1290" s="511">
        <f t="shared" si="113"/>
        <v>0</v>
      </c>
      <c r="K1290" s="468">
        <f t="shared" si="114"/>
        <v>0</v>
      </c>
      <c r="L1290" s="468">
        <f>IF(J1290=1,SUM($J$6:J1290),0)</f>
        <v>0</v>
      </c>
      <c r="M1290" s="468">
        <f>IF(K1290=1,SUM($K$6:K1290),0)</f>
        <v>0</v>
      </c>
      <c r="N1290" s="513">
        <f t="shared" si="115"/>
        <v>0</v>
      </c>
      <c r="O1290" s="468">
        <f t="shared" si="116"/>
        <v>0</v>
      </c>
      <c r="P1290" s="468">
        <f>IF(O1290=1,SUM($O$6:O1290),0)</f>
        <v>0</v>
      </c>
    </row>
    <row r="1291" customHeight="1" spans="1:16">
      <c r="A1291" s="487"/>
      <c r="B1291" s="497">
        <v>46</v>
      </c>
      <c r="C1291" s="209" t="s">
        <v>1309</v>
      </c>
      <c r="D1291" s="498" t="s">
        <v>24</v>
      </c>
      <c r="E1291" s="499" t="s">
        <v>906</v>
      </c>
      <c r="F1291" s="501">
        <v>179916</v>
      </c>
      <c r="G1291" s="501">
        <v>179916</v>
      </c>
      <c r="H1291" s="502"/>
      <c r="I1291" s="495">
        <f t="shared" si="117"/>
        <v>179916</v>
      </c>
      <c r="J1291" s="511">
        <f t="shared" si="113"/>
        <v>0</v>
      </c>
      <c r="K1291" s="468">
        <f t="shared" si="114"/>
        <v>0</v>
      </c>
      <c r="L1291" s="468">
        <f>IF(J1291=1,SUM($J$6:J1291),0)</f>
        <v>0</v>
      </c>
      <c r="M1291" s="468">
        <f>IF(K1291=1,SUM($K$6:K1291),0)</f>
        <v>0</v>
      </c>
      <c r="N1291" s="513">
        <f t="shared" si="115"/>
        <v>0</v>
      </c>
      <c r="O1291" s="468">
        <f t="shared" si="116"/>
        <v>0</v>
      </c>
      <c r="P1291" s="468">
        <f>IF(O1291=1,SUM($O$6:O1291),0)</f>
        <v>0</v>
      </c>
    </row>
    <row r="1292" customHeight="1" spans="1:16">
      <c r="A1292" s="487"/>
      <c r="B1292" s="497">
        <v>47</v>
      </c>
      <c r="C1292" s="209" t="s">
        <v>1310</v>
      </c>
      <c r="D1292" s="498" t="s">
        <v>24</v>
      </c>
      <c r="E1292" s="499" t="s">
        <v>906</v>
      </c>
      <c r="F1292" s="501">
        <v>160644</v>
      </c>
      <c r="G1292" s="501">
        <v>160644</v>
      </c>
      <c r="H1292" s="502"/>
      <c r="I1292" s="495">
        <f t="shared" si="117"/>
        <v>160644</v>
      </c>
      <c r="J1292" s="511">
        <f t="shared" ref="J1292:J1355" si="118">IF(D1292="MDU-KD",1,0)</f>
        <v>0</v>
      </c>
      <c r="K1292" s="468">
        <f t="shared" ref="K1292:K1355" si="119">IF(D1292="HDW",1,0)</f>
        <v>0</v>
      </c>
      <c r="L1292" s="468">
        <f>IF(J1292=1,SUM($J$6:J1292),0)</f>
        <v>0</v>
      </c>
      <c r="M1292" s="468">
        <f>IF(K1292=1,SUM($K$6:K1292),0)</f>
        <v>0</v>
      </c>
      <c r="N1292" s="513">
        <f t="shared" ref="N1292:N1355" si="120">IF(L1292=0,M1292,L1292)</f>
        <v>0</v>
      </c>
      <c r="O1292" s="468">
        <f t="shared" ref="O1292:O1355" si="121">IF(E1292=0,0,IF(LEFT(C1292,11)="Tiang Beton",1,0))</f>
        <v>0</v>
      </c>
      <c r="P1292" s="468">
        <f>IF(O1292=1,SUM($O$6:O1292),0)</f>
        <v>0</v>
      </c>
    </row>
    <row r="1293" customHeight="1" spans="1:16">
      <c r="A1293" s="487"/>
      <c r="B1293" s="497">
        <v>48</v>
      </c>
      <c r="C1293" s="209" t="s">
        <v>1311</v>
      </c>
      <c r="D1293" s="498" t="s">
        <v>24</v>
      </c>
      <c r="E1293" s="499" t="s">
        <v>906</v>
      </c>
      <c r="F1293" s="501">
        <v>118338</v>
      </c>
      <c r="G1293" s="501">
        <v>118338</v>
      </c>
      <c r="H1293" s="502"/>
      <c r="I1293" s="495">
        <f t="shared" si="117"/>
        <v>118338</v>
      </c>
      <c r="J1293" s="511">
        <f t="shared" si="118"/>
        <v>0</v>
      </c>
      <c r="K1293" s="468">
        <f t="shared" si="119"/>
        <v>0</v>
      </c>
      <c r="L1293" s="468">
        <f>IF(J1293=1,SUM($J$6:J1293),0)</f>
        <v>0</v>
      </c>
      <c r="M1293" s="468">
        <f>IF(K1293=1,SUM($K$6:K1293),0)</f>
        <v>0</v>
      </c>
      <c r="N1293" s="513">
        <f t="shared" si="120"/>
        <v>0</v>
      </c>
      <c r="O1293" s="468">
        <f t="shared" si="121"/>
        <v>0</v>
      </c>
      <c r="P1293" s="468">
        <f>IF(O1293=1,SUM($O$6:O1293),0)</f>
        <v>0</v>
      </c>
    </row>
    <row r="1294" customHeight="1" spans="1:16">
      <c r="A1294" s="487"/>
      <c r="B1294" s="497">
        <v>49</v>
      </c>
      <c r="C1294" s="209" t="s">
        <v>1312</v>
      </c>
      <c r="D1294" s="498" t="s">
        <v>24</v>
      </c>
      <c r="E1294" s="499" t="s">
        <v>906</v>
      </c>
      <c r="F1294" s="501">
        <v>100254</v>
      </c>
      <c r="G1294" s="501">
        <v>100254</v>
      </c>
      <c r="H1294" s="502"/>
      <c r="I1294" s="495">
        <f t="shared" si="117"/>
        <v>100254</v>
      </c>
      <c r="J1294" s="511">
        <f t="shared" si="118"/>
        <v>0</v>
      </c>
      <c r="K1294" s="468">
        <f t="shared" si="119"/>
        <v>0</v>
      </c>
      <c r="L1294" s="468">
        <f>IF(J1294=1,SUM($J$6:J1294),0)</f>
        <v>0</v>
      </c>
      <c r="M1294" s="468">
        <f>IF(K1294=1,SUM($K$6:K1294),0)</f>
        <v>0</v>
      </c>
      <c r="N1294" s="513">
        <f t="shared" si="120"/>
        <v>0</v>
      </c>
      <c r="O1294" s="468">
        <f t="shared" si="121"/>
        <v>0</v>
      </c>
      <c r="P1294" s="468">
        <f>IF(O1294=1,SUM($O$6:O1294),0)</f>
        <v>0</v>
      </c>
    </row>
    <row r="1295" customHeight="1" spans="1:16">
      <c r="A1295" s="487"/>
      <c r="B1295" s="497">
        <v>50</v>
      </c>
      <c r="C1295" s="209" t="s">
        <v>1313</v>
      </c>
      <c r="D1295" s="498" t="s">
        <v>24</v>
      </c>
      <c r="E1295" s="499" t="s">
        <v>906</v>
      </c>
      <c r="F1295" s="501">
        <v>90080.1724552058</v>
      </c>
      <c r="G1295" s="501">
        <v>90080.1724552058</v>
      </c>
      <c r="H1295" s="502"/>
      <c r="I1295" s="495">
        <f t="shared" si="117"/>
        <v>90080.1724552058</v>
      </c>
      <c r="J1295" s="511">
        <f t="shared" si="118"/>
        <v>0</v>
      </c>
      <c r="K1295" s="468">
        <f t="shared" si="119"/>
        <v>0</v>
      </c>
      <c r="L1295" s="468">
        <f>IF(J1295=1,SUM($J$6:J1295),0)</f>
        <v>0</v>
      </c>
      <c r="M1295" s="468">
        <f>IF(K1295=1,SUM($K$6:K1295),0)</f>
        <v>0</v>
      </c>
      <c r="N1295" s="513">
        <f t="shared" si="120"/>
        <v>0</v>
      </c>
      <c r="O1295" s="468">
        <f t="shared" si="121"/>
        <v>0</v>
      </c>
      <c r="P1295" s="468">
        <f>IF(O1295=1,SUM($O$6:O1295),0)</f>
        <v>0</v>
      </c>
    </row>
    <row r="1296" customHeight="1" spans="1:16">
      <c r="A1296" s="487"/>
      <c r="B1296" s="497">
        <v>51</v>
      </c>
      <c r="C1296" s="209" t="s">
        <v>1314</v>
      </c>
      <c r="D1296" s="498" t="s">
        <v>24</v>
      </c>
      <c r="E1296" s="499" t="s">
        <v>906</v>
      </c>
      <c r="F1296" s="501">
        <v>82817.5697582039</v>
      </c>
      <c r="G1296" s="501">
        <v>82817.5697582039</v>
      </c>
      <c r="H1296" s="502"/>
      <c r="I1296" s="495">
        <f t="shared" si="117"/>
        <v>82817.5697582039</v>
      </c>
      <c r="J1296" s="511">
        <f t="shared" si="118"/>
        <v>0</v>
      </c>
      <c r="K1296" s="468">
        <f t="shared" si="119"/>
        <v>0</v>
      </c>
      <c r="L1296" s="468">
        <f>IF(J1296=1,SUM($J$6:J1296),0)</f>
        <v>0</v>
      </c>
      <c r="M1296" s="468">
        <f>IF(K1296=1,SUM($K$6:K1296),0)</f>
        <v>0</v>
      </c>
      <c r="N1296" s="513">
        <f t="shared" si="120"/>
        <v>0</v>
      </c>
      <c r="O1296" s="468">
        <f t="shared" si="121"/>
        <v>0</v>
      </c>
      <c r="P1296" s="468">
        <f>IF(O1296=1,SUM($O$6:O1296),0)</f>
        <v>0</v>
      </c>
    </row>
    <row r="1297" customHeight="1" spans="1:16">
      <c r="A1297" s="487"/>
      <c r="B1297" s="497">
        <v>52</v>
      </c>
      <c r="C1297" s="209" t="s">
        <v>1315</v>
      </c>
      <c r="D1297" s="498" t="s">
        <v>24</v>
      </c>
      <c r="E1297" s="499" t="s">
        <v>906</v>
      </c>
      <c r="F1297" s="501">
        <v>76032</v>
      </c>
      <c r="G1297" s="501">
        <v>76032</v>
      </c>
      <c r="H1297" s="502"/>
      <c r="I1297" s="495">
        <f t="shared" si="117"/>
        <v>76032</v>
      </c>
      <c r="J1297" s="511">
        <f t="shared" si="118"/>
        <v>0</v>
      </c>
      <c r="K1297" s="468">
        <f t="shared" si="119"/>
        <v>0</v>
      </c>
      <c r="L1297" s="468">
        <f>IF(J1297=1,SUM($J$6:J1297),0)</f>
        <v>0</v>
      </c>
      <c r="M1297" s="468">
        <f>IF(K1297=1,SUM($K$6:K1297),0)</f>
        <v>0</v>
      </c>
      <c r="N1297" s="513">
        <f t="shared" si="120"/>
        <v>0</v>
      </c>
      <c r="O1297" s="468">
        <f t="shared" si="121"/>
        <v>0</v>
      </c>
      <c r="P1297" s="468">
        <f>IF(O1297=1,SUM($O$6:O1297),0)</f>
        <v>0</v>
      </c>
    </row>
    <row r="1298" customHeight="1" spans="1:16">
      <c r="A1298" s="487"/>
      <c r="B1298" s="497">
        <v>53</v>
      </c>
      <c r="C1298" s="209" t="s">
        <v>1316</v>
      </c>
      <c r="D1298" s="498" t="s">
        <v>24</v>
      </c>
      <c r="E1298" s="499" t="s">
        <v>906</v>
      </c>
      <c r="F1298" s="501">
        <v>75900</v>
      </c>
      <c r="G1298" s="501">
        <v>75900</v>
      </c>
      <c r="H1298" s="502"/>
      <c r="I1298" s="495">
        <f t="shared" si="117"/>
        <v>75900</v>
      </c>
      <c r="J1298" s="511">
        <f t="shared" si="118"/>
        <v>0</v>
      </c>
      <c r="K1298" s="468">
        <f t="shared" si="119"/>
        <v>0</v>
      </c>
      <c r="L1298" s="468">
        <f>IF(J1298=1,SUM($J$6:J1298),0)</f>
        <v>0</v>
      </c>
      <c r="M1298" s="468">
        <f>IF(K1298=1,SUM($K$6:K1298),0)</f>
        <v>0</v>
      </c>
      <c r="N1298" s="513">
        <f t="shared" si="120"/>
        <v>0</v>
      </c>
      <c r="O1298" s="468">
        <f t="shared" si="121"/>
        <v>0</v>
      </c>
      <c r="P1298" s="468">
        <f>IF(O1298=1,SUM($O$6:O1298),0)</f>
        <v>0</v>
      </c>
    </row>
    <row r="1299" customHeight="1" spans="1:16">
      <c r="A1299" s="487"/>
      <c r="B1299" s="497">
        <v>54</v>
      </c>
      <c r="C1299" s="209" t="s">
        <v>1317</v>
      </c>
      <c r="D1299" s="498" t="s">
        <v>24</v>
      </c>
      <c r="E1299" s="499" t="s">
        <v>906</v>
      </c>
      <c r="F1299" s="501">
        <v>67188</v>
      </c>
      <c r="G1299" s="501">
        <v>67188</v>
      </c>
      <c r="H1299" s="502"/>
      <c r="I1299" s="495">
        <f t="shared" si="117"/>
        <v>67188</v>
      </c>
      <c r="J1299" s="511">
        <f t="shared" si="118"/>
        <v>0</v>
      </c>
      <c r="K1299" s="468">
        <f t="shared" si="119"/>
        <v>0</v>
      </c>
      <c r="L1299" s="468">
        <f>IF(J1299=1,SUM($J$6:J1299),0)</f>
        <v>0</v>
      </c>
      <c r="M1299" s="468">
        <f>IF(K1299=1,SUM($K$6:K1299),0)</f>
        <v>0</v>
      </c>
      <c r="N1299" s="513">
        <f t="shared" si="120"/>
        <v>0</v>
      </c>
      <c r="O1299" s="468">
        <f t="shared" si="121"/>
        <v>0</v>
      </c>
      <c r="P1299" s="468">
        <f>IF(O1299=1,SUM($O$6:O1299),0)</f>
        <v>0</v>
      </c>
    </row>
    <row r="1300" customHeight="1" spans="1:16">
      <c r="A1300" s="487"/>
      <c r="B1300" s="497">
        <v>55</v>
      </c>
      <c r="C1300" s="209" t="s">
        <v>1318</v>
      </c>
      <c r="D1300" s="498" t="s">
        <v>24</v>
      </c>
      <c r="E1300" s="499" t="s">
        <v>906</v>
      </c>
      <c r="F1300" s="501">
        <v>397284.978864566</v>
      </c>
      <c r="G1300" s="501">
        <v>397284.978864566</v>
      </c>
      <c r="H1300" s="502"/>
      <c r="I1300" s="495">
        <f t="shared" si="117"/>
        <v>397284.978864566</v>
      </c>
      <c r="J1300" s="511">
        <f t="shared" si="118"/>
        <v>0</v>
      </c>
      <c r="K1300" s="468">
        <f t="shared" si="119"/>
        <v>0</v>
      </c>
      <c r="L1300" s="468">
        <f>IF(J1300=1,SUM($J$6:J1300),0)</f>
        <v>0</v>
      </c>
      <c r="M1300" s="468">
        <f>IF(K1300=1,SUM($K$6:K1300),0)</f>
        <v>0</v>
      </c>
      <c r="N1300" s="513">
        <f t="shared" si="120"/>
        <v>0</v>
      </c>
      <c r="O1300" s="468">
        <f t="shared" si="121"/>
        <v>0</v>
      </c>
      <c r="P1300" s="468">
        <f>IF(O1300=1,SUM($O$6:O1300),0)</f>
        <v>0</v>
      </c>
    </row>
    <row r="1301" customHeight="1" spans="1:16">
      <c r="A1301" s="487"/>
      <c r="B1301" s="497"/>
      <c r="C1301" s="209"/>
      <c r="D1301" s="498" t="s">
        <v>122</v>
      </c>
      <c r="E1301" s="499"/>
      <c r="F1301" s="501">
        <v>0</v>
      </c>
      <c r="G1301" s="501">
        <v>0</v>
      </c>
      <c r="H1301" s="502"/>
      <c r="I1301" s="495">
        <f t="shared" si="117"/>
        <v>0</v>
      </c>
      <c r="J1301" s="511">
        <f t="shared" si="118"/>
        <v>0</v>
      </c>
      <c r="K1301" s="468">
        <f t="shared" si="119"/>
        <v>0</v>
      </c>
      <c r="L1301" s="468">
        <f>IF(J1301=1,SUM($J$6:J1301),0)</f>
        <v>0</v>
      </c>
      <c r="M1301" s="468">
        <f>IF(K1301=1,SUM($K$6:K1301),0)</f>
        <v>0</v>
      </c>
      <c r="N1301" s="513">
        <f t="shared" si="120"/>
        <v>0</v>
      </c>
      <c r="O1301" s="468">
        <f t="shared" si="121"/>
        <v>0</v>
      </c>
      <c r="P1301" s="468">
        <f>IF(O1301=1,SUM($O$6:O1301),0)</f>
        <v>0</v>
      </c>
    </row>
    <row r="1302" customHeight="1" spans="1:16">
      <c r="A1302" s="487"/>
      <c r="B1302" s="497" t="s">
        <v>708</v>
      </c>
      <c r="C1302" s="209" t="s">
        <v>962</v>
      </c>
      <c r="D1302" s="498" t="s">
        <v>122</v>
      </c>
      <c r="E1302" s="499"/>
      <c r="F1302" s="501">
        <v>0</v>
      </c>
      <c r="G1302" s="501">
        <v>0</v>
      </c>
      <c r="H1302" s="502"/>
      <c r="I1302" s="495">
        <f t="shared" si="117"/>
        <v>0</v>
      </c>
      <c r="J1302" s="511">
        <f t="shared" si="118"/>
        <v>0</v>
      </c>
      <c r="K1302" s="468">
        <f t="shared" si="119"/>
        <v>0</v>
      </c>
      <c r="L1302" s="468">
        <f>IF(J1302=1,SUM($J$6:J1302),0)</f>
        <v>0</v>
      </c>
      <c r="M1302" s="468">
        <f>IF(K1302=1,SUM($K$6:K1302),0)</f>
        <v>0</v>
      </c>
      <c r="N1302" s="513">
        <f t="shared" si="120"/>
        <v>0</v>
      </c>
      <c r="O1302" s="468">
        <f t="shared" si="121"/>
        <v>0</v>
      </c>
      <c r="P1302" s="468">
        <f>IF(O1302=1,SUM($O$6:O1302),0)</f>
        <v>0</v>
      </c>
    </row>
    <row r="1303" customHeight="1" spans="1:16">
      <c r="A1303" s="487"/>
      <c r="B1303" s="497">
        <v>1</v>
      </c>
      <c r="C1303" s="209" t="s">
        <v>1319</v>
      </c>
      <c r="D1303" s="498" t="s">
        <v>24</v>
      </c>
      <c r="E1303" s="499" t="s">
        <v>906</v>
      </c>
      <c r="F1303" s="501">
        <v>171300</v>
      </c>
      <c r="G1303" s="501">
        <v>171300</v>
      </c>
      <c r="H1303" s="502"/>
      <c r="I1303" s="495">
        <f t="shared" si="117"/>
        <v>171300</v>
      </c>
      <c r="J1303" s="511">
        <f t="shared" si="118"/>
        <v>0</v>
      </c>
      <c r="K1303" s="468">
        <f t="shared" si="119"/>
        <v>0</v>
      </c>
      <c r="L1303" s="468">
        <f>IF(J1303=1,SUM($J$6:J1303),0)</f>
        <v>0</v>
      </c>
      <c r="M1303" s="468">
        <f>IF(K1303=1,SUM($K$6:K1303),0)</f>
        <v>0</v>
      </c>
      <c r="N1303" s="513">
        <f t="shared" si="120"/>
        <v>0</v>
      </c>
      <c r="O1303" s="468">
        <f t="shared" si="121"/>
        <v>0</v>
      </c>
      <c r="P1303" s="468">
        <f>IF(O1303=1,SUM($O$6:O1303),0)</f>
        <v>0</v>
      </c>
    </row>
    <row r="1304" customHeight="1" spans="1:16">
      <c r="A1304" s="487"/>
      <c r="B1304" s="497">
        <v>2</v>
      </c>
      <c r="C1304" s="209" t="s">
        <v>1320</v>
      </c>
      <c r="D1304" s="498" t="s">
        <v>24</v>
      </c>
      <c r="E1304" s="499" t="s">
        <v>906</v>
      </c>
      <c r="F1304" s="501">
        <v>144000</v>
      </c>
      <c r="G1304" s="501">
        <v>144000</v>
      </c>
      <c r="H1304" s="502"/>
      <c r="I1304" s="495">
        <f t="shared" si="117"/>
        <v>144000</v>
      </c>
      <c r="J1304" s="511">
        <f t="shared" si="118"/>
        <v>0</v>
      </c>
      <c r="K1304" s="468">
        <f t="shared" si="119"/>
        <v>0</v>
      </c>
      <c r="L1304" s="468">
        <f>IF(J1304=1,SUM($J$6:J1304),0)</f>
        <v>0</v>
      </c>
      <c r="M1304" s="468">
        <f>IF(K1304=1,SUM($K$6:K1304),0)</f>
        <v>0</v>
      </c>
      <c r="N1304" s="513">
        <f t="shared" si="120"/>
        <v>0</v>
      </c>
      <c r="O1304" s="468">
        <f t="shared" si="121"/>
        <v>0</v>
      </c>
      <c r="P1304" s="468">
        <f>IF(O1304=1,SUM($O$6:O1304),0)</f>
        <v>0</v>
      </c>
    </row>
    <row r="1305" customHeight="1" spans="1:16">
      <c r="A1305" s="487"/>
      <c r="B1305" s="497">
        <v>3</v>
      </c>
      <c r="C1305" s="209" t="s">
        <v>1321</v>
      </c>
      <c r="D1305" s="498" t="s">
        <v>24</v>
      </c>
      <c r="E1305" s="499" t="s">
        <v>906</v>
      </c>
      <c r="F1305" s="501">
        <v>132480</v>
      </c>
      <c r="G1305" s="501">
        <v>132480</v>
      </c>
      <c r="H1305" s="502"/>
      <c r="I1305" s="495">
        <f t="shared" si="117"/>
        <v>132480</v>
      </c>
      <c r="J1305" s="511">
        <f t="shared" si="118"/>
        <v>0</v>
      </c>
      <c r="K1305" s="468">
        <f t="shared" si="119"/>
        <v>0</v>
      </c>
      <c r="L1305" s="468">
        <f>IF(J1305=1,SUM($J$6:J1305),0)</f>
        <v>0</v>
      </c>
      <c r="M1305" s="468">
        <f>IF(K1305=1,SUM($K$6:K1305),0)</f>
        <v>0</v>
      </c>
      <c r="N1305" s="513">
        <f t="shared" si="120"/>
        <v>0</v>
      </c>
      <c r="O1305" s="468">
        <f t="shared" si="121"/>
        <v>0</v>
      </c>
      <c r="P1305" s="468">
        <f>IF(O1305=1,SUM($O$6:O1305),0)</f>
        <v>0</v>
      </c>
    </row>
    <row r="1306" customHeight="1" spans="1:16">
      <c r="A1306" s="487"/>
      <c r="B1306" s="497">
        <v>4</v>
      </c>
      <c r="C1306" s="209" t="s">
        <v>1322</v>
      </c>
      <c r="D1306" s="498" t="s">
        <v>24</v>
      </c>
      <c r="E1306" s="499" t="s">
        <v>906</v>
      </c>
      <c r="F1306" s="501">
        <v>98580</v>
      </c>
      <c r="G1306" s="501">
        <v>98580</v>
      </c>
      <c r="H1306" s="502"/>
      <c r="I1306" s="495">
        <f t="shared" si="117"/>
        <v>98580</v>
      </c>
      <c r="J1306" s="511">
        <f t="shared" si="118"/>
        <v>0</v>
      </c>
      <c r="K1306" s="468">
        <f t="shared" si="119"/>
        <v>0</v>
      </c>
      <c r="L1306" s="468">
        <f>IF(J1306=1,SUM($J$6:J1306),0)</f>
        <v>0</v>
      </c>
      <c r="M1306" s="468">
        <f>IF(K1306=1,SUM($K$6:K1306),0)</f>
        <v>0</v>
      </c>
      <c r="N1306" s="513">
        <f t="shared" si="120"/>
        <v>0</v>
      </c>
      <c r="O1306" s="468">
        <f t="shared" si="121"/>
        <v>0</v>
      </c>
      <c r="P1306" s="468">
        <f>IF(O1306=1,SUM($O$6:O1306),0)</f>
        <v>0</v>
      </c>
    </row>
    <row r="1307" customHeight="1" spans="1:16">
      <c r="A1307" s="487"/>
      <c r="B1307" s="497">
        <v>5</v>
      </c>
      <c r="C1307" s="209" t="s">
        <v>1323</v>
      </c>
      <c r="D1307" s="498" t="s">
        <v>24</v>
      </c>
      <c r="E1307" s="499" t="s">
        <v>906</v>
      </c>
      <c r="F1307" s="501">
        <v>67020</v>
      </c>
      <c r="G1307" s="501">
        <v>67020</v>
      </c>
      <c r="H1307" s="502"/>
      <c r="I1307" s="495">
        <f t="shared" si="117"/>
        <v>67020</v>
      </c>
      <c r="J1307" s="511">
        <f t="shared" si="118"/>
        <v>0</v>
      </c>
      <c r="K1307" s="468">
        <f t="shared" si="119"/>
        <v>0</v>
      </c>
      <c r="L1307" s="468">
        <f>IF(J1307=1,SUM($J$6:J1307),0)</f>
        <v>0</v>
      </c>
      <c r="M1307" s="468">
        <f>IF(K1307=1,SUM($K$6:K1307),0)</f>
        <v>0</v>
      </c>
      <c r="N1307" s="513">
        <f t="shared" si="120"/>
        <v>0</v>
      </c>
      <c r="O1307" s="468">
        <f t="shared" si="121"/>
        <v>0</v>
      </c>
      <c r="P1307" s="468">
        <f>IF(O1307=1,SUM($O$6:O1307),0)</f>
        <v>0</v>
      </c>
    </row>
    <row r="1308" customHeight="1" spans="1:16">
      <c r="A1308" s="487"/>
      <c r="B1308" s="497">
        <v>6</v>
      </c>
      <c r="C1308" s="209" t="s">
        <v>1324</v>
      </c>
      <c r="D1308" s="498" t="s">
        <v>24</v>
      </c>
      <c r="E1308" s="499" t="s">
        <v>906</v>
      </c>
      <c r="F1308" s="501">
        <v>134100</v>
      </c>
      <c r="G1308" s="501">
        <v>134100</v>
      </c>
      <c r="H1308" s="502"/>
      <c r="I1308" s="495">
        <f t="shared" si="117"/>
        <v>134100</v>
      </c>
      <c r="J1308" s="511">
        <f t="shared" si="118"/>
        <v>0</v>
      </c>
      <c r="K1308" s="468">
        <f t="shared" si="119"/>
        <v>0</v>
      </c>
      <c r="L1308" s="468">
        <f>IF(J1308=1,SUM($J$6:J1308),0)</f>
        <v>0</v>
      </c>
      <c r="M1308" s="468">
        <f>IF(K1308=1,SUM($K$6:K1308),0)</f>
        <v>0</v>
      </c>
      <c r="N1308" s="513">
        <f t="shared" si="120"/>
        <v>0</v>
      </c>
      <c r="O1308" s="468">
        <f t="shared" si="121"/>
        <v>0</v>
      </c>
      <c r="P1308" s="468">
        <f>IF(O1308=1,SUM($O$6:O1308),0)</f>
        <v>0</v>
      </c>
    </row>
    <row r="1309" customHeight="1" spans="1:16">
      <c r="A1309" s="487"/>
      <c r="B1309" s="497">
        <v>7</v>
      </c>
      <c r="C1309" s="209" t="s">
        <v>1325</v>
      </c>
      <c r="D1309" s="498" t="s">
        <v>24</v>
      </c>
      <c r="E1309" s="499" t="s">
        <v>906</v>
      </c>
      <c r="F1309" s="501">
        <v>107400</v>
      </c>
      <c r="G1309" s="501">
        <v>107400</v>
      </c>
      <c r="H1309" s="502"/>
      <c r="I1309" s="495">
        <f t="shared" si="117"/>
        <v>107400</v>
      </c>
      <c r="J1309" s="511">
        <f t="shared" si="118"/>
        <v>0</v>
      </c>
      <c r="K1309" s="468">
        <f t="shared" si="119"/>
        <v>0</v>
      </c>
      <c r="L1309" s="468">
        <f>IF(J1309=1,SUM($J$6:J1309),0)</f>
        <v>0</v>
      </c>
      <c r="M1309" s="468">
        <f>IF(K1309=1,SUM($K$6:K1309),0)</f>
        <v>0</v>
      </c>
      <c r="N1309" s="513">
        <f t="shared" si="120"/>
        <v>0</v>
      </c>
      <c r="O1309" s="468">
        <f t="shared" si="121"/>
        <v>0</v>
      </c>
      <c r="P1309" s="468">
        <f>IF(O1309=1,SUM($O$6:O1309),0)</f>
        <v>0</v>
      </c>
    </row>
    <row r="1310" customHeight="1" spans="1:16">
      <c r="A1310" s="487"/>
      <c r="B1310" s="497"/>
      <c r="C1310" s="209"/>
      <c r="D1310" s="498" t="s">
        <v>122</v>
      </c>
      <c r="E1310" s="499"/>
      <c r="F1310" s="501">
        <v>0</v>
      </c>
      <c r="G1310" s="501">
        <v>0</v>
      </c>
      <c r="H1310" s="502"/>
      <c r="I1310" s="495">
        <f t="shared" si="117"/>
        <v>0</v>
      </c>
      <c r="J1310" s="511">
        <f t="shared" si="118"/>
        <v>0</v>
      </c>
      <c r="K1310" s="468">
        <f t="shared" si="119"/>
        <v>0</v>
      </c>
      <c r="L1310" s="468">
        <f>IF(J1310=1,SUM($J$6:J1310),0)</f>
        <v>0</v>
      </c>
      <c r="M1310" s="468">
        <f>IF(K1310=1,SUM($K$6:K1310),0)</f>
        <v>0</v>
      </c>
      <c r="N1310" s="513">
        <f t="shared" si="120"/>
        <v>0</v>
      </c>
      <c r="O1310" s="468">
        <f t="shared" si="121"/>
        <v>0</v>
      </c>
      <c r="P1310" s="468">
        <f>IF(O1310=1,SUM($O$6:O1310),0)</f>
        <v>0</v>
      </c>
    </row>
    <row r="1311" customHeight="1" spans="1:16">
      <c r="A1311" s="487"/>
      <c r="B1311" s="497" t="s">
        <v>708</v>
      </c>
      <c r="C1311" s="209" t="s">
        <v>904</v>
      </c>
      <c r="D1311" s="498" t="s">
        <v>122</v>
      </c>
      <c r="E1311" s="499"/>
      <c r="F1311" s="501">
        <v>0</v>
      </c>
      <c r="G1311" s="501">
        <v>0</v>
      </c>
      <c r="H1311" s="502"/>
      <c r="I1311" s="495">
        <f t="shared" si="117"/>
        <v>0</v>
      </c>
      <c r="J1311" s="511">
        <f t="shared" si="118"/>
        <v>0</v>
      </c>
      <c r="K1311" s="468">
        <f t="shared" si="119"/>
        <v>0</v>
      </c>
      <c r="L1311" s="468">
        <f>IF(J1311=1,SUM($J$6:J1311),0)</f>
        <v>0</v>
      </c>
      <c r="M1311" s="468">
        <f>IF(K1311=1,SUM($K$6:K1311),0)</f>
        <v>0</v>
      </c>
      <c r="N1311" s="513">
        <f t="shared" si="120"/>
        <v>0</v>
      </c>
      <c r="O1311" s="468">
        <f t="shared" si="121"/>
        <v>0</v>
      </c>
      <c r="P1311" s="468">
        <f>IF(O1311=1,SUM($O$6:O1311),0)</f>
        <v>0</v>
      </c>
    </row>
    <row r="1312" customHeight="1" spans="1:16">
      <c r="A1312" s="487"/>
      <c r="B1312" s="497">
        <v>1</v>
      </c>
      <c r="C1312" s="209" t="s">
        <v>1326</v>
      </c>
      <c r="D1312" s="498" t="s">
        <v>24</v>
      </c>
      <c r="E1312" s="499" t="s">
        <v>971</v>
      </c>
      <c r="F1312" s="501">
        <v>5708400</v>
      </c>
      <c r="G1312" s="501">
        <v>5708400</v>
      </c>
      <c r="H1312" s="502"/>
      <c r="I1312" s="495">
        <f t="shared" si="117"/>
        <v>5708400</v>
      </c>
      <c r="J1312" s="511">
        <f t="shared" si="118"/>
        <v>0</v>
      </c>
      <c r="K1312" s="468">
        <f t="shared" si="119"/>
        <v>0</v>
      </c>
      <c r="L1312" s="468">
        <f>IF(J1312=1,SUM($J$6:J1312),0)</f>
        <v>0</v>
      </c>
      <c r="M1312" s="468">
        <f>IF(K1312=1,SUM($K$6:K1312),0)</f>
        <v>0</v>
      </c>
      <c r="N1312" s="513">
        <f t="shared" si="120"/>
        <v>0</v>
      </c>
      <c r="O1312" s="468">
        <f t="shared" si="121"/>
        <v>0</v>
      </c>
      <c r="P1312" s="468">
        <f>IF(O1312=1,SUM($O$6:O1312),0)</f>
        <v>0</v>
      </c>
    </row>
    <row r="1313" customHeight="1" spans="1:16">
      <c r="A1313" s="487"/>
      <c r="B1313" s="497">
        <v>2</v>
      </c>
      <c r="C1313" s="209" t="s">
        <v>1327</v>
      </c>
      <c r="D1313" s="498" t="s">
        <v>24</v>
      </c>
      <c r="E1313" s="499" t="s">
        <v>971</v>
      </c>
      <c r="F1313" s="501">
        <v>5708400</v>
      </c>
      <c r="G1313" s="501">
        <v>5708400</v>
      </c>
      <c r="H1313" s="502"/>
      <c r="I1313" s="495">
        <f t="shared" si="117"/>
        <v>5708400</v>
      </c>
      <c r="J1313" s="511">
        <f t="shared" si="118"/>
        <v>0</v>
      </c>
      <c r="K1313" s="468">
        <f t="shared" si="119"/>
        <v>0</v>
      </c>
      <c r="L1313" s="468">
        <f>IF(J1313=1,SUM($J$6:J1313),0)</f>
        <v>0</v>
      </c>
      <c r="M1313" s="468">
        <f>IF(K1313=1,SUM($K$6:K1313),0)</f>
        <v>0</v>
      </c>
      <c r="N1313" s="513">
        <f t="shared" si="120"/>
        <v>0</v>
      </c>
      <c r="O1313" s="468">
        <f t="shared" si="121"/>
        <v>0</v>
      </c>
      <c r="P1313" s="468">
        <f>IF(O1313=1,SUM($O$6:O1313),0)</f>
        <v>0</v>
      </c>
    </row>
    <row r="1314" customHeight="1" spans="1:16">
      <c r="A1314" s="487"/>
      <c r="B1314" s="497">
        <v>3</v>
      </c>
      <c r="C1314" s="209" t="s">
        <v>1328</v>
      </c>
      <c r="D1314" s="498" t="s">
        <v>24</v>
      </c>
      <c r="E1314" s="499" t="s">
        <v>971</v>
      </c>
      <c r="F1314" s="501">
        <v>4455600</v>
      </c>
      <c r="G1314" s="501">
        <v>4455600</v>
      </c>
      <c r="H1314" s="502"/>
      <c r="I1314" s="495">
        <f t="shared" si="117"/>
        <v>4455600</v>
      </c>
      <c r="J1314" s="511">
        <f t="shared" si="118"/>
        <v>0</v>
      </c>
      <c r="K1314" s="468">
        <f t="shared" si="119"/>
        <v>0</v>
      </c>
      <c r="L1314" s="468">
        <f>IF(J1314=1,SUM($J$6:J1314),0)</f>
        <v>0</v>
      </c>
      <c r="M1314" s="468">
        <f>IF(K1314=1,SUM($K$6:K1314),0)</f>
        <v>0</v>
      </c>
      <c r="N1314" s="513">
        <f t="shared" si="120"/>
        <v>0</v>
      </c>
      <c r="O1314" s="468">
        <f t="shared" si="121"/>
        <v>0</v>
      </c>
      <c r="P1314" s="468">
        <f>IF(O1314=1,SUM($O$6:O1314),0)</f>
        <v>0</v>
      </c>
    </row>
    <row r="1315" customHeight="1" spans="1:16">
      <c r="A1315" s="487"/>
      <c r="B1315" s="497">
        <v>4</v>
      </c>
      <c r="C1315" s="209" t="s">
        <v>1329</v>
      </c>
      <c r="D1315" s="498" t="s">
        <v>24</v>
      </c>
      <c r="E1315" s="499" t="s">
        <v>971</v>
      </c>
      <c r="F1315" s="501">
        <v>4220400</v>
      </c>
      <c r="G1315" s="501">
        <v>4220400</v>
      </c>
      <c r="H1315" s="502"/>
      <c r="I1315" s="495">
        <f t="shared" si="117"/>
        <v>4220400</v>
      </c>
      <c r="J1315" s="511">
        <f t="shared" si="118"/>
        <v>0</v>
      </c>
      <c r="K1315" s="468">
        <f t="shared" si="119"/>
        <v>0</v>
      </c>
      <c r="L1315" s="468">
        <f>IF(J1315=1,SUM($J$6:J1315),0)</f>
        <v>0</v>
      </c>
      <c r="M1315" s="468">
        <f>IF(K1315=1,SUM($K$6:K1315),0)</f>
        <v>0</v>
      </c>
      <c r="N1315" s="513">
        <f t="shared" si="120"/>
        <v>0</v>
      </c>
      <c r="O1315" s="468">
        <f t="shared" si="121"/>
        <v>0</v>
      </c>
      <c r="P1315" s="468">
        <f>IF(O1315=1,SUM($O$6:O1315),0)</f>
        <v>0</v>
      </c>
    </row>
    <row r="1316" customHeight="1" spans="1:16">
      <c r="A1316" s="487"/>
      <c r="B1316" s="497">
        <v>5</v>
      </c>
      <c r="C1316" s="209" t="s">
        <v>1330</v>
      </c>
      <c r="D1316" s="498" t="s">
        <v>24</v>
      </c>
      <c r="E1316" s="499" t="s">
        <v>971</v>
      </c>
      <c r="F1316" s="501">
        <v>3601200</v>
      </c>
      <c r="G1316" s="501">
        <v>3601200</v>
      </c>
      <c r="H1316" s="502"/>
      <c r="I1316" s="495">
        <f t="shared" si="117"/>
        <v>3601200</v>
      </c>
      <c r="J1316" s="511">
        <f t="shared" si="118"/>
        <v>0</v>
      </c>
      <c r="K1316" s="468">
        <f t="shared" si="119"/>
        <v>0</v>
      </c>
      <c r="L1316" s="468">
        <f>IF(J1316=1,SUM($J$6:J1316),0)</f>
        <v>0</v>
      </c>
      <c r="M1316" s="468">
        <f>IF(K1316=1,SUM($K$6:K1316),0)</f>
        <v>0</v>
      </c>
      <c r="N1316" s="513">
        <f t="shared" si="120"/>
        <v>0</v>
      </c>
      <c r="O1316" s="468">
        <f t="shared" si="121"/>
        <v>0</v>
      </c>
      <c r="P1316" s="468">
        <f>IF(O1316=1,SUM($O$6:O1316),0)</f>
        <v>0</v>
      </c>
    </row>
    <row r="1317" customHeight="1" spans="1:16">
      <c r="A1317" s="487"/>
      <c r="B1317" s="497">
        <v>6</v>
      </c>
      <c r="C1317" s="209" t="s">
        <v>1331</v>
      </c>
      <c r="D1317" s="498" t="s">
        <v>24</v>
      </c>
      <c r="E1317" s="499" t="s">
        <v>971</v>
      </c>
      <c r="F1317" s="501">
        <v>3490800</v>
      </c>
      <c r="G1317" s="501">
        <v>3490800</v>
      </c>
      <c r="H1317" s="502"/>
      <c r="I1317" s="495">
        <f t="shared" si="117"/>
        <v>3490800</v>
      </c>
      <c r="J1317" s="511">
        <f t="shared" si="118"/>
        <v>0</v>
      </c>
      <c r="K1317" s="468">
        <f t="shared" si="119"/>
        <v>0</v>
      </c>
      <c r="L1317" s="468">
        <f>IF(J1317=1,SUM($J$6:J1317),0)</f>
        <v>0</v>
      </c>
      <c r="M1317" s="468">
        <f>IF(K1317=1,SUM($K$6:K1317),0)</f>
        <v>0</v>
      </c>
      <c r="N1317" s="513">
        <f t="shared" si="120"/>
        <v>0</v>
      </c>
      <c r="O1317" s="468">
        <f t="shared" si="121"/>
        <v>0</v>
      </c>
      <c r="P1317" s="468">
        <f>IF(O1317=1,SUM($O$6:O1317),0)</f>
        <v>0</v>
      </c>
    </row>
    <row r="1318" customHeight="1" spans="1:16">
      <c r="A1318" s="487"/>
      <c r="B1318" s="497">
        <v>7</v>
      </c>
      <c r="C1318" s="209" t="s">
        <v>1332</v>
      </c>
      <c r="D1318" s="498" t="s">
        <v>24</v>
      </c>
      <c r="E1318" s="499" t="s">
        <v>971</v>
      </c>
      <c r="F1318" s="501">
        <v>3487200</v>
      </c>
      <c r="G1318" s="501">
        <v>3487200</v>
      </c>
      <c r="H1318" s="502"/>
      <c r="I1318" s="495">
        <f>IF($I$5=$G$4,G1318,(IF($I$5=$F$4,F1318,0)))</f>
        <v>3487200</v>
      </c>
      <c r="J1318" s="511">
        <f t="shared" si="118"/>
        <v>0</v>
      </c>
      <c r="K1318" s="468">
        <f t="shared" si="119"/>
        <v>0</v>
      </c>
      <c r="L1318" s="468">
        <f>IF(J1318=1,SUM($J$6:J1318),0)</f>
        <v>0</v>
      </c>
      <c r="M1318" s="468">
        <f>IF(K1318=1,SUM($K$6:K1318),0)</f>
        <v>0</v>
      </c>
      <c r="N1318" s="513">
        <f t="shared" si="120"/>
        <v>0</v>
      </c>
      <c r="O1318" s="468">
        <f t="shared" si="121"/>
        <v>0</v>
      </c>
      <c r="P1318" s="468">
        <f>IF(O1318=1,SUM($O$6:O1318),0)</f>
        <v>0</v>
      </c>
    </row>
    <row r="1319" customHeight="1" spans="1:16">
      <c r="A1319" s="487"/>
      <c r="B1319" s="497">
        <v>8</v>
      </c>
      <c r="C1319" s="209" t="s">
        <v>1333</v>
      </c>
      <c r="D1319" s="498" t="s">
        <v>24</v>
      </c>
      <c r="E1319" s="499" t="s">
        <v>971</v>
      </c>
      <c r="F1319" s="501">
        <v>2964000</v>
      </c>
      <c r="G1319" s="501">
        <v>2964000</v>
      </c>
      <c r="H1319" s="529"/>
      <c r="I1319" s="495">
        <f t="shared" ref="I1319:I1384" si="122">IF($I$5=$G$4,G1319,(IF($I$5=$F$4,F1319,0)))</f>
        <v>2964000</v>
      </c>
      <c r="J1319" s="511">
        <f t="shared" si="118"/>
        <v>0</v>
      </c>
      <c r="K1319" s="468">
        <f t="shared" si="119"/>
        <v>0</v>
      </c>
      <c r="L1319" s="468">
        <f>IF(J1319=1,SUM($J$6:J1319),0)</f>
        <v>0</v>
      </c>
      <c r="M1319" s="468">
        <f>IF(K1319=1,SUM($K$6:K1319),0)</f>
        <v>0</v>
      </c>
      <c r="N1319" s="513">
        <f t="shared" si="120"/>
        <v>0</v>
      </c>
      <c r="O1319" s="468">
        <f t="shared" si="121"/>
        <v>0</v>
      </c>
      <c r="P1319" s="468">
        <f>IF(O1319=1,SUM($O$6:O1319),0)</f>
        <v>0</v>
      </c>
    </row>
    <row r="1320" customHeight="1" spans="1:16">
      <c r="A1320" s="487"/>
      <c r="B1320" s="497">
        <v>9</v>
      </c>
      <c r="C1320" s="209" t="s">
        <v>1334</v>
      </c>
      <c r="D1320" s="498" t="s">
        <v>24</v>
      </c>
      <c r="E1320" s="499" t="s">
        <v>971</v>
      </c>
      <c r="F1320" s="501">
        <v>3312000</v>
      </c>
      <c r="G1320" s="501">
        <v>3312000</v>
      </c>
      <c r="H1320" s="529"/>
      <c r="I1320" s="495">
        <f t="shared" si="122"/>
        <v>3312000</v>
      </c>
      <c r="J1320" s="511">
        <f t="shared" si="118"/>
        <v>0</v>
      </c>
      <c r="K1320" s="468">
        <f t="shared" si="119"/>
        <v>0</v>
      </c>
      <c r="L1320" s="468">
        <f>IF(J1320=1,SUM($J$6:J1320),0)</f>
        <v>0</v>
      </c>
      <c r="M1320" s="468">
        <f>IF(K1320=1,SUM($K$6:K1320),0)</f>
        <v>0</v>
      </c>
      <c r="N1320" s="513">
        <f t="shared" si="120"/>
        <v>0</v>
      </c>
      <c r="O1320" s="468">
        <f t="shared" si="121"/>
        <v>0</v>
      </c>
      <c r="P1320" s="468">
        <f>IF(O1320=1,SUM($O$6:O1320),0)</f>
        <v>0</v>
      </c>
    </row>
    <row r="1321" customHeight="1" spans="1:16">
      <c r="A1321" s="487"/>
      <c r="B1321" s="497">
        <v>10</v>
      </c>
      <c r="C1321" s="209" t="s">
        <v>1335</v>
      </c>
      <c r="D1321" s="498" t="s">
        <v>24</v>
      </c>
      <c r="E1321" s="499" t="s">
        <v>971</v>
      </c>
      <c r="F1321" s="501">
        <v>3217200</v>
      </c>
      <c r="G1321" s="501">
        <v>3217200</v>
      </c>
      <c r="H1321" s="502"/>
      <c r="I1321" s="495">
        <f t="shared" si="122"/>
        <v>3217200</v>
      </c>
      <c r="J1321" s="511">
        <f t="shared" si="118"/>
        <v>0</v>
      </c>
      <c r="K1321" s="468">
        <f t="shared" si="119"/>
        <v>0</v>
      </c>
      <c r="L1321" s="468">
        <f>IF(J1321=1,SUM($J$6:J1321),0)</f>
        <v>0</v>
      </c>
      <c r="M1321" s="468">
        <f>IF(K1321=1,SUM($K$6:K1321),0)</f>
        <v>0</v>
      </c>
      <c r="N1321" s="513">
        <f t="shared" si="120"/>
        <v>0</v>
      </c>
      <c r="O1321" s="468">
        <f t="shared" si="121"/>
        <v>0</v>
      </c>
      <c r="P1321" s="468">
        <f>IF(O1321=1,SUM($O$6:O1321),0)</f>
        <v>0</v>
      </c>
    </row>
    <row r="1322" customHeight="1" spans="1:16">
      <c r="A1322" s="487"/>
      <c r="B1322" s="497">
        <v>11</v>
      </c>
      <c r="C1322" s="209" t="s">
        <v>1336</v>
      </c>
      <c r="D1322" s="498" t="s">
        <v>24</v>
      </c>
      <c r="E1322" s="499" t="s">
        <v>971</v>
      </c>
      <c r="F1322" s="501">
        <v>2668800</v>
      </c>
      <c r="G1322" s="501">
        <v>2668800</v>
      </c>
      <c r="H1322" s="502"/>
      <c r="I1322" s="495">
        <f t="shared" si="122"/>
        <v>2668800</v>
      </c>
      <c r="J1322" s="511">
        <f t="shared" si="118"/>
        <v>0</v>
      </c>
      <c r="K1322" s="468">
        <f t="shared" si="119"/>
        <v>0</v>
      </c>
      <c r="L1322" s="468">
        <f>IF(J1322=1,SUM($J$6:J1322),0)</f>
        <v>0</v>
      </c>
      <c r="M1322" s="468">
        <f>IF(K1322=1,SUM($K$6:K1322),0)</f>
        <v>0</v>
      </c>
      <c r="N1322" s="513">
        <f t="shared" si="120"/>
        <v>0</v>
      </c>
      <c r="O1322" s="468">
        <f t="shared" si="121"/>
        <v>0</v>
      </c>
      <c r="P1322" s="468">
        <f>IF(O1322=1,SUM($O$6:O1322),0)</f>
        <v>0</v>
      </c>
    </row>
    <row r="1323" customHeight="1" spans="1:16">
      <c r="A1323" s="487"/>
      <c r="B1323" s="497">
        <v>12</v>
      </c>
      <c r="C1323" s="209" t="s">
        <v>1337</v>
      </c>
      <c r="D1323" s="498" t="s">
        <v>24</v>
      </c>
      <c r="E1323" s="499" t="s">
        <v>971</v>
      </c>
      <c r="F1323" s="501">
        <v>2668800</v>
      </c>
      <c r="G1323" s="501">
        <v>2668800</v>
      </c>
      <c r="H1323" s="502"/>
      <c r="I1323" s="495">
        <f t="shared" si="122"/>
        <v>2668800</v>
      </c>
      <c r="J1323" s="511">
        <f t="shared" si="118"/>
        <v>0</v>
      </c>
      <c r="K1323" s="468">
        <f t="shared" si="119"/>
        <v>0</v>
      </c>
      <c r="L1323" s="468">
        <f>IF(J1323=1,SUM($J$6:J1323),0)</f>
        <v>0</v>
      </c>
      <c r="M1323" s="468">
        <f>IF(K1323=1,SUM($K$6:K1323),0)</f>
        <v>0</v>
      </c>
      <c r="N1323" s="513">
        <f t="shared" si="120"/>
        <v>0</v>
      </c>
      <c r="O1323" s="468">
        <f t="shared" si="121"/>
        <v>0</v>
      </c>
      <c r="P1323" s="468">
        <f>IF(O1323=1,SUM($O$6:O1323),0)</f>
        <v>0</v>
      </c>
    </row>
    <row r="1324" customHeight="1" spans="1:16">
      <c r="A1324" s="487"/>
      <c r="B1324" s="497">
        <v>13</v>
      </c>
      <c r="C1324" s="209" t="s">
        <v>1338</v>
      </c>
      <c r="D1324" s="498" t="s">
        <v>24</v>
      </c>
      <c r="E1324" s="499" t="s">
        <v>971</v>
      </c>
      <c r="F1324" s="501">
        <v>2367600</v>
      </c>
      <c r="G1324" s="501">
        <v>2367600</v>
      </c>
      <c r="H1324" s="502"/>
      <c r="I1324" s="495">
        <f t="shared" si="122"/>
        <v>2367600</v>
      </c>
      <c r="J1324" s="511">
        <f t="shared" si="118"/>
        <v>0</v>
      </c>
      <c r="K1324" s="468">
        <f t="shared" si="119"/>
        <v>0</v>
      </c>
      <c r="L1324" s="468">
        <f>IF(J1324=1,SUM($J$6:J1324),0)</f>
        <v>0</v>
      </c>
      <c r="M1324" s="468">
        <f>IF(K1324=1,SUM($K$6:K1324),0)</f>
        <v>0</v>
      </c>
      <c r="N1324" s="513">
        <f t="shared" si="120"/>
        <v>0</v>
      </c>
      <c r="O1324" s="468">
        <f t="shared" si="121"/>
        <v>0</v>
      </c>
      <c r="P1324" s="468">
        <f>IF(O1324=1,SUM($O$6:O1324),0)</f>
        <v>0</v>
      </c>
    </row>
    <row r="1325" customHeight="1" spans="1:16">
      <c r="A1325" s="487"/>
      <c r="B1325" s="497">
        <v>14</v>
      </c>
      <c r="C1325" s="209" t="s">
        <v>1339</v>
      </c>
      <c r="D1325" s="498" t="s">
        <v>24</v>
      </c>
      <c r="E1325" s="499" t="s">
        <v>971</v>
      </c>
      <c r="F1325" s="501">
        <v>1790400</v>
      </c>
      <c r="G1325" s="501">
        <v>1790400</v>
      </c>
      <c r="H1325" s="502"/>
      <c r="I1325" s="495">
        <f t="shared" si="122"/>
        <v>1790400</v>
      </c>
      <c r="J1325" s="511">
        <f t="shared" si="118"/>
        <v>0</v>
      </c>
      <c r="K1325" s="468">
        <f t="shared" si="119"/>
        <v>0</v>
      </c>
      <c r="L1325" s="468">
        <f>IF(J1325=1,SUM($J$6:J1325),0)</f>
        <v>0</v>
      </c>
      <c r="M1325" s="468">
        <f>IF(K1325=1,SUM($K$6:K1325),0)</f>
        <v>0</v>
      </c>
      <c r="N1325" s="513">
        <f t="shared" si="120"/>
        <v>0</v>
      </c>
      <c r="O1325" s="468">
        <f t="shared" si="121"/>
        <v>0</v>
      </c>
      <c r="P1325" s="468">
        <f>IF(O1325=1,SUM($O$6:O1325),0)</f>
        <v>0</v>
      </c>
    </row>
    <row r="1326" customHeight="1" spans="1:16">
      <c r="A1326" s="487"/>
      <c r="B1326" s="497">
        <v>15</v>
      </c>
      <c r="C1326" s="209" t="s">
        <v>1340</v>
      </c>
      <c r="D1326" s="498" t="s">
        <v>24</v>
      </c>
      <c r="E1326" s="499" t="s">
        <v>971</v>
      </c>
      <c r="F1326" s="501">
        <v>4682400</v>
      </c>
      <c r="G1326" s="501">
        <v>4682400</v>
      </c>
      <c r="H1326" s="502"/>
      <c r="I1326" s="495">
        <f t="shared" si="122"/>
        <v>4682400</v>
      </c>
      <c r="J1326" s="511">
        <f t="shared" si="118"/>
        <v>0</v>
      </c>
      <c r="K1326" s="468">
        <f t="shared" si="119"/>
        <v>0</v>
      </c>
      <c r="L1326" s="468">
        <f>IF(J1326=1,SUM($J$6:J1326),0)</f>
        <v>0</v>
      </c>
      <c r="M1326" s="468">
        <f>IF(K1326=1,SUM($K$6:K1326),0)</f>
        <v>0</v>
      </c>
      <c r="N1326" s="513">
        <f t="shared" si="120"/>
        <v>0</v>
      </c>
      <c r="O1326" s="468">
        <f t="shared" si="121"/>
        <v>0</v>
      </c>
      <c r="P1326" s="468">
        <f>IF(O1326=1,SUM($O$6:O1326),0)</f>
        <v>0</v>
      </c>
    </row>
    <row r="1327" customHeight="1" spans="1:16">
      <c r="A1327" s="487"/>
      <c r="B1327" s="497">
        <v>16</v>
      </c>
      <c r="C1327" s="209" t="s">
        <v>1341</v>
      </c>
      <c r="D1327" s="498" t="s">
        <v>24</v>
      </c>
      <c r="E1327" s="499" t="s">
        <v>971</v>
      </c>
      <c r="F1327" s="501">
        <v>3691200</v>
      </c>
      <c r="G1327" s="501">
        <v>3691200</v>
      </c>
      <c r="H1327" s="502"/>
      <c r="I1327" s="495">
        <f t="shared" si="122"/>
        <v>3691200</v>
      </c>
      <c r="J1327" s="511">
        <f t="shared" si="118"/>
        <v>0</v>
      </c>
      <c r="K1327" s="468">
        <f t="shared" si="119"/>
        <v>0</v>
      </c>
      <c r="L1327" s="468">
        <f>IF(J1327=1,SUM($J$6:J1327),0)</f>
        <v>0</v>
      </c>
      <c r="M1327" s="468">
        <f>IF(K1327=1,SUM($K$6:K1327),0)</f>
        <v>0</v>
      </c>
      <c r="N1327" s="513">
        <f t="shared" si="120"/>
        <v>0</v>
      </c>
      <c r="O1327" s="468">
        <f t="shared" si="121"/>
        <v>0</v>
      </c>
      <c r="P1327" s="468">
        <f>IF(O1327=1,SUM($O$6:O1327),0)</f>
        <v>0</v>
      </c>
    </row>
    <row r="1328" customHeight="1" spans="1:16">
      <c r="A1328" s="487"/>
      <c r="B1328" s="497">
        <v>17</v>
      </c>
      <c r="C1328" s="209" t="s">
        <v>1342</v>
      </c>
      <c r="D1328" s="498" t="s">
        <v>24</v>
      </c>
      <c r="E1328" s="499" t="s">
        <v>971</v>
      </c>
      <c r="F1328" s="501">
        <v>3139200</v>
      </c>
      <c r="G1328" s="501">
        <v>3139200</v>
      </c>
      <c r="H1328" s="502"/>
      <c r="I1328" s="495">
        <f t="shared" si="122"/>
        <v>3139200</v>
      </c>
      <c r="J1328" s="511">
        <f t="shared" si="118"/>
        <v>0</v>
      </c>
      <c r="K1328" s="468">
        <f t="shared" si="119"/>
        <v>0</v>
      </c>
      <c r="L1328" s="468">
        <f>IF(J1328=1,SUM($J$6:J1328),0)</f>
        <v>0</v>
      </c>
      <c r="M1328" s="468">
        <f>IF(K1328=1,SUM($K$6:K1328),0)</f>
        <v>0</v>
      </c>
      <c r="N1328" s="513">
        <f t="shared" si="120"/>
        <v>0</v>
      </c>
      <c r="O1328" s="468">
        <f t="shared" si="121"/>
        <v>0</v>
      </c>
      <c r="P1328" s="468">
        <f>IF(O1328=1,SUM($O$6:O1328),0)</f>
        <v>0</v>
      </c>
    </row>
    <row r="1329" customHeight="1" spans="1:16">
      <c r="A1329" s="487"/>
      <c r="B1329" s="497">
        <v>18</v>
      </c>
      <c r="C1329" s="209" t="s">
        <v>1343</v>
      </c>
      <c r="D1329" s="498" t="s">
        <v>24</v>
      </c>
      <c r="E1329" s="499" t="s">
        <v>971</v>
      </c>
      <c r="F1329" s="501">
        <v>2384400</v>
      </c>
      <c r="G1329" s="501">
        <v>2384400</v>
      </c>
      <c r="H1329" s="502"/>
      <c r="I1329" s="495">
        <f t="shared" si="122"/>
        <v>2384400</v>
      </c>
      <c r="J1329" s="511">
        <f t="shared" si="118"/>
        <v>0</v>
      </c>
      <c r="K1329" s="468">
        <f t="shared" si="119"/>
        <v>0</v>
      </c>
      <c r="L1329" s="468">
        <f>IF(J1329=1,SUM($J$6:J1329),0)</f>
        <v>0</v>
      </c>
      <c r="M1329" s="468">
        <f>IF(K1329=1,SUM($K$6:K1329),0)</f>
        <v>0</v>
      </c>
      <c r="N1329" s="513">
        <f t="shared" si="120"/>
        <v>0</v>
      </c>
      <c r="O1329" s="468">
        <f t="shared" si="121"/>
        <v>0</v>
      </c>
      <c r="P1329" s="468">
        <f>IF(O1329=1,SUM($O$6:O1329),0)</f>
        <v>0</v>
      </c>
    </row>
    <row r="1330" customHeight="1" spans="1:16">
      <c r="A1330" s="487"/>
      <c r="B1330" s="497">
        <v>19</v>
      </c>
      <c r="C1330" s="209" t="s">
        <v>1344</v>
      </c>
      <c r="D1330" s="498" t="s">
        <v>24</v>
      </c>
      <c r="E1330" s="499" t="s">
        <v>971</v>
      </c>
      <c r="F1330" s="501">
        <v>3271200</v>
      </c>
      <c r="G1330" s="501">
        <v>3271200</v>
      </c>
      <c r="H1330" s="502"/>
      <c r="I1330" s="495">
        <f t="shared" si="122"/>
        <v>3271200</v>
      </c>
      <c r="J1330" s="511">
        <f t="shared" si="118"/>
        <v>0</v>
      </c>
      <c r="K1330" s="468">
        <f t="shared" si="119"/>
        <v>0</v>
      </c>
      <c r="L1330" s="468">
        <f>IF(J1330=1,SUM($J$6:J1330),0)</f>
        <v>0</v>
      </c>
      <c r="M1330" s="468">
        <f>IF(K1330=1,SUM($K$6:K1330),0)</f>
        <v>0</v>
      </c>
      <c r="N1330" s="513">
        <f t="shared" si="120"/>
        <v>0</v>
      </c>
      <c r="O1330" s="468">
        <f t="shared" si="121"/>
        <v>0</v>
      </c>
      <c r="P1330" s="468">
        <f>IF(O1330=1,SUM($O$6:O1330),0)</f>
        <v>0</v>
      </c>
    </row>
    <row r="1331" customHeight="1" spans="1:16">
      <c r="A1331" s="487"/>
      <c r="B1331" s="497">
        <v>20</v>
      </c>
      <c r="C1331" s="209" t="s">
        <v>1345</v>
      </c>
      <c r="D1331" s="498" t="s">
        <v>24</v>
      </c>
      <c r="E1331" s="499" t="s">
        <v>971</v>
      </c>
      <c r="F1331" s="501">
        <v>2920800</v>
      </c>
      <c r="G1331" s="501">
        <v>2920800</v>
      </c>
      <c r="H1331" s="502"/>
      <c r="I1331" s="495">
        <f t="shared" si="122"/>
        <v>2920800</v>
      </c>
      <c r="J1331" s="511">
        <f t="shared" si="118"/>
        <v>0</v>
      </c>
      <c r="K1331" s="468">
        <f t="shared" si="119"/>
        <v>0</v>
      </c>
      <c r="L1331" s="468">
        <f>IF(J1331=1,SUM($J$6:J1331),0)</f>
        <v>0</v>
      </c>
      <c r="M1331" s="468">
        <f>IF(K1331=1,SUM($K$6:K1331),0)</f>
        <v>0</v>
      </c>
      <c r="N1331" s="513">
        <f t="shared" si="120"/>
        <v>0</v>
      </c>
      <c r="O1331" s="468">
        <f t="shared" si="121"/>
        <v>0</v>
      </c>
      <c r="P1331" s="468">
        <f>IF(O1331=1,SUM($O$6:O1331),0)</f>
        <v>0</v>
      </c>
    </row>
    <row r="1332" customHeight="1" spans="1:16">
      <c r="A1332" s="487"/>
      <c r="B1332" s="497">
        <v>21</v>
      </c>
      <c r="C1332" s="209" t="s">
        <v>1346</v>
      </c>
      <c r="D1332" s="498" t="s">
        <v>24</v>
      </c>
      <c r="E1332" s="499" t="s">
        <v>971</v>
      </c>
      <c r="F1332" s="501">
        <v>2151600</v>
      </c>
      <c r="G1332" s="501">
        <v>2151600</v>
      </c>
      <c r="H1332" s="502"/>
      <c r="I1332" s="495">
        <f t="shared" si="122"/>
        <v>2151600</v>
      </c>
      <c r="J1332" s="511">
        <f t="shared" si="118"/>
        <v>0</v>
      </c>
      <c r="K1332" s="468">
        <f t="shared" si="119"/>
        <v>0</v>
      </c>
      <c r="L1332" s="468">
        <f>IF(J1332=1,SUM($J$6:J1332),0)</f>
        <v>0</v>
      </c>
      <c r="M1332" s="468">
        <f>IF(K1332=1,SUM($K$6:K1332),0)</f>
        <v>0</v>
      </c>
      <c r="N1332" s="513">
        <f t="shared" si="120"/>
        <v>0</v>
      </c>
      <c r="O1332" s="468">
        <f t="shared" si="121"/>
        <v>0</v>
      </c>
      <c r="P1332" s="468">
        <f>IF(O1332=1,SUM($O$6:O1332),0)</f>
        <v>0</v>
      </c>
    </row>
    <row r="1333" customHeight="1" spans="1:16">
      <c r="A1333" s="487"/>
      <c r="B1333" s="497">
        <v>22</v>
      </c>
      <c r="C1333" s="209" t="s">
        <v>1347</v>
      </c>
      <c r="D1333" s="498" t="s">
        <v>24</v>
      </c>
      <c r="E1333" s="499" t="s">
        <v>971</v>
      </c>
      <c r="F1333" s="501">
        <v>1822800</v>
      </c>
      <c r="G1333" s="501">
        <v>1822800</v>
      </c>
      <c r="H1333" s="502"/>
      <c r="I1333" s="495">
        <f t="shared" si="122"/>
        <v>1822800</v>
      </c>
      <c r="J1333" s="511">
        <f t="shared" si="118"/>
        <v>0</v>
      </c>
      <c r="K1333" s="468">
        <f t="shared" si="119"/>
        <v>0</v>
      </c>
      <c r="L1333" s="468">
        <f>IF(J1333=1,SUM($J$6:J1333),0)</f>
        <v>0</v>
      </c>
      <c r="M1333" s="468">
        <f>IF(K1333=1,SUM($K$6:K1333),0)</f>
        <v>0</v>
      </c>
      <c r="N1333" s="513">
        <f t="shared" si="120"/>
        <v>0</v>
      </c>
      <c r="O1333" s="468">
        <f t="shared" si="121"/>
        <v>0</v>
      </c>
      <c r="P1333" s="468">
        <f>IF(O1333=1,SUM($O$6:O1333),0)</f>
        <v>0</v>
      </c>
    </row>
    <row r="1334" customHeight="1" spans="1:16">
      <c r="A1334" s="487"/>
      <c r="B1334" s="497">
        <v>23</v>
      </c>
      <c r="C1334" s="209" t="s">
        <v>1348</v>
      </c>
      <c r="D1334" s="498" t="s">
        <v>24</v>
      </c>
      <c r="E1334" s="499" t="s">
        <v>971</v>
      </c>
      <c r="F1334" s="501">
        <v>1637821.31736738</v>
      </c>
      <c r="G1334" s="501">
        <v>1637821.31736738</v>
      </c>
      <c r="H1334" s="502"/>
      <c r="I1334" s="495">
        <f t="shared" si="122"/>
        <v>1637821.31736738</v>
      </c>
      <c r="J1334" s="511">
        <f t="shared" si="118"/>
        <v>0</v>
      </c>
      <c r="K1334" s="468">
        <f t="shared" si="119"/>
        <v>0</v>
      </c>
      <c r="L1334" s="468">
        <f>IF(J1334=1,SUM($J$6:J1334),0)</f>
        <v>0</v>
      </c>
      <c r="M1334" s="468">
        <f>IF(K1334=1,SUM($K$6:K1334),0)</f>
        <v>0</v>
      </c>
      <c r="N1334" s="513">
        <f t="shared" si="120"/>
        <v>0</v>
      </c>
      <c r="O1334" s="468">
        <f t="shared" si="121"/>
        <v>0</v>
      </c>
      <c r="P1334" s="468">
        <f>IF(O1334=1,SUM($O$6:O1334),0)</f>
        <v>0</v>
      </c>
    </row>
    <row r="1335" customHeight="1" spans="1:16">
      <c r="A1335" s="487"/>
      <c r="B1335" s="497">
        <v>24</v>
      </c>
      <c r="C1335" s="209" t="s">
        <v>1349</v>
      </c>
      <c r="D1335" s="498" t="s">
        <v>24</v>
      </c>
      <c r="E1335" s="499" t="s">
        <v>971</v>
      </c>
      <c r="F1335" s="501">
        <v>1505773.99560371</v>
      </c>
      <c r="G1335" s="501">
        <v>1505773.99560371</v>
      </c>
      <c r="H1335" s="502"/>
      <c r="I1335" s="495">
        <f t="shared" si="122"/>
        <v>1505773.99560371</v>
      </c>
      <c r="J1335" s="511">
        <f t="shared" si="118"/>
        <v>0</v>
      </c>
      <c r="K1335" s="468">
        <f t="shared" si="119"/>
        <v>0</v>
      </c>
      <c r="L1335" s="468">
        <f>IF(J1335=1,SUM($J$6:J1335),0)</f>
        <v>0</v>
      </c>
      <c r="M1335" s="468">
        <f>IF(K1335=1,SUM($K$6:K1335),0)</f>
        <v>0</v>
      </c>
      <c r="N1335" s="513">
        <f t="shared" si="120"/>
        <v>0</v>
      </c>
      <c r="O1335" s="468">
        <f t="shared" si="121"/>
        <v>0</v>
      </c>
      <c r="P1335" s="468">
        <f>IF(O1335=1,SUM($O$6:O1335),0)</f>
        <v>0</v>
      </c>
    </row>
    <row r="1336" customHeight="1" spans="1:16">
      <c r="A1336" s="487"/>
      <c r="B1336" s="497">
        <v>25</v>
      </c>
      <c r="C1336" s="209" t="s">
        <v>1350</v>
      </c>
      <c r="D1336" s="498" t="s">
        <v>24</v>
      </c>
      <c r="E1336" s="499" t="s">
        <v>971</v>
      </c>
      <c r="F1336" s="501">
        <v>1382400</v>
      </c>
      <c r="G1336" s="501">
        <v>1382400</v>
      </c>
      <c r="H1336" s="502"/>
      <c r="I1336" s="495">
        <f t="shared" si="122"/>
        <v>1382400</v>
      </c>
      <c r="J1336" s="511">
        <f t="shared" si="118"/>
        <v>0</v>
      </c>
      <c r="K1336" s="468">
        <f t="shared" si="119"/>
        <v>0</v>
      </c>
      <c r="L1336" s="468">
        <f>IF(J1336=1,SUM($J$6:J1336),0)</f>
        <v>0</v>
      </c>
      <c r="M1336" s="468">
        <f>IF(K1336=1,SUM($K$6:K1336),0)</f>
        <v>0</v>
      </c>
      <c r="N1336" s="513">
        <f t="shared" si="120"/>
        <v>0</v>
      </c>
      <c r="O1336" s="468">
        <f t="shared" si="121"/>
        <v>0</v>
      </c>
      <c r="P1336" s="468">
        <f>IF(O1336=1,SUM($O$6:O1336),0)</f>
        <v>0</v>
      </c>
    </row>
    <row r="1337" customHeight="1" spans="1:16">
      <c r="A1337" s="487"/>
      <c r="B1337" s="497">
        <v>26</v>
      </c>
      <c r="C1337" s="209" t="s">
        <v>1351</v>
      </c>
      <c r="D1337" s="498" t="s">
        <v>24</v>
      </c>
      <c r="E1337" s="499" t="s">
        <v>971</v>
      </c>
      <c r="F1337" s="501">
        <v>1380000</v>
      </c>
      <c r="G1337" s="501">
        <v>1380000</v>
      </c>
      <c r="H1337" s="502"/>
      <c r="I1337" s="495">
        <f t="shared" si="122"/>
        <v>1380000</v>
      </c>
      <c r="J1337" s="511">
        <f t="shared" si="118"/>
        <v>0</v>
      </c>
      <c r="K1337" s="468">
        <f t="shared" si="119"/>
        <v>0</v>
      </c>
      <c r="L1337" s="468">
        <f>IF(J1337=1,SUM($J$6:J1337),0)</f>
        <v>0</v>
      </c>
      <c r="M1337" s="468">
        <f>IF(K1337=1,SUM($K$6:K1337),0)</f>
        <v>0</v>
      </c>
      <c r="N1337" s="513">
        <f t="shared" si="120"/>
        <v>0</v>
      </c>
      <c r="O1337" s="468">
        <f t="shared" si="121"/>
        <v>0</v>
      </c>
      <c r="P1337" s="468">
        <f>IF(O1337=1,SUM($O$6:O1337),0)</f>
        <v>0</v>
      </c>
    </row>
    <row r="1338" customHeight="1" spans="1:16">
      <c r="A1338" s="487"/>
      <c r="B1338" s="497">
        <v>27</v>
      </c>
      <c r="C1338" s="209" t="s">
        <v>1352</v>
      </c>
      <c r="D1338" s="498" t="s">
        <v>24</v>
      </c>
      <c r="E1338" s="499" t="s">
        <v>971</v>
      </c>
      <c r="F1338" s="501">
        <v>1221600</v>
      </c>
      <c r="G1338" s="501">
        <v>1221600</v>
      </c>
      <c r="H1338" s="502"/>
      <c r="I1338" s="495">
        <f t="shared" si="122"/>
        <v>1221600</v>
      </c>
      <c r="J1338" s="511">
        <f t="shared" si="118"/>
        <v>0</v>
      </c>
      <c r="K1338" s="468">
        <f t="shared" si="119"/>
        <v>0</v>
      </c>
      <c r="L1338" s="468">
        <f>IF(J1338=1,SUM($J$6:J1338),0)</f>
        <v>0</v>
      </c>
      <c r="M1338" s="468">
        <f>IF(K1338=1,SUM($K$6:K1338),0)</f>
        <v>0</v>
      </c>
      <c r="N1338" s="513">
        <f t="shared" si="120"/>
        <v>0</v>
      </c>
      <c r="O1338" s="468">
        <f t="shared" si="121"/>
        <v>0</v>
      </c>
      <c r="P1338" s="468">
        <f>IF(O1338=1,SUM($O$6:O1338),0)</f>
        <v>0</v>
      </c>
    </row>
    <row r="1339" customHeight="1" spans="1:16">
      <c r="A1339" s="487"/>
      <c r="B1339" s="497">
        <v>28</v>
      </c>
      <c r="C1339" s="209" t="s">
        <v>1353</v>
      </c>
      <c r="D1339" s="498" t="s">
        <v>24</v>
      </c>
      <c r="E1339" s="499" t="s">
        <v>971</v>
      </c>
      <c r="F1339" s="501">
        <v>6279240</v>
      </c>
      <c r="G1339" s="501">
        <v>6279240</v>
      </c>
      <c r="H1339" s="502"/>
      <c r="I1339" s="495">
        <f t="shared" si="122"/>
        <v>6279240</v>
      </c>
      <c r="J1339" s="511">
        <f t="shared" si="118"/>
        <v>0</v>
      </c>
      <c r="K1339" s="468">
        <f t="shared" si="119"/>
        <v>0</v>
      </c>
      <c r="L1339" s="468">
        <f>IF(J1339=1,SUM($J$6:J1339),0)</f>
        <v>0</v>
      </c>
      <c r="M1339" s="468">
        <f>IF(K1339=1,SUM($K$6:K1339),0)</f>
        <v>0</v>
      </c>
      <c r="N1339" s="513">
        <f t="shared" si="120"/>
        <v>0</v>
      </c>
      <c r="O1339" s="468">
        <f t="shared" si="121"/>
        <v>0</v>
      </c>
      <c r="P1339" s="468">
        <f>IF(O1339=1,SUM($O$6:O1339),0)</f>
        <v>0</v>
      </c>
    </row>
    <row r="1340" customHeight="1" spans="1:16">
      <c r="A1340" s="487"/>
      <c r="B1340" s="497">
        <v>29</v>
      </c>
      <c r="C1340" s="209" t="s">
        <v>1354</v>
      </c>
      <c r="D1340" s="498" t="s">
        <v>24</v>
      </c>
      <c r="E1340" s="499" t="s">
        <v>971</v>
      </c>
      <c r="F1340" s="501">
        <v>6279240</v>
      </c>
      <c r="G1340" s="501">
        <v>6279240</v>
      </c>
      <c r="H1340" s="529"/>
      <c r="I1340" s="495">
        <f t="shared" si="122"/>
        <v>6279240</v>
      </c>
      <c r="J1340" s="511">
        <f t="shared" si="118"/>
        <v>0</v>
      </c>
      <c r="K1340" s="468">
        <f t="shared" si="119"/>
        <v>0</v>
      </c>
      <c r="L1340" s="468">
        <f>IF(J1340=1,SUM($J$6:J1340),0)</f>
        <v>0</v>
      </c>
      <c r="M1340" s="468">
        <f>IF(K1340=1,SUM($K$6:K1340),0)</f>
        <v>0</v>
      </c>
      <c r="N1340" s="513">
        <f t="shared" si="120"/>
        <v>0</v>
      </c>
      <c r="O1340" s="468">
        <f t="shared" si="121"/>
        <v>0</v>
      </c>
      <c r="P1340" s="468">
        <f>IF(O1340=1,SUM($O$6:O1340),0)</f>
        <v>0</v>
      </c>
    </row>
    <row r="1341" customHeight="1" spans="1:16">
      <c r="A1341" s="487"/>
      <c r="B1341" s="497">
        <v>30</v>
      </c>
      <c r="C1341" s="209" t="s">
        <v>1355</v>
      </c>
      <c r="D1341" s="498" t="s">
        <v>24</v>
      </c>
      <c r="E1341" s="499" t="s">
        <v>971</v>
      </c>
      <c r="F1341" s="501">
        <v>4901160</v>
      </c>
      <c r="G1341" s="501">
        <v>4901160</v>
      </c>
      <c r="H1341" s="529"/>
      <c r="I1341" s="495">
        <f t="shared" si="122"/>
        <v>4901160</v>
      </c>
      <c r="J1341" s="511">
        <f t="shared" si="118"/>
        <v>0</v>
      </c>
      <c r="K1341" s="468">
        <f t="shared" si="119"/>
        <v>0</v>
      </c>
      <c r="L1341" s="468">
        <f>IF(J1341=1,SUM($J$6:J1341),0)</f>
        <v>0</v>
      </c>
      <c r="M1341" s="468">
        <f>IF(K1341=1,SUM($K$6:K1341),0)</f>
        <v>0</v>
      </c>
      <c r="N1341" s="513">
        <f t="shared" si="120"/>
        <v>0</v>
      </c>
      <c r="O1341" s="468">
        <f t="shared" si="121"/>
        <v>0</v>
      </c>
      <c r="P1341" s="468">
        <f>IF(O1341=1,SUM($O$6:O1341),0)</f>
        <v>0</v>
      </c>
    </row>
    <row r="1342" customHeight="1" spans="1:16">
      <c r="A1342" s="487"/>
      <c r="B1342" s="497">
        <v>31</v>
      </c>
      <c r="C1342" s="209" t="s">
        <v>1356</v>
      </c>
      <c r="D1342" s="498" t="s">
        <v>24</v>
      </c>
      <c r="E1342" s="499" t="s">
        <v>971</v>
      </c>
      <c r="F1342" s="501">
        <v>4642440</v>
      </c>
      <c r="G1342" s="501">
        <v>4642440</v>
      </c>
      <c r="H1342" s="529"/>
      <c r="I1342" s="495">
        <f t="shared" si="122"/>
        <v>4642440</v>
      </c>
      <c r="J1342" s="511">
        <f t="shared" si="118"/>
        <v>0</v>
      </c>
      <c r="K1342" s="468">
        <f t="shared" si="119"/>
        <v>0</v>
      </c>
      <c r="L1342" s="468">
        <f>IF(J1342=1,SUM($J$6:J1342),0)</f>
        <v>0</v>
      </c>
      <c r="M1342" s="468">
        <f>IF(K1342=1,SUM($K$6:K1342),0)</f>
        <v>0</v>
      </c>
      <c r="N1342" s="513">
        <f t="shared" si="120"/>
        <v>0</v>
      </c>
      <c r="O1342" s="468">
        <f t="shared" si="121"/>
        <v>0</v>
      </c>
      <c r="P1342" s="468">
        <f>IF(O1342=1,SUM($O$6:O1342),0)</f>
        <v>0</v>
      </c>
    </row>
    <row r="1343" customHeight="1" spans="1:16">
      <c r="A1343" s="487"/>
      <c r="B1343" s="497">
        <v>32</v>
      </c>
      <c r="C1343" s="209" t="s">
        <v>1357</v>
      </c>
      <c r="D1343" s="498" t="s">
        <v>24</v>
      </c>
      <c r="E1343" s="499" t="s">
        <v>971</v>
      </c>
      <c r="F1343" s="501">
        <v>3961320</v>
      </c>
      <c r="G1343" s="501">
        <v>3961320</v>
      </c>
      <c r="H1343" s="529"/>
      <c r="I1343" s="495">
        <f t="shared" si="122"/>
        <v>3961320</v>
      </c>
      <c r="J1343" s="511">
        <f t="shared" si="118"/>
        <v>0</v>
      </c>
      <c r="K1343" s="468">
        <f t="shared" si="119"/>
        <v>0</v>
      </c>
      <c r="L1343" s="468">
        <f>IF(J1343=1,SUM($J$6:J1343),0)</f>
        <v>0</v>
      </c>
      <c r="M1343" s="468">
        <f>IF(K1343=1,SUM($K$6:K1343),0)</f>
        <v>0</v>
      </c>
      <c r="N1343" s="513">
        <f t="shared" si="120"/>
        <v>0</v>
      </c>
      <c r="O1343" s="468">
        <f t="shared" si="121"/>
        <v>0</v>
      </c>
      <c r="P1343" s="468">
        <f>IF(O1343=1,SUM($O$6:O1343),0)</f>
        <v>0</v>
      </c>
    </row>
    <row r="1344" customHeight="1" spans="1:16">
      <c r="A1344" s="487"/>
      <c r="B1344" s="497">
        <v>33</v>
      </c>
      <c r="C1344" s="209" t="s">
        <v>1358</v>
      </c>
      <c r="D1344" s="498" t="s">
        <v>24</v>
      </c>
      <c r="E1344" s="499" t="s">
        <v>971</v>
      </c>
      <c r="F1344" s="501">
        <v>3839880</v>
      </c>
      <c r="G1344" s="501">
        <v>3839880</v>
      </c>
      <c r="H1344" s="529"/>
      <c r="I1344" s="495">
        <f t="shared" si="122"/>
        <v>3839880</v>
      </c>
      <c r="J1344" s="511">
        <f t="shared" si="118"/>
        <v>0</v>
      </c>
      <c r="K1344" s="468">
        <f t="shared" si="119"/>
        <v>0</v>
      </c>
      <c r="L1344" s="468">
        <f>IF(J1344=1,SUM($J$6:J1344),0)</f>
        <v>0</v>
      </c>
      <c r="M1344" s="468">
        <f>IF(K1344=1,SUM($K$6:K1344),0)</f>
        <v>0</v>
      </c>
      <c r="N1344" s="513">
        <f t="shared" si="120"/>
        <v>0</v>
      </c>
      <c r="O1344" s="468">
        <f t="shared" si="121"/>
        <v>0</v>
      </c>
      <c r="P1344" s="468">
        <f>IF(O1344=1,SUM($O$6:O1344),0)</f>
        <v>0</v>
      </c>
    </row>
    <row r="1345" customHeight="1" spans="1:16">
      <c r="A1345" s="487"/>
      <c r="B1345" s="497">
        <v>34</v>
      </c>
      <c r="C1345" s="209" t="s">
        <v>1359</v>
      </c>
      <c r="D1345" s="498" t="s">
        <v>24</v>
      </c>
      <c r="E1345" s="499" t="s">
        <v>971</v>
      </c>
      <c r="F1345" s="501">
        <v>3835920</v>
      </c>
      <c r="G1345" s="501">
        <v>3835920</v>
      </c>
      <c r="H1345" s="529"/>
      <c r="I1345" s="495">
        <f t="shared" si="122"/>
        <v>3835920</v>
      </c>
      <c r="J1345" s="511">
        <f t="shared" si="118"/>
        <v>0</v>
      </c>
      <c r="K1345" s="468">
        <f t="shared" si="119"/>
        <v>0</v>
      </c>
      <c r="L1345" s="468">
        <f>IF(J1345=1,SUM($J$6:J1345),0)</f>
        <v>0</v>
      </c>
      <c r="M1345" s="468">
        <f>IF(K1345=1,SUM($K$6:K1345),0)</f>
        <v>0</v>
      </c>
      <c r="N1345" s="513">
        <f t="shared" si="120"/>
        <v>0</v>
      </c>
      <c r="O1345" s="468">
        <f t="shared" si="121"/>
        <v>0</v>
      </c>
      <c r="P1345" s="468">
        <f>IF(O1345=1,SUM($O$6:O1345),0)</f>
        <v>0</v>
      </c>
    </row>
    <row r="1346" customHeight="1" spans="1:16">
      <c r="A1346" s="487"/>
      <c r="B1346" s="497">
        <v>35</v>
      </c>
      <c r="C1346" s="209" t="s">
        <v>1360</v>
      </c>
      <c r="D1346" s="498" t="s">
        <v>24</v>
      </c>
      <c r="E1346" s="499" t="s">
        <v>971</v>
      </c>
      <c r="F1346" s="501">
        <v>3260400</v>
      </c>
      <c r="G1346" s="501">
        <v>3260400</v>
      </c>
      <c r="H1346" s="529"/>
      <c r="I1346" s="495">
        <f t="shared" si="122"/>
        <v>3260400</v>
      </c>
      <c r="J1346" s="511">
        <f t="shared" si="118"/>
        <v>0</v>
      </c>
      <c r="K1346" s="468">
        <f t="shared" si="119"/>
        <v>0</v>
      </c>
      <c r="L1346" s="468">
        <f>IF(J1346=1,SUM($J$6:J1346),0)</f>
        <v>0</v>
      </c>
      <c r="M1346" s="468">
        <f>IF(K1346=1,SUM($K$6:K1346),0)</f>
        <v>0</v>
      </c>
      <c r="N1346" s="513">
        <f t="shared" si="120"/>
        <v>0</v>
      </c>
      <c r="O1346" s="468">
        <f t="shared" si="121"/>
        <v>0</v>
      </c>
      <c r="P1346" s="468">
        <f>IF(O1346=1,SUM($O$6:O1346),0)</f>
        <v>0</v>
      </c>
    </row>
    <row r="1347" customHeight="1" spans="1:16">
      <c r="A1347" s="487"/>
      <c r="B1347" s="497">
        <v>36</v>
      </c>
      <c r="C1347" s="209" t="s">
        <v>1361</v>
      </c>
      <c r="D1347" s="498" t="s">
        <v>24</v>
      </c>
      <c r="E1347" s="499" t="s">
        <v>971</v>
      </c>
      <c r="F1347" s="501">
        <v>3643200</v>
      </c>
      <c r="G1347" s="501">
        <v>3643200</v>
      </c>
      <c r="H1347" s="529"/>
      <c r="I1347" s="495">
        <f t="shared" si="122"/>
        <v>3643200</v>
      </c>
      <c r="J1347" s="511">
        <f t="shared" si="118"/>
        <v>0</v>
      </c>
      <c r="K1347" s="468">
        <f t="shared" si="119"/>
        <v>0</v>
      </c>
      <c r="L1347" s="468">
        <f>IF(J1347=1,SUM($J$6:J1347),0)</f>
        <v>0</v>
      </c>
      <c r="M1347" s="468">
        <f>IF(K1347=1,SUM($K$6:K1347),0)</f>
        <v>0</v>
      </c>
      <c r="N1347" s="513">
        <f t="shared" si="120"/>
        <v>0</v>
      </c>
      <c r="O1347" s="468">
        <f t="shared" si="121"/>
        <v>0</v>
      </c>
      <c r="P1347" s="468">
        <f>IF(O1347=1,SUM($O$6:O1347),0)</f>
        <v>0</v>
      </c>
    </row>
    <row r="1348" customHeight="1" spans="1:16">
      <c r="A1348" s="487"/>
      <c r="B1348" s="497">
        <v>37</v>
      </c>
      <c r="C1348" s="209" t="s">
        <v>1362</v>
      </c>
      <c r="D1348" s="498" t="s">
        <v>24</v>
      </c>
      <c r="E1348" s="499" t="s">
        <v>971</v>
      </c>
      <c r="F1348" s="501">
        <v>3538920</v>
      </c>
      <c r="G1348" s="501">
        <v>3538920</v>
      </c>
      <c r="H1348" s="529"/>
      <c r="I1348" s="495">
        <f t="shared" si="122"/>
        <v>3538920</v>
      </c>
      <c r="J1348" s="511">
        <f t="shared" si="118"/>
        <v>0</v>
      </c>
      <c r="K1348" s="468">
        <f t="shared" si="119"/>
        <v>0</v>
      </c>
      <c r="L1348" s="468">
        <f>IF(J1348=1,SUM($J$6:J1348),0)</f>
        <v>0</v>
      </c>
      <c r="M1348" s="468">
        <f>IF(K1348=1,SUM($K$6:K1348),0)</f>
        <v>0</v>
      </c>
      <c r="N1348" s="513">
        <f t="shared" si="120"/>
        <v>0</v>
      </c>
      <c r="O1348" s="468">
        <f t="shared" si="121"/>
        <v>0</v>
      </c>
      <c r="P1348" s="468">
        <f>IF(O1348=1,SUM($O$6:O1348),0)</f>
        <v>0</v>
      </c>
    </row>
    <row r="1349" customHeight="1" spans="1:16">
      <c r="A1349" s="487"/>
      <c r="B1349" s="497">
        <v>38</v>
      </c>
      <c r="C1349" s="209" t="s">
        <v>1363</v>
      </c>
      <c r="D1349" s="498" t="s">
        <v>24</v>
      </c>
      <c r="E1349" s="499" t="s">
        <v>971</v>
      </c>
      <c r="F1349" s="501">
        <v>2935680</v>
      </c>
      <c r="G1349" s="501">
        <v>2935680</v>
      </c>
      <c r="H1349" s="529"/>
      <c r="I1349" s="495">
        <f t="shared" si="122"/>
        <v>2935680</v>
      </c>
      <c r="J1349" s="511">
        <f t="shared" si="118"/>
        <v>0</v>
      </c>
      <c r="K1349" s="468">
        <f t="shared" si="119"/>
        <v>0</v>
      </c>
      <c r="L1349" s="468">
        <f>IF(J1349=1,SUM($J$6:J1349),0)</f>
        <v>0</v>
      </c>
      <c r="M1349" s="468">
        <f>IF(K1349=1,SUM($K$6:K1349),0)</f>
        <v>0</v>
      </c>
      <c r="N1349" s="513">
        <f t="shared" si="120"/>
        <v>0</v>
      </c>
      <c r="O1349" s="468">
        <f t="shared" si="121"/>
        <v>0</v>
      </c>
      <c r="P1349" s="468">
        <f>IF(O1349=1,SUM($O$6:O1349),0)</f>
        <v>0</v>
      </c>
    </row>
    <row r="1350" customHeight="1" spans="1:16">
      <c r="A1350" s="487"/>
      <c r="B1350" s="497">
        <v>39</v>
      </c>
      <c r="C1350" s="209" t="s">
        <v>1364</v>
      </c>
      <c r="D1350" s="498" t="s">
        <v>24</v>
      </c>
      <c r="E1350" s="499" t="s">
        <v>971</v>
      </c>
      <c r="F1350" s="501">
        <v>2935680</v>
      </c>
      <c r="G1350" s="501">
        <v>2935680</v>
      </c>
      <c r="H1350" s="529"/>
      <c r="I1350" s="495">
        <f t="shared" si="122"/>
        <v>2935680</v>
      </c>
      <c r="J1350" s="511">
        <f t="shared" si="118"/>
        <v>0</v>
      </c>
      <c r="K1350" s="468">
        <f t="shared" si="119"/>
        <v>0</v>
      </c>
      <c r="L1350" s="468">
        <f>IF(J1350=1,SUM($J$6:J1350),0)</f>
        <v>0</v>
      </c>
      <c r="M1350" s="468">
        <f>IF(K1350=1,SUM($K$6:K1350),0)</f>
        <v>0</v>
      </c>
      <c r="N1350" s="513">
        <f t="shared" si="120"/>
        <v>0</v>
      </c>
      <c r="O1350" s="468">
        <f t="shared" si="121"/>
        <v>0</v>
      </c>
      <c r="P1350" s="468">
        <f>IF(O1350=1,SUM($O$6:O1350),0)</f>
        <v>0</v>
      </c>
    </row>
    <row r="1351" customHeight="1" spans="1:16">
      <c r="A1351" s="487"/>
      <c r="B1351" s="497">
        <v>40</v>
      </c>
      <c r="C1351" s="209" t="s">
        <v>1365</v>
      </c>
      <c r="D1351" s="498" t="s">
        <v>24</v>
      </c>
      <c r="E1351" s="499" t="s">
        <v>971</v>
      </c>
      <c r="F1351" s="501">
        <v>2604360</v>
      </c>
      <c r="G1351" s="501">
        <v>2604360</v>
      </c>
      <c r="H1351" s="529"/>
      <c r="I1351" s="495">
        <f t="shared" si="122"/>
        <v>2604360</v>
      </c>
      <c r="J1351" s="511">
        <f t="shared" si="118"/>
        <v>0</v>
      </c>
      <c r="K1351" s="468">
        <f t="shared" si="119"/>
        <v>0</v>
      </c>
      <c r="L1351" s="468">
        <f>IF(J1351=1,SUM($J$6:J1351),0)</f>
        <v>0</v>
      </c>
      <c r="M1351" s="468">
        <f>IF(K1351=1,SUM($K$6:K1351),0)</f>
        <v>0</v>
      </c>
      <c r="N1351" s="513">
        <f t="shared" si="120"/>
        <v>0</v>
      </c>
      <c r="O1351" s="468">
        <f t="shared" si="121"/>
        <v>0</v>
      </c>
      <c r="P1351" s="468">
        <f>IF(O1351=1,SUM($O$6:O1351),0)</f>
        <v>0</v>
      </c>
    </row>
    <row r="1352" customHeight="1" spans="1:16">
      <c r="A1352" s="487"/>
      <c r="B1352" s="497">
        <v>41</v>
      </c>
      <c r="C1352" s="209" t="s">
        <v>1366</v>
      </c>
      <c r="D1352" s="498" t="s">
        <v>24</v>
      </c>
      <c r="E1352" s="499" t="s">
        <v>971</v>
      </c>
      <c r="F1352" s="501">
        <v>1969440</v>
      </c>
      <c r="G1352" s="501">
        <v>1969440</v>
      </c>
      <c r="H1352" s="529"/>
      <c r="I1352" s="495">
        <f t="shared" si="122"/>
        <v>1969440</v>
      </c>
      <c r="J1352" s="511">
        <f t="shared" si="118"/>
        <v>0</v>
      </c>
      <c r="K1352" s="468">
        <f t="shared" si="119"/>
        <v>0</v>
      </c>
      <c r="L1352" s="468">
        <f>IF(J1352=1,SUM($J$6:J1352),0)</f>
        <v>0</v>
      </c>
      <c r="M1352" s="468">
        <f>IF(K1352=1,SUM($K$6:K1352),0)</f>
        <v>0</v>
      </c>
      <c r="N1352" s="513">
        <f t="shared" si="120"/>
        <v>0</v>
      </c>
      <c r="O1352" s="468">
        <f t="shared" si="121"/>
        <v>0</v>
      </c>
      <c r="P1352" s="468">
        <f>IF(O1352=1,SUM($O$6:O1352),0)</f>
        <v>0</v>
      </c>
    </row>
    <row r="1353" customHeight="1" spans="1:16">
      <c r="A1353" s="487"/>
      <c r="B1353" s="497">
        <v>42</v>
      </c>
      <c r="C1353" s="209" t="s">
        <v>1367</v>
      </c>
      <c r="D1353" s="498" t="s">
        <v>24</v>
      </c>
      <c r="E1353" s="499" t="s">
        <v>971</v>
      </c>
      <c r="F1353" s="501">
        <v>5150640</v>
      </c>
      <c r="G1353" s="501">
        <v>5150640</v>
      </c>
      <c r="H1353" s="529"/>
      <c r="I1353" s="495">
        <f t="shared" si="122"/>
        <v>5150640</v>
      </c>
      <c r="J1353" s="511">
        <f t="shared" si="118"/>
        <v>0</v>
      </c>
      <c r="K1353" s="468">
        <f t="shared" si="119"/>
        <v>0</v>
      </c>
      <c r="L1353" s="468">
        <f>IF(J1353=1,SUM($J$6:J1353),0)</f>
        <v>0</v>
      </c>
      <c r="M1353" s="468">
        <f>IF(K1353=1,SUM($K$6:K1353),0)</f>
        <v>0</v>
      </c>
      <c r="N1353" s="513">
        <f t="shared" si="120"/>
        <v>0</v>
      </c>
      <c r="O1353" s="468">
        <f t="shared" si="121"/>
        <v>0</v>
      </c>
      <c r="P1353" s="468">
        <f>IF(O1353=1,SUM($O$6:O1353),0)</f>
        <v>0</v>
      </c>
    </row>
    <row r="1354" customHeight="1" spans="1:16">
      <c r="A1354" s="487"/>
      <c r="B1354" s="497">
        <v>43</v>
      </c>
      <c r="C1354" s="209" t="s">
        <v>1368</v>
      </c>
      <c r="D1354" s="498" t="s">
        <v>24</v>
      </c>
      <c r="E1354" s="499" t="s">
        <v>971</v>
      </c>
      <c r="F1354" s="501">
        <v>4060320</v>
      </c>
      <c r="G1354" s="501">
        <v>4060320</v>
      </c>
      <c r="H1354" s="529"/>
      <c r="I1354" s="495">
        <f t="shared" si="122"/>
        <v>4060320</v>
      </c>
      <c r="J1354" s="511">
        <f t="shared" si="118"/>
        <v>0</v>
      </c>
      <c r="K1354" s="468">
        <f t="shared" si="119"/>
        <v>0</v>
      </c>
      <c r="L1354" s="468">
        <f>IF(J1354=1,SUM($J$6:J1354),0)</f>
        <v>0</v>
      </c>
      <c r="M1354" s="468">
        <f>IF(K1354=1,SUM($K$6:K1354),0)</f>
        <v>0</v>
      </c>
      <c r="N1354" s="513">
        <f t="shared" si="120"/>
        <v>0</v>
      </c>
      <c r="O1354" s="468">
        <f t="shared" si="121"/>
        <v>0</v>
      </c>
      <c r="P1354" s="468">
        <f>IF(O1354=1,SUM($O$6:O1354),0)</f>
        <v>0</v>
      </c>
    </row>
    <row r="1355" customHeight="1" spans="1:16">
      <c r="A1355" s="487"/>
      <c r="B1355" s="497">
        <v>44</v>
      </c>
      <c r="C1355" s="209" t="s">
        <v>1369</v>
      </c>
      <c r="D1355" s="498" t="s">
        <v>24</v>
      </c>
      <c r="E1355" s="499" t="s">
        <v>971</v>
      </c>
      <c r="F1355" s="501">
        <v>3453120</v>
      </c>
      <c r="G1355" s="501">
        <v>3453120</v>
      </c>
      <c r="H1355" s="529"/>
      <c r="I1355" s="495">
        <f t="shared" si="122"/>
        <v>3453120</v>
      </c>
      <c r="J1355" s="511">
        <f t="shared" si="118"/>
        <v>0</v>
      </c>
      <c r="K1355" s="468">
        <f t="shared" si="119"/>
        <v>0</v>
      </c>
      <c r="L1355" s="468">
        <f>IF(J1355=1,SUM($J$6:J1355),0)</f>
        <v>0</v>
      </c>
      <c r="M1355" s="468">
        <f>IF(K1355=1,SUM($K$6:K1355),0)</f>
        <v>0</v>
      </c>
      <c r="N1355" s="513">
        <f t="shared" si="120"/>
        <v>0</v>
      </c>
      <c r="O1355" s="468">
        <f t="shared" si="121"/>
        <v>0</v>
      </c>
      <c r="P1355" s="468">
        <f>IF(O1355=1,SUM($O$6:O1355),0)</f>
        <v>0</v>
      </c>
    </row>
    <row r="1356" customHeight="1" spans="1:16">
      <c r="A1356" s="487"/>
      <c r="B1356" s="497">
        <v>45</v>
      </c>
      <c r="C1356" s="209" t="s">
        <v>1370</v>
      </c>
      <c r="D1356" s="498" t="s">
        <v>24</v>
      </c>
      <c r="E1356" s="499" t="s">
        <v>971</v>
      </c>
      <c r="F1356" s="501">
        <v>2622840</v>
      </c>
      <c r="G1356" s="501">
        <v>2622840</v>
      </c>
      <c r="H1356" s="502"/>
      <c r="I1356" s="495">
        <f t="shared" si="122"/>
        <v>2622840</v>
      </c>
      <c r="J1356" s="511">
        <f t="shared" ref="J1356:J1419" si="123">IF(D1356="MDU-KD",1,0)</f>
        <v>0</v>
      </c>
      <c r="K1356" s="468">
        <f t="shared" ref="K1356:K1419" si="124">IF(D1356="HDW",1,0)</f>
        <v>0</v>
      </c>
      <c r="L1356" s="468">
        <f>IF(J1356=1,SUM($J$6:J1356),0)</f>
        <v>0</v>
      </c>
      <c r="M1356" s="468">
        <f>IF(K1356=1,SUM($K$6:K1356),0)</f>
        <v>0</v>
      </c>
      <c r="N1356" s="513">
        <f t="shared" ref="N1356:N1419" si="125">IF(L1356=0,M1356,L1356)</f>
        <v>0</v>
      </c>
      <c r="O1356" s="468">
        <f t="shared" ref="O1356:O1419" si="126">IF(E1356=0,0,IF(LEFT(C1356,11)="Tiang Beton",1,0))</f>
        <v>0</v>
      </c>
      <c r="P1356" s="468">
        <f>IF(O1356=1,SUM($O$6:O1356),0)</f>
        <v>0</v>
      </c>
    </row>
    <row r="1357" customHeight="1" spans="1:16">
      <c r="A1357" s="487"/>
      <c r="B1357" s="497">
        <v>46</v>
      </c>
      <c r="C1357" s="209" t="s">
        <v>1371</v>
      </c>
      <c r="D1357" s="498" t="s">
        <v>24</v>
      </c>
      <c r="E1357" s="499" t="s">
        <v>971</v>
      </c>
      <c r="F1357" s="501">
        <v>3598320</v>
      </c>
      <c r="G1357" s="501">
        <v>3598320</v>
      </c>
      <c r="H1357" s="502"/>
      <c r="I1357" s="495">
        <f t="shared" si="122"/>
        <v>3598320</v>
      </c>
      <c r="J1357" s="511">
        <f t="shared" si="123"/>
        <v>0</v>
      </c>
      <c r="K1357" s="468">
        <f t="shared" si="124"/>
        <v>0</v>
      </c>
      <c r="L1357" s="468">
        <f>IF(J1357=1,SUM($J$6:J1357),0)</f>
        <v>0</v>
      </c>
      <c r="M1357" s="468">
        <f>IF(K1357=1,SUM($K$6:K1357),0)</f>
        <v>0</v>
      </c>
      <c r="N1357" s="513">
        <f t="shared" si="125"/>
        <v>0</v>
      </c>
      <c r="O1357" s="468">
        <f t="shared" si="126"/>
        <v>0</v>
      </c>
      <c r="P1357" s="468">
        <f>IF(O1357=1,SUM($O$6:O1357),0)</f>
        <v>0</v>
      </c>
    </row>
    <row r="1358" customHeight="1" spans="1:16">
      <c r="A1358" s="487"/>
      <c r="B1358" s="497">
        <v>47</v>
      </c>
      <c r="C1358" s="209" t="s">
        <v>1372</v>
      </c>
      <c r="D1358" s="498" t="s">
        <v>24</v>
      </c>
      <c r="E1358" s="499" t="s">
        <v>971</v>
      </c>
      <c r="F1358" s="501">
        <v>3212880</v>
      </c>
      <c r="G1358" s="501">
        <v>3212880</v>
      </c>
      <c r="H1358" s="502"/>
      <c r="I1358" s="495">
        <f t="shared" si="122"/>
        <v>3212880</v>
      </c>
      <c r="J1358" s="511">
        <f t="shared" si="123"/>
        <v>0</v>
      </c>
      <c r="K1358" s="468">
        <f t="shared" si="124"/>
        <v>0</v>
      </c>
      <c r="L1358" s="468">
        <f>IF(J1358=1,SUM($J$6:J1358),0)</f>
        <v>0</v>
      </c>
      <c r="M1358" s="468">
        <f>IF(K1358=1,SUM($K$6:K1358),0)</f>
        <v>0</v>
      </c>
      <c r="N1358" s="513">
        <f t="shared" si="125"/>
        <v>0</v>
      </c>
      <c r="O1358" s="468">
        <f t="shared" si="126"/>
        <v>0</v>
      </c>
      <c r="P1358" s="468">
        <f>IF(O1358=1,SUM($O$6:O1358),0)</f>
        <v>0</v>
      </c>
    </row>
    <row r="1359" customHeight="1" spans="1:16">
      <c r="A1359" s="487"/>
      <c r="B1359" s="497">
        <v>48</v>
      </c>
      <c r="C1359" s="209" t="s">
        <v>1373</v>
      </c>
      <c r="D1359" s="498" t="s">
        <v>24</v>
      </c>
      <c r="E1359" s="499" t="s">
        <v>971</v>
      </c>
      <c r="F1359" s="501">
        <v>2366760</v>
      </c>
      <c r="G1359" s="501">
        <v>2366760</v>
      </c>
      <c r="H1359" s="502"/>
      <c r="I1359" s="495">
        <f t="shared" si="122"/>
        <v>2366760</v>
      </c>
      <c r="J1359" s="511">
        <f t="shared" si="123"/>
        <v>0</v>
      </c>
      <c r="K1359" s="468">
        <f t="shared" si="124"/>
        <v>0</v>
      </c>
      <c r="L1359" s="468">
        <f>IF(J1359=1,SUM($J$6:J1359),0)</f>
        <v>0</v>
      </c>
      <c r="M1359" s="468">
        <f>IF(K1359=1,SUM($K$6:K1359),0)</f>
        <v>0</v>
      </c>
      <c r="N1359" s="513">
        <f t="shared" si="125"/>
        <v>0</v>
      </c>
      <c r="O1359" s="468">
        <f t="shared" si="126"/>
        <v>0</v>
      </c>
      <c r="P1359" s="468">
        <f>IF(O1359=1,SUM($O$6:O1359),0)</f>
        <v>0</v>
      </c>
    </row>
    <row r="1360" customHeight="1" spans="1:16">
      <c r="A1360" s="487"/>
      <c r="B1360" s="497">
        <v>49</v>
      </c>
      <c r="C1360" s="209" t="s">
        <v>1374</v>
      </c>
      <c r="D1360" s="498" t="s">
        <v>24</v>
      </c>
      <c r="E1360" s="499" t="s">
        <v>971</v>
      </c>
      <c r="F1360" s="501">
        <v>2005080</v>
      </c>
      <c r="G1360" s="501">
        <v>2005080</v>
      </c>
      <c r="H1360" s="502"/>
      <c r="I1360" s="495">
        <f t="shared" si="122"/>
        <v>2005080</v>
      </c>
      <c r="J1360" s="511">
        <f t="shared" si="123"/>
        <v>0</v>
      </c>
      <c r="K1360" s="468">
        <f t="shared" si="124"/>
        <v>0</v>
      </c>
      <c r="L1360" s="468">
        <f>IF(J1360=1,SUM($J$6:J1360),0)</f>
        <v>0</v>
      </c>
      <c r="M1360" s="468">
        <f>IF(K1360=1,SUM($K$6:K1360),0)</f>
        <v>0</v>
      </c>
      <c r="N1360" s="513">
        <f t="shared" si="125"/>
        <v>0</v>
      </c>
      <c r="O1360" s="468">
        <f t="shared" si="126"/>
        <v>0</v>
      </c>
      <c r="P1360" s="468">
        <f>IF(O1360=1,SUM($O$6:O1360),0)</f>
        <v>0</v>
      </c>
    </row>
    <row r="1361" customHeight="1" spans="1:16">
      <c r="A1361" s="487"/>
      <c r="B1361" s="497">
        <v>50</v>
      </c>
      <c r="C1361" s="209" t="s">
        <v>1375</v>
      </c>
      <c r="D1361" s="498" t="s">
        <v>24</v>
      </c>
      <c r="E1361" s="499" t="s">
        <v>971</v>
      </c>
      <c r="F1361" s="501">
        <v>1801603.44910412</v>
      </c>
      <c r="G1361" s="501">
        <v>1801603.44910412</v>
      </c>
      <c r="H1361" s="502"/>
      <c r="I1361" s="495">
        <f t="shared" si="122"/>
        <v>1801603.44910412</v>
      </c>
      <c r="J1361" s="511">
        <f t="shared" si="123"/>
        <v>0</v>
      </c>
      <c r="K1361" s="468">
        <f t="shared" si="124"/>
        <v>0</v>
      </c>
      <c r="L1361" s="468">
        <f>IF(J1361=1,SUM($J$6:J1361),0)</f>
        <v>0</v>
      </c>
      <c r="M1361" s="468">
        <f>IF(K1361=1,SUM($K$6:K1361),0)</f>
        <v>0</v>
      </c>
      <c r="N1361" s="513">
        <f t="shared" si="125"/>
        <v>0</v>
      </c>
      <c r="O1361" s="468">
        <f t="shared" si="126"/>
        <v>0</v>
      </c>
      <c r="P1361" s="468">
        <f>IF(O1361=1,SUM($O$6:O1361),0)</f>
        <v>0</v>
      </c>
    </row>
    <row r="1362" customHeight="1" spans="1:16">
      <c r="A1362" s="487"/>
      <c r="B1362" s="497">
        <v>51</v>
      </c>
      <c r="C1362" s="209" t="s">
        <v>1376</v>
      </c>
      <c r="D1362" s="498" t="s">
        <v>24</v>
      </c>
      <c r="E1362" s="499" t="s">
        <v>971</v>
      </c>
      <c r="F1362" s="501">
        <v>1656351.39516408</v>
      </c>
      <c r="G1362" s="501">
        <v>1656351.39516408</v>
      </c>
      <c r="H1362" s="502"/>
      <c r="I1362" s="495">
        <f t="shared" si="122"/>
        <v>1656351.39516408</v>
      </c>
      <c r="J1362" s="511">
        <f t="shared" si="123"/>
        <v>0</v>
      </c>
      <c r="K1362" s="468">
        <f t="shared" si="124"/>
        <v>0</v>
      </c>
      <c r="L1362" s="468">
        <f>IF(J1362=1,SUM($J$6:J1362),0)</f>
        <v>0</v>
      </c>
      <c r="M1362" s="468">
        <f>IF(K1362=1,SUM($K$6:K1362),0)</f>
        <v>0</v>
      </c>
      <c r="N1362" s="513">
        <f t="shared" si="125"/>
        <v>0</v>
      </c>
      <c r="O1362" s="468">
        <f t="shared" si="126"/>
        <v>0</v>
      </c>
      <c r="P1362" s="468">
        <f>IF(O1362=1,SUM($O$6:O1362),0)</f>
        <v>0</v>
      </c>
    </row>
    <row r="1363" customHeight="1" spans="1:16">
      <c r="A1363" s="487"/>
      <c r="B1363" s="497">
        <v>52</v>
      </c>
      <c r="C1363" s="209" t="s">
        <v>1377</v>
      </c>
      <c r="D1363" s="498" t="s">
        <v>24</v>
      </c>
      <c r="E1363" s="499" t="s">
        <v>971</v>
      </c>
      <c r="F1363" s="501">
        <v>1520640</v>
      </c>
      <c r="G1363" s="501">
        <v>1520640</v>
      </c>
      <c r="H1363" s="502"/>
      <c r="I1363" s="495">
        <f t="shared" si="122"/>
        <v>1520640</v>
      </c>
      <c r="J1363" s="511">
        <f t="shared" si="123"/>
        <v>0</v>
      </c>
      <c r="K1363" s="468">
        <f t="shared" si="124"/>
        <v>0</v>
      </c>
      <c r="L1363" s="468">
        <f>IF(J1363=1,SUM($J$6:J1363),0)</f>
        <v>0</v>
      </c>
      <c r="M1363" s="468">
        <f>IF(K1363=1,SUM($K$6:K1363),0)</f>
        <v>0</v>
      </c>
      <c r="N1363" s="513">
        <f t="shared" si="125"/>
        <v>0</v>
      </c>
      <c r="O1363" s="468">
        <f t="shared" si="126"/>
        <v>0</v>
      </c>
      <c r="P1363" s="468">
        <f>IF(O1363=1,SUM($O$6:O1363),0)</f>
        <v>0</v>
      </c>
    </row>
    <row r="1364" customHeight="1" spans="1:16">
      <c r="A1364" s="487"/>
      <c r="B1364" s="497">
        <v>53</v>
      </c>
      <c r="C1364" s="209" t="s">
        <v>1378</v>
      </c>
      <c r="D1364" s="498" t="s">
        <v>24</v>
      </c>
      <c r="E1364" s="499" t="s">
        <v>971</v>
      </c>
      <c r="F1364" s="501">
        <v>1518000</v>
      </c>
      <c r="G1364" s="501">
        <v>1518000</v>
      </c>
      <c r="H1364" s="502"/>
      <c r="I1364" s="495">
        <f t="shared" si="122"/>
        <v>1518000</v>
      </c>
      <c r="J1364" s="511">
        <f t="shared" si="123"/>
        <v>0</v>
      </c>
      <c r="K1364" s="468">
        <f t="shared" si="124"/>
        <v>0</v>
      </c>
      <c r="L1364" s="468">
        <f>IF(J1364=1,SUM($J$6:J1364),0)</f>
        <v>0</v>
      </c>
      <c r="M1364" s="468">
        <f>IF(K1364=1,SUM($K$6:K1364),0)</f>
        <v>0</v>
      </c>
      <c r="N1364" s="513">
        <f t="shared" si="125"/>
        <v>0</v>
      </c>
      <c r="O1364" s="468">
        <f t="shared" si="126"/>
        <v>0</v>
      </c>
      <c r="P1364" s="468">
        <f>IF(O1364=1,SUM($O$6:O1364),0)</f>
        <v>0</v>
      </c>
    </row>
    <row r="1365" customHeight="1" spans="1:16">
      <c r="A1365" s="487"/>
      <c r="B1365" s="497">
        <v>54</v>
      </c>
      <c r="C1365" s="209" t="s">
        <v>1379</v>
      </c>
      <c r="D1365" s="498" t="s">
        <v>24</v>
      </c>
      <c r="E1365" s="499" t="s">
        <v>971</v>
      </c>
      <c r="F1365" s="501">
        <v>1343760</v>
      </c>
      <c r="G1365" s="501">
        <v>1343760</v>
      </c>
      <c r="H1365" s="502"/>
      <c r="I1365" s="495">
        <f t="shared" si="122"/>
        <v>1343760</v>
      </c>
      <c r="J1365" s="511">
        <f t="shared" si="123"/>
        <v>0</v>
      </c>
      <c r="K1365" s="468">
        <f t="shared" si="124"/>
        <v>0</v>
      </c>
      <c r="L1365" s="468">
        <f>IF(J1365=1,SUM($J$6:J1365),0)</f>
        <v>0</v>
      </c>
      <c r="M1365" s="468">
        <f>IF(K1365=1,SUM($K$6:K1365),0)</f>
        <v>0</v>
      </c>
      <c r="N1365" s="513">
        <f t="shared" si="125"/>
        <v>0</v>
      </c>
      <c r="O1365" s="468">
        <f t="shared" si="126"/>
        <v>0</v>
      </c>
      <c r="P1365" s="468">
        <f>IF(O1365=1,SUM($O$6:O1365),0)</f>
        <v>0</v>
      </c>
    </row>
    <row r="1366" customHeight="1" spans="1:16">
      <c r="A1366" s="487"/>
      <c r="B1366" s="497">
        <v>55</v>
      </c>
      <c r="C1366" s="209" t="s">
        <v>1380</v>
      </c>
      <c r="D1366" s="498" t="s">
        <v>24</v>
      </c>
      <c r="E1366" s="499" t="s">
        <v>971</v>
      </c>
      <c r="F1366" s="501">
        <v>7945699.57729133</v>
      </c>
      <c r="G1366" s="501">
        <v>7945699.57729133</v>
      </c>
      <c r="H1366" s="502"/>
      <c r="I1366" s="495">
        <f t="shared" si="122"/>
        <v>7945699.57729133</v>
      </c>
      <c r="J1366" s="511">
        <f t="shared" si="123"/>
        <v>0</v>
      </c>
      <c r="K1366" s="468">
        <f t="shared" si="124"/>
        <v>0</v>
      </c>
      <c r="L1366" s="468">
        <f>IF(J1366=1,SUM($J$6:J1366),0)</f>
        <v>0</v>
      </c>
      <c r="M1366" s="468">
        <f>IF(K1366=1,SUM($K$6:K1366),0)</f>
        <v>0</v>
      </c>
      <c r="N1366" s="513">
        <f t="shared" si="125"/>
        <v>0</v>
      </c>
      <c r="O1366" s="468">
        <f t="shared" si="126"/>
        <v>0</v>
      </c>
      <c r="P1366" s="468">
        <f>IF(O1366=1,SUM($O$6:O1366),0)</f>
        <v>0</v>
      </c>
    </row>
    <row r="1367" customHeight="1" spans="1:16">
      <c r="A1367" s="487"/>
      <c r="B1367" s="497"/>
      <c r="C1367" s="209"/>
      <c r="D1367" s="498" t="s">
        <v>122</v>
      </c>
      <c r="E1367" s="499"/>
      <c r="F1367" s="501">
        <v>0</v>
      </c>
      <c r="G1367" s="501">
        <v>0</v>
      </c>
      <c r="H1367" s="502"/>
      <c r="I1367" s="495">
        <f t="shared" si="122"/>
        <v>0</v>
      </c>
      <c r="J1367" s="511">
        <f t="shared" si="123"/>
        <v>0</v>
      </c>
      <c r="K1367" s="468">
        <f t="shared" si="124"/>
        <v>0</v>
      </c>
      <c r="L1367" s="468">
        <f>IF(J1367=1,SUM($J$6:J1367),0)</f>
        <v>0</v>
      </c>
      <c r="M1367" s="468">
        <f>IF(K1367=1,SUM($K$6:K1367),0)</f>
        <v>0</v>
      </c>
      <c r="N1367" s="513">
        <f t="shared" si="125"/>
        <v>0</v>
      </c>
      <c r="O1367" s="468">
        <f t="shared" si="126"/>
        <v>0</v>
      </c>
      <c r="P1367" s="468">
        <f>IF(O1367=1,SUM($O$6:O1367),0)</f>
        <v>0</v>
      </c>
    </row>
    <row r="1368" customHeight="1" spans="1:16">
      <c r="A1368" s="487"/>
      <c r="B1368" s="497" t="s">
        <v>708</v>
      </c>
      <c r="C1368" s="209" t="s">
        <v>962</v>
      </c>
      <c r="D1368" s="498" t="s">
        <v>122</v>
      </c>
      <c r="E1368" s="499"/>
      <c r="F1368" s="501">
        <v>0</v>
      </c>
      <c r="G1368" s="501">
        <v>0</v>
      </c>
      <c r="H1368" s="502"/>
      <c r="I1368" s="495">
        <f t="shared" si="122"/>
        <v>0</v>
      </c>
      <c r="J1368" s="511">
        <f t="shared" si="123"/>
        <v>0</v>
      </c>
      <c r="K1368" s="468">
        <f t="shared" si="124"/>
        <v>0</v>
      </c>
      <c r="L1368" s="468">
        <f>IF(J1368=1,SUM($J$6:J1368),0)</f>
        <v>0</v>
      </c>
      <c r="M1368" s="468">
        <f>IF(K1368=1,SUM($K$6:K1368),0)</f>
        <v>0</v>
      </c>
      <c r="N1368" s="513">
        <f t="shared" si="125"/>
        <v>0</v>
      </c>
      <c r="O1368" s="468">
        <f t="shared" si="126"/>
        <v>0</v>
      </c>
      <c r="P1368" s="468">
        <f>IF(O1368=1,SUM($O$6:O1368),0)</f>
        <v>0</v>
      </c>
    </row>
    <row r="1369" customHeight="1" spans="1:16">
      <c r="A1369" s="487"/>
      <c r="B1369" s="497">
        <v>1</v>
      </c>
      <c r="C1369" s="209" t="s">
        <v>1381</v>
      </c>
      <c r="D1369" s="498" t="s">
        <v>24</v>
      </c>
      <c r="E1369" s="499" t="s">
        <v>971</v>
      </c>
      <c r="F1369" s="501">
        <v>3426000</v>
      </c>
      <c r="G1369" s="501">
        <v>3426000</v>
      </c>
      <c r="H1369" s="502"/>
      <c r="I1369" s="495">
        <f t="shared" si="122"/>
        <v>3426000</v>
      </c>
      <c r="J1369" s="511">
        <f t="shared" si="123"/>
        <v>0</v>
      </c>
      <c r="K1369" s="468">
        <f t="shared" si="124"/>
        <v>0</v>
      </c>
      <c r="L1369" s="468">
        <f>IF(J1369=1,SUM($J$6:J1369),0)</f>
        <v>0</v>
      </c>
      <c r="M1369" s="468">
        <f>IF(K1369=1,SUM($K$6:K1369),0)</f>
        <v>0</v>
      </c>
      <c r="N1369" s="513">
        <f t="shared" si="125"/>
        <v>0</v>
      </c>
      <c r="O1369" s="468">
        <f t="shared" si="126"/>
        <v>0</v>
      </c>
      <c r="P1369" s="468">
        <f>IF(O1369=1,SUM($O$6:O1369),0)</f>
        <v>0</v>
      </c>
    </row>
    <row r="1370" customHeight="1" spans="1:16">
      <c r="A1370" s="487"/>
      <c r="B1370" s="497">
        <v>2</v>
      </c>
      <c r="C1370" s="209" t="s">
        <v>1382</v>
      </c>
      <c r="D1370" s="498" t="s">
        <v>24</v>
      </c>
      <c r="E1370" s="499" t="s">
        <v>971</v>
      </c>
      <c r="F1370" s="501">
        <v>2880000</v>
      </c>
      <c r="G1370" s="501">
        <v>2880000</v>
      </c>
      <c r="H1370" s="502"/>
      <c r="I1370" s="495">
        <f t="shared" si="122"/>
        <v>2880000</v>
      </c>
      <c r="J1370" s="511">
        <f t="shared" si="123"/>
        <v>0</v>
      </c>
      <c r="K1370" s="468">
        <f t="shared" si="124"/>
        <v>0</v>
      </c>
      <c r="L1370" s="468">
        <f>IF(J1370=1,SUM($J$6:J1370),0)</f>
        <v>0</v>
      </c>
      <c r="M1370" s="468">
        <f>IF(K1370=1,SUM($K$6:K1370),0)</f>
        <v>0</v>
      </c>
      <c r="N1370" s="513">
        <f t="shared" si="125"/>
        <v>0</v>
      </c>
      <c r="O1370" s="468">
        <f t="shared" si="126"/>
        <v>0</v>
      </c>
      <c r="P1370" s="468">
        <f>IF(O1370=1,SUM($O$6:O1370),0)</f>
        <v>0</v>
      </c>
    </row>
    <row r="1371" customHeight="1" spans="1:16">
      <c r="A1371" s="487"/>
      <c r="B1371" s="497">
        <v>3</v>
      </c>
      <c r="C1371" s="209" t="s">
        <v>1383</v>
      </c>
      <c r="D1371" s="498" t="s">
        <v>24</v>
      </c>
      <c r="E1371" s="499" t="s">
        <v>971</v>
      </c>
      <c r="F1371" s="501">
        <v>2649600</v>
      </c>
      <c r="G1371" s="501">
        <v>2649600</v>
      </c>
      <c r="H1371" s="502"/>
      <c r="I1371" s="495">
        <f t="shared" si="122"/>
        <v>2649600</v>
      </c>
      <c r="J1371" s="511">
        <f t="shared" si="123"/>
        <v>0</v>
      </c>
      <c r="K1371" s="468">
        <f t="shared" si="124"/>
        <v>0</v>
      </c>
      <c r="L1371" s="468">
        <f>IF(J1371=1,SUM($J$6:J1371),0)</f>
        <v>0</v>
      </c>
      <c r="M1371" s="468">
        <f>IF(K1371=1,SUM($K$6:K1371),0)</f>
        <v>0</v>
      </c>
      <c r="N1371" s="513">
        <f t="shared" si="125"/>
        <v>0</v>
      </c>
      <c r="O1371" s="468">
        <f t="shared" si="126"/>
        <v>0</v>
      </c>
      <c r="P1371" s="468">
        <f>IF(O1371=1,SUM($O$6:O1371),0)</f>
        <v>0</v>
      </c>
    </row>
    <row r="1372" customHeight="1" spans="1:16">
      <c r="A1372" s="487"/>
      <c r="B1372" s="497">
        <v>4</v>
      </c>
      <c r="C1372" s="209" t="s">
        <v>1384</v>
      </c>
      <c r="D1372" s="498" t="s">
        <v>24</v>
      </c>
      <c r="E1372" s="499" t="s">
        <v>971</v>
      </c>
      <c r="F1372" s="501">
        <v>1971600</v>
      </c>
      <c r="G1372" s="501">
        <v>1971600</v>
      </c>
      <c r="H1372" s="502"/>
      <c r="I1372" s="495">
        <f t="shared" si="122"/>
        <v>1971600</v>
      </c>
      <c r="J1372" s="511">
        <f t="shared" si="123"/>
        <v>0</v>
      </c>
      <c r="K1372" s="468">
        <f t="shared" si="124"/>
        <v>0</v>
      </c>
      <c r="L1372" s="468">
        <f>IF(J1372=1,SUM($J$6:J1372),0)</f>
        <v>0</v>
      </c>
      <c r="M1372" s="468">
        <f>IF(K1372=1,SUM($K$6:K1372),0)</f>
        <v>0</v>
      </c>
      <c r="N1372" s="513">
        <f t="shared" si="125"/>
        <v>0</v>
      </c>
      <c r="O1372" s="468">
        <f t="shared" si="126"/>
        <v>0</v>
      </c>
      <c r="P1372" s="468">
        <f>IF(O1372=1,SUM($O$6:O1372),0)</f>
        <v>0</v>
      </c>
    </row>
    <row r="1373" customHeight="1" spans="1:16">
      <c r="A1373" s="487"/>
      <c r="B1373" s="497">
        <v>5</v>
      </c>
      <c r="C1373" s="209" t="s">
        <v>1385</v>
      </c>
      <c r="D1373" s="498" t="s">
        <v>24</v>
      </c>
      <c r="E1373" s="499" t="s">
        <v>971</v>
      </c>
      <c r="F1373" s="501">
        <v>1340400</v>
      </c>
      <c r="G1373" s="501">
        <v>1340400</v>
      </c>
      <c r="H1373" s="502"/>
      <c r="I1373" s="495">
        <f t="shared" si="122"/>
        <v>1340400</v>
      </c>
      <c r="J1373" s="511">
        <f t="shared" si="123"/>
        <v>0</v>
      </c>
      <c r="K1373" s="468">
        <f t="shared" si="124"/>
        <v>0</v>
      </c>
      <c r="L1373" s="468">
        <f>IF(J1373=1,SUM($J$6:J1373),0)</f>
        <v>0</v>
      </c>
      <c r="M1373" s="468">
        <f>IF(K1373=1,SUM($K$6:K1373),0)</f>
        <v>0</v>
      </c>
      <c r="N1373" s="513">
        <f t="shared" si="125"/>
        <v>0</v>
      </c>
      <c r="O1373" s="468">
        <f t="shared" si="126"/>
        <v>0</v>
      </c>
      <c r="P1373" s="468">
        <f>IF(O1373=1,SUM($O$6:O1373),0)</f>
        <v>0</v>
      </c>
    </row>
    <row r="1374" customHeight="1" spans="1:16">
      <c r="A1374" s="487"/>
      <c r="B1374" s="497">
        <v>6</v>
      </c>
      <c r="C1374" s="209" t="s">
        <v>1386</v>
      </c>
      <c r="D1374" s="498" t="s">
        <v>24</v>
      </c>
      <c r="E1374" s="499" t="s">
        <v>971</v>
      </c>
      <c r="F1374" s="501">
        <v>2682000</v>
      </c>
      <c r="G1374" s="501">
        <v>2682000</v>
      </c>
      <c r="H1374" s="502"/>
      <c r="I1374" s="495">
        <f t="shared" si="122"/>
        <v>2682000</v>
      </c>
      <c r="J1374" s="511">
        <f t="shared" si="123"/>
        <v>0</v>
      </c>
      <c r="K1374" s="468">
        <f t="shared" si="124"/>
        <v>0</v>
      </c>
      <c r="L1374" s="468">
        <f>IF(J1374=1,SUM($J$6:J1374),0)</f>
        <v>0</v>
      </c>
      <c r="M1374" s="468">
        <f>IF(K1374=1,SUM($K$6:K1374),0)</f>
        <v>0</v>
      </c>
      <c r="N1374" s="513">
        <f t="shared" si="125"/>
        <v>0</v>
      </c>
      <c r="O1374" s="468">
        <f t="shared" si="126"/>
        <v>0</v>
      </c>
      <c r="P1374" s="468">
        <f>IF(O1374=1,SUM($O$6:O1374),0)</f>
        <v>0</v>
      </c>
    </row>
    <row r="1375" customHeight="1" spans="1:16">
      <c r="A1375" s="487"/>
      <c r="B1375" s="497">
        <v>7</v>
      </c>
      <c r="C1375" s="209" t="s">
        <v>1387</v>
      </c>
      <c r="D1375" s="498" t="s">
        <v>24</v>
      </c>
      <c r="E1375" s="499" t="s">
        <v>971</v>
      </c>
      <c r="F1375" s="501">
        <v>2148000</v>
      </c>
      <c r="G1375" s="501">
        <v>2148000</v>
      </c>
      <c r="H1375" s="502"/>
      <c r="I1375" s="495">
        <f t="shared" si="122"/>
        <v>2148000</v>
      </c>
      <c r="J1375" s="511">
        <f t="shared" si="123"/>
        <v>0</v>
      </c>
      <c r="K1375" s="468">
        <f t="shared" si="124"/>
        <v>0</v>
      </c>
      <c r="L1375" s="468">
        <f>IF(J1375=1,SUM($J$6:J1375),0)</f>
        <v>0</v>
      </c>
      <c r="M1375" s="468">
        <f>IF(K1375=1,SUM($K$6:K1375),0)</f>
        <v>0</v>
      </c>
      <c r="N1375" s="513">
        <f t="shared" si="125"/>
        <v>0</v>
      </c>
      <c r="O1375" s="468">
        <f t="shared" si="126"/>
        <v>0</v>
      </c>
      <c r="P1375" s="468">
        <f>IF(O1375=1,SUM($O$6:O1375),0)</f>
        <v>0</v>
      </c>
    </row>
    <row r="1376" customHeight="1" spans="1:16">
      <c r="A1376" s="487"/>
      <c r="B1376" s="497"/>
      <c r="C1376" s="209"/>
      <c r="D1376" s="498" t="s">
        <v>122</v>
      </c>
      <c r="E1376" s="499"/>
      <c r="F1376" s="501">
        <v>0</v>
      </c>
      <c r="G1376" s="501">
        <v>0</v>
      </c>
      <c r="H1376" s="502"/>
      <c r="I1376" s="495">
        <f t="shared" si="122"/>
        <v>0</v>
      </c>
      <c r="J1376" s="511">
        <f t="shared" si="123"/>
        <v>0</v>
      </c>
      <c r="K1376" s="468">
        <f t="shared" si="124"/>
        <v>0</v>
      </c>
      <c r="L1376" s="468">
        <f>IF(J1376=1,SUM($J$6:J1376),0)</f>
        <v>0</v>
      </c>
      <c r="M1376" s="468">
        <f>IF(K1376=1,SUM($K$6:K1376),0)</f>
        <v>0</v>
      </c>
      <c r="N1376" s="513">
        <f t="shared" si="125"/>
        <v>0</v>
      </c>
      <c r="O1376" s="468">
        <f t="shared" si="126"/>
        <v>0</v>
      </c>
      <c r="P1376" s="468">
        <f>IF(O1376=1,SUM($O$6:O1376),0)</f>
        <v>0</v>
      </c>
    </row>
    <row r="1377" customHeight="1" spans="1:16">
      <c r="A1377" s="487"/>
      <c r="B1377" s="497" t="s">
        <v>708</v>
      </c>
      <c r="C1377" s="209" t="s">
        <v>172</v>
      </c>
      <c r="D1377" s="498" t="s">
        <v>122</v>
      </c>
      <c r="E1377" s="499"/>
      <c r="F1377" s="501">
        <v>0</v>
      </c>
      <c r="G1377" s="501">
        <v>0</v>
      </c>
      <c r="H1377" s="529"/>
      <c r="I1377" s="495">
        <f t="shared" si="122"/>
        <v>0</v>
      </c>
      <c r="J1377" s="511">
        <f t="shared" si="123"/>
        <v>0</v>
      </c>
      <c r="K1377" s="468">
        <f t="shared" si="124"/>
        <v>0</v>
      </c>
      <c r="L1377" s="468">
        <f>IF(J1377=1,SUM($J$6:J1377),0)</f>
        <v>0</v>
      </c>
      <c r="M1377" s="468">
        <f>IF(K1377=1,SUM($K$6:K1377),0)</f>
        <v>0</v>
      </c>
      <c r="N1377" s="513">
        <f t="shared" si="125"/>
        <v>0</v>
      </c>
      <c r="O1377" s="468">
        <f t="shared" si="126"/>
        <v>0</v>
      </c>
      <c r="P1377" s="468">
        <f>IF(O1377=1,SUM($O$6:O1377),0)</f>
        <v>0</v>
      </c>
    </row>
    <row r="1378" customHeight="1" spans="1:16">
      <c r="A1378" s="487"/>
      <c r="B1378" s="497">
        <v>1</v>
      </c>
      <c r="C1378" s="209" t="s">
        <v>1388</v>
      </c>
      <c r="D1378" s="498" t="s">
        <v>24</v>
      </c>
      <c r="E1378" s="499" t="s">
        <v>53</v>
      </c>
      <c r="F1378" s="501">
        <v>213420</v>
      </c>
      <c r="G1378" s="501">
        <v>213420</v>
      </c>
      <c r="H1378" s="529"/>
      <c r="I1378" s="495">
        <f t="shared" si="122"/>
        <v>213420</v>
      </c>
      <c r="J1378" s="511">
        <f t="shared" si="123"/>
        <v>0</v>
      </c>
      <c r="K1378" s="468">
        <f t="shared" si="124"/>
        <v>0</v>
      </c>
      <c r="L1378" s="468">
        <f>IF(J1378=1,SUM($J$6:J1378),0)</f>
        <v>0</v>
      </c>
      <c r="M1378" s="468">
        <f>IF(K1378=1,SUM($K$6:K1378),0)</f>
        <v>0</v>
      </c>
      <c r="N1378" s="513">
        <f t="shared" si="125"/>
        <v>0</v>
      </c>
      <c r="O1378" s="468">
        <f t="shared" si="126"/>
        <v>0</v>
      </c>
      <c r="P1378" s="468">
        <f>IF(O1378=1,SUM($O$6:O1378),0)</f>
        <v>0</v>
      </c>
    </row>
    <row r="1379" customHeight="1" spans="1:16">
      <c r="A1379" s="487"/>
      <c r="B1379" s="497">
        <v>2</v>
      </c>
      <c r="C1379" s="209" t="s">
        <v>1389</v>
      </c>
      <c r="D1379" s="498" t="s">
        <v>24</v>
      </c>
      <c r="E1379" s="499" t="s">
        <v>53</v>
      </c>
      <c r="F1379" s="501">
        <v>207840</v>
      </c>
      <c r="G1379" s="501">
        <v>207840</v>
      </c>
      <c r="H1379" s="529"/>
      <c r="I1379" s="495">
        <f t="shared" si="122"/>
        <v>207840</v>
      </c>
      <c r="J1379" s="511">
        <f t="shared" si="123"/>
        <v>0</v>
      </c>
      <c r="K1379" s="468">
        <f t="shared" si="124"/>
        <v>0</v>
      </c>
      <c r="L1379" s="468">
        <f>IF(J1379=1,SUM($J$6:J1379),0)</f>
        <v>0</v>
      </c>
      <c r="M1379" s="468">
        <f>IF(K1379=1,SUM($K$6:K1379),0)</f>
        <v>0</v>
      </c>
      <c r="N1379" s="513">
        <f t="shared" si="125"/>
        <v>0</v>
      </c>
      <c r="O1379" s="468">
        <f t="shared" si="126"/>
        <v>0</v>
      </c>
      <c r="P1379" s="468">
        <f>IF(O1379=1,SUM($O$6:O1379),0)</f>
        <v>0</v>
      </c>
    </row>
    <row r="1380" customHeight="1" spans="1:16">
      <c r="A1380" s="487"/>
      <c r="B1380" s="497">
        <v>3</v>
      </c>
      <c r="C1380" s="209" t="s">
        <v>1390</v>
      </c>
      <c r="D1380" s="498" t="s">
        <v>24</v>
      </c>
      <c r="E1380" s="499" t="s">
        <v>53</v>
      </c>
      <c r="F1380" s="501">
        <v>342990</v>
      </c>
      <c r="G1380" s="501">
        <v>342990</v>
      </c>
      <c r="H1380" s="529"/>
      <c r="I1380" s="495">
        <f t="shared" si="122"/>
        <v>342990</v>
      </c>
      <c r="J1380" s="511">
        <f t="shared" si="123"/>
        <v>0</v>
      </c>
      <c r="K1380" s="468">
        <f t="shared" si="124"/>
        <v>0</v>
      </c>
      <c r="L1380" s="468">
        <f>IF(J1380=1,SUM($J$6:J1380),0)</f>
        <v>0</v>
      </c>
      <c r="M1380" s="468">
        <f>IF(K1380=1,SUM($K$6:K1380),0)</f>
        <v>0</v>
      </c>
      <c r="N1380" s="513">
        <f t="shared" si="125"/>
        <v>0</v>
      </c>
      <c r="O1380" s="468">
        <f t="shared" si="126"/>
        <v>0</v>
      </c>
      <c r="P1380" s="468">
        <f>IF(O1380=1,SUM($O$6:O1380),0)</f>
        <v>0</v>
      </c>
    </row>
    <row r="1381" customHeight="1" spans="1:16">
      <c r="A1381" s="487"/>
      <c r="B1381" s="497">
        <v>4</v>
      </c>
      <c r="C1381" s="209" t="s">
        <v>1391</v>
      </c>
      <c r="D1381" s="498" t="s">
        <v>24</v>
      </c>
      <c r="E1381" s="499" t="s">
        <v>53</v>
      </c>
      <c r="F1381" s="501">
        <v>709680</v>
      </c>
      <c r="G1381" s="501">
        <v>709680</v>
      </c>
      <c r="H1381" s="529"/>
      <c r="I1381" s="495">
        <f t="shared" si="122"/>
        <v>709680</v>
      </c>
      <c r="J1381" s="511">
        <f t="shared" si="123"/>
        <v>0</v>
      </c>
      <c r="K1381" s="468">
        <f t="shared" si="124"/>
        <v>0</v>
      </c>
      <c r="L1381" s="468">
        <f>IF(J1381=1,SUM($J$6:J1381),0)</f>
        <v>0</v>
      </c>
      <c r="M1381" s="468">
        <f>IF(K1381=1,SUM($K$6:K1381),0)</f>
        <v>0</v>
      </c>
      <c r="N1381" s="513">
        <f t="shared" si="125"/>
        <v>0</v>
      </c>
      <c r="O1381" s="468">
        <f t="shared" si="126"/>
        <v>0</v>
      </c>
      <c r="P1381" s="468">
        <f>IF(O1381=1,SUM($O$6:O1381),0)</f>
        <v>0</v>
      </c>
    </row>
    <row r="1382" customHeight="1" spans="1:16">
      <c r="A1382" s="487"/>
      <c r="B1382" s="497">
        <v>5</v>
      </c>
      <c r="C1382" s="209" t="s">
        <v>1392</v>
      </c>
      <c r="D1382" s="498" t="s">
        <v>24</v>
      </c>
      <c r="E1382" s="499" t="s">
        <v>53</v>
      </c>
      <c r="F1382" s="501">
        <v>1771980</v>
      </c>
      <c r="G1382" s="501">
        <v>1771980</v>
      </c>
      <c r="H1382" s="529"/>
      <c r="I1382" s="495">
        <f t="shared" si="122"/>
        <v>1771980</v>
      </c>
      <c r="J1382" s="511">
        <f t="shared" si="123"/>
        <v>0</v>
      </c>
      <c r="K1382" s="468">
        <f t="shared" si="124"/>
        <v>0</v>
      </c>
      <c r="L1382" s="468">
        <f>IF(J1382=1,SUM($J$6:J1382),0)</f>
        <v>0</v>
      </c>
      <c r="M1382" s="468">
        <f>IF(K1382=1,SUM($K$6:K1382),0)</f>
        <v>0</v>
      </c>
      <c r="N1382" s="513">
        <f t="shared" si="125"/>
        <v>0</v>
      </c>
      <c r="O1382" s="468">
        <f t="shared" si="126"/>
        <v>0</v>
      </c>
      <c r="P1382" s="468">
        <f>IF(O1382=1,SUM($O$6:O1382),0)</f>
        <v>0</v>
      </c>
    </row>
    <row r="1383" customHeight="1" spans="1:16">
      <c r="A1383" s="487"/>
      <c r="B1383" s="497">
        <v>6</v>
      </c>
      <c r="C1383" s="209" t="s">
        <v>1393</v>
      </c>
      <c r="D1383" s="498" t="s">
        <v>24</v>
      </c>
      <c r="E1383" s="499" t="s">
        <v>53</v>
      </c>
      <c r="F1383" s="501">
        <v>976440</v>
      </c>
      <c r="G1383" s="501">
        <v>976440</v>
      </c>
      <c r="H1383" s="529"/>
      <c r="I1383" s="495">
        <f t="shared" si="122"/>
        <v>976440</v>
      </c>
      <c r="J1383" s="511">
        <f t="shared" si="123"/>
        <v>0</v>
      </c>
      <c r="K1383" s="468">
        <f t="shared" si="124"/>
        <v>0</v>
      </c>
      <c r="L1383" s="468">
        <f>IF(J1383=1,SUM($J$6:J1383),0)</f>
        <v>0</v>
      </c>
      <c r="M1383" s="468">
        <f>IF(K1383=1,SUM($K$6:K1383),0)</f>
        <v>0</v>
      </c>
      <c r="N1383" s="513">
        <f t="shared" si="125"/>
        <v>0</v>
      </c>
      <c r="O1383" s="468">
        <f t="shared" si="126"/>
        <v>0</v>
      </c>
      <c r="P1383" s="468">
        <f>IF(O1383=1,SUM($O$6:O1383),0)</f>
        <v>0</v>
      </c>
    </row>
    <row r="1384" customHeight="1" spans="1:16">
      <c r="A1384" s="487"/>
      <c r="B1384" s="497">
        <v>7</v>
      </c>
      <c r="C1384" s="209" t="s">
        <v>1394</v>
      </c>
      <c r="D1384" s="498" t="s">
        <v>24</v>
      </c>
      <c r="E1384" s="499" t="s">
        <v>53</v>
      </c>
      <c r="F1384" s="501">
        <v>2211900</v>
      </c>
      <c r="G1384" s="501">
        <v>2211900</v>
      </c>
      <c r="H1384" s="529"/>
      <c r="I1384" s="495">
        <f t="shared" si="122"/>
        <v>2211900</v>
      </c>
      <c r="J1384" s="511">
        <f t="shared" si="123"/>
        <v>0</v>
      </c>
      <c r="K1384" s="468">
        <f t="shared" si="124"/>
        <v>0</v>
      </c>
      <c r="L1384" s="468">
        <f>IF(J1384=1,SUM($J$6:J1384),0)</f>
        <v>0</v>
      </c>
      <c r="M1384" s="468">
        <f>IF(K1384=1,SUM($K$6:K1384),0)</f>
        <v>0</v>
      </c>
      <c r="N1384" s="513">
        <f t="shared" si="125"/>
        <v>0</v>
      </c>
      <c r="O1384" s="468">
        <f t="shared" si="126"/>
        <v>0</v>
      </c>
      <c r="P1384" s="468">
        <f>IF(O1384=1,SUM($O$6:O1384),0)</f>
        <v>0</v>
      </c>
    </row>
    <row r="1385" customHeight="1" spans="1:16">
      <c r="A1385" s="487"/>
      <c r="B1385" s="497">
        <v>8</v>
      </c>
      <c r="C1385" s="209" t="s">
        <v>1395</v>
      </c>
      <c r="D1385" s="498" t="s">
        <v>24</v>
      </c>
      <c r="E1385" s="499" t="s">
        <v>53</v>
      </c>
      <c r="F1385" s="501">
        <v>2270640</v>
      </c>
      <c r="G1385" s="501">
        <v>2270640</v>
      </c>
      <c r="H1385" s="529"/>
      <c r="I1385" s="495">
        <f t="shared" ref="I1385:I1398" si="127">IF($I$5=$G$4,G1385,(IF($I$5=$F$4,F1385,0)))</f>
        <v>2270640</v>
      </c>
      <c r="J1385" s="511">
        <f t="shared" si="123"/>
        <v>0</v>
      </c>
      <c r="K1385" s="468">
        <f t="shared" si="124"/>
        <v>0</v>
      </c>
      <c r="L1385" s="468">
        <f>IF(J1385=1,SUM($J$6:J1385),0)</f>
        <v>0</v>
      </c>
      <c r="M1385" s="468">
        <f>IF(K1385=1,SUM($K$6:K1385),0)</f>
        <v>0</v>
      </c>
      <c r="N1385" s="513">
        <f t="shared" si="125"/>
        <v>0</v>
      </c>
      <c r="O1385" s="468">
        <f t="shared" si="126"/>
        <v>0</v>
      </c>
      <c r="P1385" s="468">
        <f>IF(O1385=1,SUM($O$6:O1385),0)</f>
        <v>0</v>
      </c>
    </row>
    <row r="1386" customHeight="1" spans="1:16">
      <c r="A1386" s="487"/>
      <c r="B1386" s="497">
        <v>9</v>
      </c>
      <c r="C1386" s="209" t="s">
        <v>1396</v>
      </c>
      <c r="D1386" s="498" t="s">
        <v>24</v>
      </c>
      <c r="E1386" s="499" t="s">
        <v>53</v>
      </c>
      <c r="F1386" s="501">
        <v>2476740</v>
      </c>
      <c r="G1386" s="501">
        <v>2476740</v>
      </c>
      <c r="H1386" s="529"/>
      <c r="I1386" s="495">
        <f t="shared" si="127"/>
        <v>2476740</v>
      </c>
      <c r="J1386" s="511">
        <f t="shared" si="123"/>
        <v>0</v>
      </c>
      <c r="K1386" s="468">
        <f t="shared" si="124"/>
        <v>0</v>
      </c>
      <c r="L1386" s="468">
        <f>IF(J1386=1,SUM($J$6:J1386),0)</f>
        <v>0</v>
      </c>
      <c r="M1386" s="468">
        <f>IF(K1386=1,SUM($K$6:K1386),0)</f>
        <v>0</v>
      </c>
      <c r="N1386" s="513">
        <f t="shared" si="125"/>
        <v>0</v>
      </c>
      <c r="O1386" s="468">
        <f t="shared" si="126"/>
        <v>0</v>
      </c>
      <c r="P1386" s="468">
        <f>IF(O1386=1,SUM($O$6:O1386),0)</f>
        <v>0</v>
      </c>
    </row>
    <row r="1387" customHeight="1" spans="1:16">
      <c r="A1387" s="487"/>
      <c r="B1387" s="497"/>
      <c r="C1387" s="209" t="s">
        <v>122</v>
      </c>
      <c r="D1387" s="498" t="s">
        <v>122</v>
      </c>
      <c r="E1387" s="499"/>
      <c r="F1387" s="501">
        <v>0</v>
      </c>
      <c r="G1387" s="501">
        <v>0</v>
      </c>
      <c r="H1387" s="529"/>
      <c r="I1387" s="495">
        <f t="shared" si="127"/>
        <v>0</v>
      </c>
      <c r="J1387" s="511">
        <f t="shared" si="123"/>
        <v>0</v>
      </c>
      <c r="K1387" s="468">
        <f t="shared" si="124"/>
        <v>0</v>
      </c>
      <c r="L1387" s="468">
        <f>IF(J1387=1,SUM($J$6:J1387),0)</f>
        <v>0</v>
      </c>
      <c r="M1387" s="468">
        <f>IF(K1387=1,SUM($K$6:K1387),0)</f>
        <v>0</v>
      </c>
      <c r="N1387" s="513">
        <f t="shared" si="125"/>
        <v>0</v>
      </c>
      <c r="O1387" s="468">
        <f t="shared" si="126"/>
        <v>0</v>
      </c>
      <c r="P1387" s="468">
        <f>IF(O1387=1,SUM($O$6:O1387),0)</f>
        <v>0</v>
      </c>
    </row>
    <row r="1388" customHeight="1" spans="1:16">
      <c r="A1388" s="487"/>
      <c r="B1388" s="497" t="s">
        <v>708</v>
      </c>
      <c r="C1388" s="209" t="s">
        <v>1045</v>
      </c>
      <c r="D1388" s="498" t="s">
        <v>122</v>
      </c>
      <c r="E1388" s="499"/>
      <c r="F1388" s="501">
        <v>0</v>
      </c>
      <c r="G1388" s="501">
        <v>0</v>
      </c>
      <c r="H1388" s="529"/>
      <c r="I1388" s="495">
        <f t="shared" si="127"/>
        <v>0</v>
      </c>
      <c r="J1388" s="511">
        <f t="shared" si="123"/>
        <v>0</v>
      </c>
      <c r="K1388" s="468">
        <f t="shared" si="124"/>
        <v>0</v>
      </c>
      <c r="L1388" s="468">
        <f>IF(J1388=1,SUM($J$6:J1388),0)</f>
        <v>0</v>
      </c>
      <c r="M1388" s="468">
        <f>IF(K1388=1,SUM($K$6:K1388),0)</f>
        <v>0</v>
      </c>
      <c r="N1388" s="513">
        <f t="shared" si="125"/>
        <v>0</v>
      </c>
      <c r="O1388" s="468">
        <f t="shared" si="126"/>
        <v>0</v>
      </c>
      <c r="P1388" s="468">
        <f>IF(O1388=1,SUM($O$6:O1388),0)</f>
        <v>0</v>
      </c>
    </row>
    <row r="1389" customHeight="1" spans="1:16">
      <c r="A1389" s="487"/>
      <c r="B1389" s="497">
        <v>1</v>
      </c>
      <c r="C1389" s="209" t="s">
        <v>1397</v>
      </c>
      <c r="D1389" s="498" t="s">
        <v>24</v>
      </c>
      <c r="E1389" s="499" t="s">
        <v>244</v>
      </c>
      <c r="F1389" s="501">
        <v>220260.490294879</v>
      </c>
      <c r="G1389" s="501">
        <v>220260.490294879</v>
      </c>
      <c r="H1389" s="529"/>
      <c r="I1389" s="495">
        <f t="shared" si="127"/>
        <v>220260.490294879</v>
      </c>
      <c r="J1389" s="511">
        <f t="shared" si="123"/>
        <v>0</v>
      </c>
      <c r="K1389" s="468">
        <f t="shared" si="124"/>
        <v>0</v>
      </c>
      <c r="L1389" s="468">
        <f>IF(J1389=1,SUM($J$6:J1389),0)</f>
        <v>0</v>
      </c>
      <c r="M1389" s="468">
        <f>IF(K1389=1,SUM($K$6:K1389),0)</f>
        <v>0</v>
      </c>
      <c r="N1389" s="513">
        <f t="shared" si="125"/>
        <v>0</v>
      </c>
      <c r="O1389" s="468">
        <f t="shared" si="126"/>
        <v>0</v>
      </c>
      <c r="P1389" s="468">
        <f>IF(O1389=1,SUM($O$6:O1389),0)</f>
        <v>0</v>
      </c>
    </row>
    <row r="1390" customHeight="1" spans="1:16">
      <c r="A1390" s="487"/>
      <c r="B1390" s="497">
        <v>2</v>
      </c>
      <c r="C1390" s="209" t="s">
        <v>1398</v>
      </c>
      <c r="D1390" s="498" t="s">
        <v>24</v>
      </c>
      <c r="E1390" s="499" t="s">
        <v>244</v>
      </c>
      <c r="F1390" s="501">
        <v>220260.490294879</v>
      </c>
      <c r="G1390" s="501">
        <v>220260.490294879</v>
      </c>
      <c r="H1390" s="529"/>
      <c r="I1390" s="495">
        <f t="shared" si="127"/>
        <v>220260.490294879</v>
      </c>
      <c r="J1390" s="511">
        <f t="shared" si="123"/>
        <v>0</v>
      </c>
      <c r="K1390" s="468">
        <f t="shared" si="124"/>
        <v>0</v>
      </c>
      <c r="L1390" s="468">
        <f>IF(J1390=1,SUM($J$6:J1390),0)</f>
        <v>0</v>
      </c>
      <c r="M1390" s="468">
        <f>IF(K1390=1,SUM($K$6:K1390),0)</f>
        <v>0</v>
      </c>
      <c r="N1390" s="513">
        <f t="shared" si="125"/>
        <v>0</v>
      </c>
      <c r="O1390" s="468">
        <f t="shared" si="126"/>
        <v>0</v>
      </c>
      <c r="P1390" s="468">
        <f>IF(O1390=1,SUM($O$6:O1390),0)</f>
        <v>0</v>
      </c>
    </row>
    <row r="1391" customHeight="1" spans="1:16">
      <c r="A1391" s="487"/>
      <c r="B1391" s="497">
        <v>3</v>
      </c>
      <c r="C1391" s="209" t="s">
        <v>1399</v>
      </c>
      <c r="D1391" s="498" t="s">
        <v>24</v>
      </c>
      <c r="E1391" s="499" t="s">
        <v>244</v>
      </c>
      <c r="F1391" s="501">
        <v>250977.08928158</v>
      </c>
      <c r="G1391" s="501">
        <v>250977.08928158</v>
      </c>
      <c r="H1391" s="529"/>
      <c r="I1391" s="495">
        <f t="shared" si="127"/>
        <v>250977.08928158</v>
      </c>
      <c r="J1391" s="511">
        <f t="shared" si="123"/>
        <v>0</v>
      </c>
      <c r="K1391" s="468">
        <f t="shared" si="124"/>
        <v>0</v>
      </c>
      <c r="L1391" s="468">
        <f>IF(J1391=1,SUM($J$6:J1391),0)</f>
        <v>0</v>
      </c>
      <c r="M1391" s="468">
        <f>IF(K1391=1,SUM($K$6:K1391),0)</f>
        <v>0</v>
      </c>
      <c r="N1391" s="513">
        <f t="shared" si="125"/>
        <v>0</v>
      </c>
      <c r="O1391" s="468">
        <f t="shared" si="126"/>
        <v>0</v>
      </c>
      <c r="P1391" s="468">
        <f>IF(O1391=1,SUM($O$6:O1391),0)</f>
        <v>0</v>
      </c>
    </row>
    <row r="1392" customHeight="1" spans="1:16">
      <c r="A1392" s="487"/>
      <c r="B1392" s="497">
        <v>4</v>
      </c>
      <c r="C1392" s="209" t="s">
        <v>1400</v>
      </c>
      <c r="D1392" s="498" t="s">
        <v>24</v>
      </c>
      <c r="E1392" s="499" t="s">
        <v>244</v>
      </c>
      <c r="F1392" s="501">
        <v>289200</v>
      </c>
      <c r="G1392" s="501">
        <v>289200</v>
      </c>
      <c r="H1392" s="529"/>
      <c r="I1392" s="495">
        <f t="shared" si="127"/>
        <v>289200</v>
      </c>
      <c r="J1392" s="511">
        <f t="shared" si="123"/>
        <v>0</v>
      </c>
      <c r="K1392" s="468">
        <f t="shared" si="124"/>
        <v>0</v>
      </c>
      <c r="L1392" s="468">
        <f>IF(J1392=1,SUM($J$6:J1392),0)</f>
        <v>0</v>
      </c>
      <c r="M1392" s="468">
        <f>IF(K1392=1,SUM($K$6:K1392),0)</f>
        <v>0</v>
      </c>
      <c r="N1392" s="513">
        <f t="shared" si="125"/>
        <v>0</v>
      </c>
      <c r="O1392" s="468">
        <f t="shared" si="126"/>
        <v>0</v>
      </c>
      <c r="P1392" s="468">
        <f>IF(O1392=1,SUM($O$6:O1392),0)</f>
        <v>0</v>
      </c>
    </row>
    <row r="1393" customHeight="1" spans="1:16">
      <c r="A1393" s="487"/>
      <c r="B1393" s="497">
        <v>5</v>
      </c>
      <c r="C1393" s="209" t="s">
        <v>1401</v>
      </c>
      <c r="D1393" s="498" t="s">
        <v>24</v>
      </c>
      <c r="E1393" s="499" t="s">
        <v>244</v>
      </c>
      <c r="F1393" s="501">
        <v>277947.761562585</v>
      </c>
      <c r="G1393" s="501">
        <v>277947.761562585</v>
      </c>
      <c r="H1393" s="529"/>
      <c r="I1393" s="495">
        <f t="shared" si="127"/>
        <v>277947.761562585</v>
      </c>
      <c r="J1393" s="511">
        <f t="shared" si="123"/>
        <v>0</v>
      </c>
      <c r="K1393" s="468">
        <f t="shared" si="124"/>
        <v>0</v>
      </c>
      <c r="L1393" s="468">
        <f>IF(J1393=1,SUM($J$6:J1393),0)</f>
        <v>0</v>
      </c>
      <c r="M1393" s="468">
        <f>IF(K1393=1,SUM($K$6:K1393),0)</f>
        <v>0</v>
      </c>
      <c r="N1393" s="513">
        <f t="shared" si="125"/>
        <v>0</v>
      </c>
      <c r="O1393" s="468">
        <f t="shared" si="126"/>
        <v>0</v>
      </c>
      <c r="P1393" s="468">
        <f>IF(O1393=1,SUM($O$6:O1393),0)</f>
        <v>0</v>
      </c>
    </row>
    <row r="1394" customHeight="1" spans="1:16">
      <c r="A1394" s="487"/>
      <c r="B1394" s="497">
        <v>6</v>
      </c>
      <c r="C1394" s="209" t="s">
        <v>1402</v>
      </c>
      <c r="D1394" s="498" t="s">
        <v>24</v>
      </c>
      <c r="E1394" s="499" t="s">
        <v>244</v>
      </c>
      <c r="F1394" s="501">
        <v>309000</v>
      </c>
      <c r="G1394" s="501">
        <v>309000</v>
      </c>
      <c r="H1394" s="529"/>
      <c r="I1394" s="495">
        <f t="shared" si="127"/>
        <v>309000</v>
      </c>
      <c r="J1394" s="511">
        <f t="shared" si="123"/>
        <v>0</v>
      </c>
      <c r="K1394" s="468">
        <f t="shared" si="124"/>
        <v>0</v>
      </c>
      <c r="L1394" s="468">
        <f>IF(J1394=1,SUM($J$6:J1394),0)</f>
        <v>0</v>
      </c>
      <c r="M1394" s="468">
        <f>IF(K1394=1,SUM($K$6:K1394),0)</f>
        <v>0</v>
      </c>
      <c r="N1394" s="513">
        <f t="shared" si="125"/>
        <v>0</v>
      </c>
      <c r="O1394" s="468">
        <f t="shared" si="126"/>
        <v>0</v>
      </c>
      <c r="P1394" s="468">
        <f>IF(O1394=1,SUM($O$6:O1394),0)</f>
        <v>0</v>
      </c>
    </row>
    <row r="1395" customHeight="1" spans="1:16">
      <c r="A1395" s="487"/>
      <c r="B1395" s="497">
        <v>7</v>
      </c>
      <c r="C1395" s="209" t="s">
        <v>1403</v>
      </c>
      <c r="D1395" s="498" t="s">
        <v>24</v>
      </c>
      <c r="E1395" s="499" t="s">
        <v>244</v>
      </c>
      <c r="F1395" s="501">
        <v>277947.761562585</v>
      </c>
      <c r="G1395" s="501">
        <v>277947.761562585</v>
      </c>
      <c r="H1395" s="529"/>
      <c r="I1395" s="495">
        <f t="shared" si="127"/>
        <v>277947.761562585</v>
      </c>
      <c r="J1395" s="511">
        <f t="shared" si="123"/>
        <v>0</v>
      </c>
      <c r="K1395" s="468">
        <f t="shared" si="124"/>
        <v>0</v>
      </c>
      <c r="L1395" s="468">
        <f>IF(J1395=1,SUM($J$6:J1395),0)</f>
        <v>0</v>
      </c>
      <c r="M1395" s="468">
        <f>IF(K1395=1,SUM($K$6:K1395),0)</f>
        <v>0</v>
      </c>
      <c r="N1395" s="513">
        <f t="shared" si="125"/>
        <v>0</v>
      </c>
      <c r="O1395" s="468">
        <f t="shared" si="126"/>
        <v>0</v>
      </c>
      <c r="P1395" s="468">
        <f>IF(O1395=1,SUM($O$6:O1395),0)</f>
        <v>0</v>
      </c>
    </row>
    <row r="1396" customHeight="1" spans="1:16">
      <c r="A1396" s="487"/>
      <c r="B1396" s="497">
        <v>8</v>
      </c>
      <c r="C1396" s="209" t="s">
        <v>1404</v>
      </c>
      <c r="D1396" s="498" t="s">
        <v>24</v>
      </c>
      <c r="E1396" s="499" t="s">
        <v>244</v>
      </c>
      <c r="F1396" s="501">
        <v>345600</v>
      </c>
      <c r="G1396" s="501">
        <v>345600</v>
      </c>
      <c r="H1396" s="529"/>
      <c r="I1396" s="495">
        <f t="shared" si="127"/>
        <v>345600</v>
      </c>
      <c r="J1396" s="511">
        <f t="shared" si="123"/>
        <v>0</v>
      </c>
      <c r="K1396" s="468">
        <f t="shared" si="124"/>
        <v>0</v>
      </c>
      <c r="L1396" s="468">
        <f>IF(J1396=1,SUM($J$6:J1396),0)</f>
        <v>0</v>
      </c>
      <c r="M1396" s="468">
        <f>IF(K1396=1,SUM($K$6:K1396),0)</f>
        <v>0</v>
      </c>
      <c r="N1396" s="513">
        <f t="shared" si="125"/>
        <v>0</v>
      </c>
      <c r="O1396" s="468">
        <f t="shared" si="126"/>
        <v>0</v>
      </c>
      <c r="P1396" s="468">
        <f>IF(O1396=1,SUM($O$6:O1396),0)</f>
        <v>0</v>
      </c>
    </row>
    <row r="1397" customHeight="1" spans="1:16">
      <c r="A1397" s="487"/>
      <c r="B1397" s="497">
        <v>9</v>
      </c>
      <c r="C1397" s="209" t="s">
        <v>1405</v>
      </c>
      <c r="D1397" s="498" t="s">
        <v>24</v>
      </c>
      <c r="E1397" s="499" t="s">
        <v>244</v>
      </c>
      <c r="F1397" s="501">
        <v>438273.424566341</v>
      </c>
      <c r="G1397" s="501">
        <v>438273.424566341</v>
      </c>
      <c r="H1397" s="529"/>
      <c r="I1397" s="495">
        <f t="shared" si="127"/>
        <v>438273.424566341</v>
      </c>
      <c r="J1397" s="511">
        <f t="shared" si="123"/>
        <v>0</v>
      </c>
      <c r="K1397" s="468">
        <f t="shared" si="124"/>
        <v>0</v>
      </c>
      <c r="L1397" s="468">
        <f>IF(J1397=1,SUM($J$6:J1397),0)</f>
        <v>0</v>
      </c>
      <c r="M1397" s="468">
        <f>IF(K1397=1,SUM($K$6:K1397),0)</f>
        <v>0</v>
      </c>
      <c r="N1397" s="513">
        <f t="shared" si="125"/>
        <v>0</v>
      </c>
      <c r="O1397" s="468">
        <f t="shared" si="126"/>
        <v>0</v>
      </c>
      <c r="P1397" s="468">
        <f>IF(O1397=1,SUM($O$6:O1397),0)</f>
        <v>0</v>
      </c>
    </row>
    <row r="1398" customHeight="1" spans="1:16">
      <c r="A1398" s="487"/>
      <c r="B1398" s="497">
        <v>10</v>
      </c>
      <c r="C1398" s="209" t="s">
        <v>1406</v>
      </c>
      <c r="D1398" s="498" t="s">
        <v>24</v>
      </c>
      <c r="E1398" s="499" t="s">
        <v>244</v>
      </c>
      <c r="F1398" s="501">
        <v>384600</v>
      </c>
      <c r="G1398" s="501">
        <v>384600</v>
      </c>
      <c r="H1398" s="529"/>
      <c r="I1398" s="495">
        <f t="shared" si="127"/>
        <v>384600</v>
      </c>
      <c r="J1398" s="511">
        <f t="shared" si="123"/>
        <v>0</v>
      </c>
      <c r="K1398" s="468">
        <f t="shared" si="124"/>
        <v>0</v>
      </c>
      <c r="L1398" s="468">
        <f>IF(J1398=1,SUM($J$6:J1398),0)</f>
        <v>0</v>
      </c>
      <c r="M1398" s="468">
        <f>IF(K1398=1,SUM($K$6:K1398),0)</f>
        <v>0</v>
      </c>
      <c r="N1398" s="513">
        <f t="shared" si="125"/>
        <v>0</v>
      </c>
      <c r="O1398" s="468">
        <f t="shared" si="126"/>
        <v>0</v>
      </c>
      <c r="P1398" s="468">
        <f>IF(O1398=1,SUM($O$6:O1398),0)</f>
        <v>0</v>
      </c>
    </row>
    <row r="1399" customHeight="1" spans="1:16">
      <c r="A1399" s="487"/>
      <c r="B1399" s="497">
        <v>11</v>
      </c>
      <c r="C1399" s="209" t="s">
        <v>1407</v>
      </c>
      <c r="D1399" s="498" t="s">
        <v>24</v>
      </c>
      <c r="E1399" s="499" t="s">
        <v>244</v>
      </c>
      <c r="F1399" s="501">
        <v>466742.467529624</v>
      </c>
      <c r="G1399" s="501">
        <v>466742.467529624</v>
      </c>
      <c r="H1399" s="529"/>
      <c r="I1399" s="495">
        <f t="shared" ref="I1399:I1436" si="128">IF($I$5=$G$4,G1399,(IF($I$5=$F$4,F1399,0)))</f>
        <v>466742.467529624</v>
      </c>
      <c r="J1399" s="511">
        <f t="shared" si="123"/>
        <v>0</v>
      </c>
      <c r="K1399" s="468">
        <f t="shared" si="124"/>
        <v>0</v>
      </c>
      <c r="L1399" s="468">
        <f>IF(J1399=1,SUM($J$6:J1399),0)</f>
        <v>0</v>
      </c>
      <c r="M1399" s="468">
        <f>IF(K1399=1,SUM($K$6:K1399),0)</f>
        <v>0</v>
      </c>
      <c r="N1399" s="513">
        <f t="shared" si="125"/>
        <v>0</v>
      </c>
      <c r="O1399" s="468">
        <f t="shared" si="126"/>
        <v>0</v>
      </c>
      <c r="P1399" s="468">
        <f>IF(O1399=1,SUM($O$6:O1399),0)</f>
        <v>0</v>
      </c>
    </row>
    <row r="1400" customHeight="1" spans="1:16">
      <c r="A1400" s="487"/>
      <c r="B1400" s="497">
        <v>12</v>
      </c>
      <c r="C1400" s="209" t="s">
        <v>1408</v>
      </c>
      <c r="D1400" s="498" t="s">
        <v>24</v>
      </c>
      <c r="E1400" s="499" t="s">
        <v>244</v>
      </c>
      <c r="F1400" s="501">
        <v>466742.467529624</v>
      </c>
      <c r="G1400" s="501">
        <v>466742.467529624</v>
      </c>
      <c r="H1400" s="529"/>
      <c r="I1400" s="536">
        <f t="shared" si="128"/>
        <v>466742.467529624</v>
      </c>
      <c r="J1400" s="511">
        <f t="shared" si="123"/>
        <v>0</v>
      </c>
      <c r="K1400" s="468">
        <f t="shared" si="124"/>
        <v>0</v>
      </c>
      <c r="L1400" s="468">
        <f>IF(J1400=1,SUM($J$6:J1400),0)</f>
        <v>0</v>
      </c>
      <c r="M1400" s="468">
        <f>IF(K1400=1,SUM($K$6:K1400),0)</f>
        <v>0</v>
      </c>
      <c r="N1400" s="513">
        <f t="shared" si="125"/>
        <v>0</v>
      </c>
      <c r="O1400" s="468">
        <f t="shared" si="126"/>
        <v>0</v>
      </c>
      <c r="P1400" s="468">
        <f>IF(O1400=1,SUM($O$6:O1400),0)</f>
        <v>0</v>
      </c>
    </row>
    <row r="1401" customHeight="1" spans="1:16">
      <c r="A1401" s="487"/>
      <c r="B1401" s="497">
        <v>13</v>
      </c>
      <c r="C1401" s="209" t="s">
        <v>1409</v>
      </c>
      <c r="D1401" s="498" t="s">
        <v>24</v>
      </c>
      <c r="E1401" s="499" t="s">
        <v>244</v>
      </c>
      <c r="F1401" s="501">
        <v>513941.144021384</v>
      </c>
      <c r="G1401" s="501">
        <v>513941.144021384</v>
      </c>
      <c r="H1401" s="529"/>
      <c r="I1401" s="495">
        <f t="shared" si="128"/>
        <v>513941.144021384</v>
      </c>
      <c r="J1401" s="511">
        <f t="shared" si="123"/>
        <v>0</v>
      </c>
      <c r="K1401" s="468">
        <f t="shared" si="124"/>
        <v>0</v>
      </c>
      <c r="L1401" s="468">
        <f>IF(J1401=1,SUM($J$6:J1401),0)</f>
        <v>0</v>
      </c>
      <c r="M1401" s="468">
        <f>IF(K1401=1,SUM($K$6:K1401),0)</f>
        <v>0</v>
      </c>
      <c r="N1401" s="513">
        <f t="shared" si="125"/>
        <v>0</v>
      </c>
      <c r="O1401" s="468">
        <f t="shared" si="126"/>
        <v>0</v>
      </c>
      <c r="P1401" s="468">
        <f>IF(O1401=1,SUM($O$6:O1401),0)</f>
        <v>0</v>
      </c>
    </row>
    <row r="1402" customHeight="1" spans="1:16">
      <c r="A1402" s="487"/>
      <c r="B1402" s="497">
        <v>14</v>
      </c>
      <c r="C1402" s="209" t="s">
        <v>1410</v>
      </c>
      <c r="D1402" s="498" t="s">
        <v>24</v>
      </c>
      <c r="E1402" s="499" t="s">
        <v>244</v>
      </c>
      <c r="F1402" s="501">
        <v>502200</v>
      </c>
      <c r="G1402" s="501">
        <v>502200</v>
      </c>
      <c r="H1402" s="529"/>
      <c r="I1402" s="495">
        <f t="shared" si="128"/>
        <v>502200</v>
      </c>
      <c r="J1402" s="511">
        <f t="shared" si="123"/>
        <v>0</v>
      </c>
      <c r="K1402" s="468">
        <f t="shared" si="124"/>
        <v>0</v>
      </c>
      <c r="L1402" s="468">
        <f>IF(J1402=1,SUM($J$6:J1402),0)</f>
        <v>0</v>
      </c>
      <c r="M1402" s="468">
        <f>IF(K1402=1,SUM($K$6:K1402),0)</f>
        <v>0</v>
      </c>
      <c r="N1402" s="513">
        <f t="shared" si="125"/>
        <v>0</v>
      </c>
      <c r="O1402" s="468">
        <f t="shared" si="126"/>
        <v>0</v>
      </c>
      <c r="P1402" s="468">
        <f>IF(O1402=1,SUM($O$6:O1402),0)</f>
        <v>0</v>
      </c>
    </row>
    <row r="1403" customHeight="1" spans="1:16">
      <c r="A1403" s="487"/>
      <c r="B1403" s="497">
        <v>15</v>
      </c>
      <c r="C1403" s="209" t="s">
        <v>1411</v>
      </c>
      <c r="D1403" s="498" t="s">
        <v>24</v>
      </c>
      <c r="E1403" s="499" t="s">
        <v>244</v>
      </c>
      <c r="F1403" s="501">
        <v>580618.639382759</v>
      </c>
      <c r="G1403" s="501">
        <v>580618.639382759</v>
      </c>
      <c r="H1403" s="529"/>
      <c r="I1403" s="495">
        <f t="shared" si="128"/>
        <v>580618.639382759</v>
      </c>
      <c r="J1403" s="511">
        <f t="shared" si="123"/>
        <v>0</v>
      </c>
      <c r="K1403" s="468">
        <f t="shared" si="124"/>
        <v>0</v>
      </c>
      <c r="L1403" s="468">
        <f>IF(J1403=1,SUM($J$6:J1403),0)</f>
        <v>0</v>
      </c>
      <c r="M1403" s="468">
        <f>IF(K1403=1,SUM($K$6:K1403),0)</f>
        <v>0</v>
      </c>
      <c r="N1403" s="513">
        <f t="shared" si="125"/>
        <v>0</v>
      </c>
      <c r="O1403" s="468">
        <f t="shared" si="126"/>
        <v>0</v>
      </c>
      <c r="P1403" s="468">
        <f>IF(O1403=1,SUM($O$6:O1403),0)</f>
        <v>0</v>
      </c>
    </row>
    <row r="1404" customHeight="1" spans="1:16">
      <c r="A1404" s="487"/>
      <c r="B1404" s="497">
        <v>16</v>
      </c>
      <c r="C1404" s="209" t="s">
        <v>1412</v>
      </c>
      <c r="D1404" s="498" t="s">
        <v>24</v>
      </c>
      <c r="E1404" s="499" t="s">
        <v>244</v>
      </c>
      <c r="F1404" s="501">
        <v>522000</v>
      </c>
      <c r="G1404" s="501">
        <v>522000</v>
      </c>
      <c r="H1404" s="529"/>
      <c r="I1404" s="495">
        <f t="shared" si="128"/>
        <v>522000</v>
      </c>
      <c r="J1404" s="511">
        <f t="shared" si="123"/>
        <v>0</v>
      </c>
      <c r="K1404" s="468">
        <f t="shared" si="124"/>
        <v>0</v>
      </c>
      <c r="L1404" s="468">
        <f>IF(J1404=1,SUM($J$6:J1404),0)</f>
        <v>0</v>
      </c>
      <c r="M1404" s="468">
        <f>IF(K1404=1,SUM($K$6:K1404),0)</f>
        <v>0</v>
      </c>
      <c r="N1404" s="513">
        <f t="shared" si="125"/>
        <v>0</v>
      </c>
      <c r="O1404" s="468">
        <f t="shared" si="126"/>
        <v>0</v>
      </c>
      <c r="P1404" s="468">
        <f>IF(O1404=1,SUM($O$6:O1404),0)</f>
        <v>0</v>
      </c>
    </row>
    <row r="1405" customHeight="1" spans="1:16">
      <c r="A1405" s="487"/>
      <c r="B1405" s="497">
        <v>17</v>
      </c>
      <c r="C1405" s="209" t="s">
        <v>1413</v>
      </c>
      <c r="D1405" s="498" t="s">
        <v>24</v>
      </c>
      <c r="E1405" s="499" t="s">
        <v>244</v>
      </c>
      <c r="F1405" s="501">
        <v>768051.190184091</v>
      </c>
      <c r="G1405" s="501">
        <v>768051.190184091</v>
      </c>
      <c r="H1405" s="529"/>
      <c r="I1405" s="495">
        <f t="shared" si="128"/>
        <v>768051.190184091</v>
      </c>
      <c r="J1405" s="511">
        <f t="shared" si="123"/>
        <v>0</v>
      </c>
      <c r="K1405" s="468">
        <f t="shared" si="124"/>
        <v>0</v>
      </c>
      <c r="L1405" s="468">
        <f>IF(J1405=1,SUM($J$6:J1405),0)</f>
        <v>0</v>
      </c>
      <c r="M1405" s="468">
        <f>IF(K1405=1,SUM($K$6:K1405),0)</f>
        <v>0</v>
      </c>
      <c r="N1405" s="513">
        <f t="shared" si="125"/>
        <v>0</v>
      </c>
      <c r="O1405" s="468">
        <f t="shared" si="126"/>
        <v>0</v>
      </c>
      <c r="P1405" s="468">
        <f>IF(O1405=1,SUM($O$6:O1405),0)</f>
        <v>0</v>
      </c>
    </row>
    <row r="1406" customHeight="1" spans="1:16">
      <c r="A1406" s="487"/>
      <c r="B1406" s="497">
        <v>18</v>
      </c>
      <c r="C1406" s="209" t="s">
        <v>1414</v>
      </c>
      <c r="D1406" s="498" t="s">
        <v>24</v>
      </c>
      <c r="E1406" s="499" t="s">
        <v>244</v>
      </c>
      <c r="F1406" s="501">
        <v>768051.190184091</v>
      </c>
      <c r="G1406" s="501">
        <v>768051.190184091</v>
      </c>
      <c r="H1406" s="529"/>
      <c r="I1406" s="495">
        <f t="shared" si="128"/>
        <v>768051.190184091</v>
      </c>
      <c r="J1406" s="511">
        <f t="shared" si="123"/>
        <v>0</v>
      </c>
      <c r="K1406" s="468">
        <f t="shared" si="124"/>
        <v>0</v>
      </c>
      <c r="L1406" s="468">
        <f>IF(J1406=1,SUM($J$6:J1406),0)</f>
        <v>0</v>
      </c>
      <c r="M1406" s="468">
        <f>IF(K1406=1,SUM($K$6:K1406),0)</f>
        <v>0</v>
      </c>
      <c r="N1406" s="513">
        <f t="shared" si="125"/>
        <v>0</v>
      </c>
      <c r="O1406" s="468">
        <f t="shared" si="126"/>
        <v>0</v>
      </c>
      <c r="P1406" s="468">
        <f>IF(O1406=1,SUM($O$6:O1406),0)</f>
        <v>0</v>
      </c>
    </row>
    <row r="1407" customHeight="1" spans="1:16">
      <c r="A1407" s="487"/>
      <c r="B1407" s="497">
        <v>19</v>
      </c>
      <c r="C1407" s="209" t="s">
        <v>1415</v>
      </c>
      <c r="D1407" s="498" t="s">
        <v>24</v>
      </c>
      <c r="E1407" s="499" t="s">
        <v>244</v>
      </c>
      <c r="F1407" s="501">
        <v>755996.116967581</v>
      </c>
      <c r="G1407" s="501">
        <v>755996.116967581</v>
      </c>
      <c r="H1407" s="529"/>
      <c r="I1407" s="495">
        <f t="shared" si="128"/>
        <v>755996.116967581</v>
      </c>
      <c r="J1407" s="511">
        <f t="shared" si="123"/>
        <v>0</v>
      </c>
      <c r="K1407" s="468">
        <f t="shared" si="124"/>
        <v>0</v>
      </c>
      <c r="L1407" s="468">
        <f>IF(J1407=1,SUM($J$6:J1407),0)</f>
        <v>0</v>
      </c>
      <c r="M1407" s="468">
        <f>IF(K1407=1,SUM($K$6:K1407),0)</f>
        <v>0</v>
      </c>
      <c r="N1407" s="513">
        <f t="shared" si="125"/>
        <v>0</v>
      </c>
      <c r="O1407" s="468">
        <f t="shared" si="126"/>
        <v>0</v>
      </c>
      <c r="P1407" s="468">
        <f>IF(O1407=1,SUM($O$6:O1407),0)</f>
        <v>0</v>
      </c>
    </row>
    <row r="1408" customHeight="1" spans="1:16">
      <c r="A1408" s="487"/>
      <c r="B1408" s="497">
        <v>20</v>
      </c>
      <c r="C1408" s="209" t="s">
        <v>1416</v>
      </c>
      <c r="D1408" s="498" t="s">
        <v>24</v>
      </c>
      <c r="E1408" s="499" t="s">
        <v>244</v>
      </c>
      <c r="F1408" s="501">
        <v>589800</v>
      </c>
      <c r="G1408" s="501">
        <v>589800</v>
      </c>
      <c r="H1408" s="529"/>
      <c r="I1408" s="500">
        <f t="shared" si="128"/>
        <v>589800</v>
      </c>
      <c r="J1408" s="511">
        <f t="shared" si="123"/>
        <v>0</v>
      </c>
      <c r="K1408" s="468">
        <f t="shared" si="124"/>
        <v>0</v>
      </c>
      <c r="L1408" s="468">
        <f>IF(J1408=1,SUM($J$6:J1408),0)</f>
        <v>0</v>
      </c>
      <c r="M1408" s="468">
        <f>IF(K1408=1,SUM($K$6:K1408),0)</f>
        <v>0</v>
      </c>
      <c r="N1408" s="513">
        <f t="shared" si="125"/>
        <v>0</v>
      </c>
      <c r="O1408" s="468">
        <f t="shared" si="126"/>
        <v>0</v>
      </c>
      <c r="P1408" s="468">
        <f>IF(O1408=1,SUM($O$6:O1408),0)</f>
        <v>0</v>
      </c>
    </row>
    <row r="1409" customHeight="1" spans="1:16">
      <c r="A1409" s="487"/>
      <c r="B1409" s="497">
        <v>21</v>
      </c>
      <c r="C1409" s="209" t="s">
        <v>1417</v>
      </c>
      <c r="D1409" s="498" t="s">
        <v>24</v>
      </c>
      <c r="E1409" s="499" t="s">
        <v>244</v>
      </c>
      <c r="F1409" s="501">
        <v>832055.456032765</v>
      </c>
      <c r="G1409" s="501">
        <v>832055.456032765</v>
      </c>
      <c r="H1409" s="529"/>
      <c r="I1409" s="500">
        <f t="shared" si="128"/>
        <v>832055.456032765</v>
      </c>
      <c r="J1409" s="511">
        <f t="shared" si="123"/>
        <v>0</v>
      </c>
      <c r="K1409" s="468">
        <f t="shared" si="124"/>
        <v>0</v>
      </c>
      <c r="L1409" s="468">
        <f>IF(J1409=1,SUM($J$6:J1409),0)</f>
        <v>0</v>
      </c>
      <c r="M1409" s="468">
        <f>IF(K1409=1,SUM($K$6:K1409),0)</f>
        <v>0</v>
      </c>
      <c r="N1409" s="513">
        <f t="shared" si="125"/>
        <v>0</v>
      </c>
      <c r="O1409" s="468">
        <f t="shared" si="126"/>
        <v>0</v>
      </c>
      <c r="P1409" s="468">
        <f>IF(O1409=1,SUM($O$6:O1409),0)</f>
        <v>0</v>
      </c>
    </row>
    <row r="1410" customHeight="1" spans="1:16">
      <c r="A1410" s="487"/>
      <c r="B1410" s="497">
        <v>22</v>
      </c>
      <c r="C1410" s="209" t="s">
        <v>1418</v>
      </c>
      <c r="D1410" s="498" t="s">
        <v>24</v>
      </c>
      <c r="E1410" s="499" t="s">
        <v>244</v>
      </c>
      <c r="F1410" s="501">
        <v>636000</v>
      </c>
      <c r="G1410" s="501">
        <v>636000</v>
      </c>
      <c r="H1410" s="529"/>
      <c r="I1410" s="500">
        <f t="shared" si="128"/>
        <v>636000</v>
      </c>
      <c r="J1410" s="511">
        <f t="shared" si="123"/>
        <v>0</v>
      </c>
      <c r="K1410" s="468">
        <f t="shared" si="124"/>
        <v>0</v>
      </c>
      <c r="L1410" s="468">
        <f>IF(J1410=1,SUM($J$6:J1410),0)</f>
        <v>0</v>
      </c>
      <c r="M1410" s="468">
        <f>IF(K1410=1,SUM($K$6:K1410),0)</f>
        <v>0</v>
      </c>
      <c r="N1410" s="513">
        <f t="shared" si="125"/>
        <v>0</v>
      </c>
      <c r="O1410" s="468">
        <f t="shared" si="126"/>
        <v>0</v>
      </c>
      <c r="P1410" s="468">
        <f>IF(O1410=1,SUM($O$6:O1410),0)</f>
        <v>0</v>
      </c>
    </row>
    <row r="1411" customHeight="1" spans="1:16">
      <c r="A1411" s="487"/>
      <c r="B1411" s="497">
        <v>23</v>
      </c>
      <c r="C1411" s="209" t="s">
        <v>1419</v>
      </c>
      <c r="D1411" s="498" t="s">
        <v>24</v>
      </c>
      <c r="E1411" s="499" t="s">
        <v>244</v>
      </c>
      <c r="F1411" s="501">
        <v>842833.508781424</v>
      </c>
      <c r="G1411" s="501">
        <v>842833.508781424</v>
      </c>
      <c r="H1411" s="529"/>
      <c r="I1411" s="500">
        <f t="shared" si="128"/>
        <v>842833.508781424</v>
      </c>
      <c r="J1411" s="511">
        <f t="shared" si="123"/>
        <v>0</v>
      </c>
      <c r="K1411" s="468">
        <f t="shared" si="124"/>
        <v>0</v>
      </c>
      <c r="L1411" s="468">
        <f>IF(J1411=1,SUM($J$6:J1411),0)</f>
        <v>0</v>
      </c>
      <c r="M1411" s="468">
        <f>IF(K1411=1,SUM($K$6:K1411),0)</f>
        <v>0</v>
      </c>
      <c r="N1411" s="513">
        <f t="shared" si="125"/>
        <v>0</v>
      </c>
      <c r="O1411" s="468">
        <f t="shared" si="126"/>
        <v>0</v>
      </c>
      <c r="P1411" s="468">
        <f>IF(O1411=1,SUM($O$6:O1411),0)</f>
        <v>0</v>
      </c>
    </row>
    <row r="1412" customHeight="1" spans="1:16">
      <c r="A1412" s="487"/>
      <c r="B1412" s="497">
        <v>24</v>
      </c>
      <c r="C1412" s="209" t="s">
        <v>1420</v>
      </c>
      <c r="D1412" s="498" t="s">
        <v>24</v>
      </c>
      <c r="E1412" s="499" t="s">
        <v>244</v>
      </c>
      <c r="F1412" s="501">
        <v>762000</v>
      </c>
      <c r="G1412" s="501">
        <v>762000</v>
      </c>
      <c r="H1412" s="529"/>
      <c r="I1412" s="500">
        <f t="shared" si="128"/>
        <v>762000</v>
      </c>
      <c r="J1412" s="511">
        <f t="shared" si="123"/>
        <v>0</v>
      </c>
      <c r="K1412" s="468">
        <f t="shared" si="124"/>
        <v>0</v>
      </c>
      <c r="L1412" s="468">
        <f>IF(J1412=1,SUM($J$6:J1412),0)</f>
        <v>0</v>
      </c>
      <c r="M1412" s="468">
        <f>IF(K1412=1,SUM($K$6:K1412),0)</f>
        <v>0</v>
      </c>
      <c r="N1412" s="513">
        <f t="shared" si="125"/>
        <v>0</v>
      </c>
      <c r="O1412" s="468">
        <f t="shared" si="126"/>
        <v>0</v>
      </c>
      <c r="P1412" s="468">
        <f>IF(O1412=1,SUM($O$6:O1412),0)</f>
        <v>0</v>
      </c>
    </row>
    <row r="1413" customHeight="1" spans="1:16">
      <c r="A1413" s="487"/>
      <c r="B1413" s="497">
        <v>25</v>
      </c>
      <c r="C1413" s="209" t="s">
        <v>1421</v>
      </c>
      <c r="D1413" s="498" t="s">
        <v>24</v>
      </c>
      <c r="E1413" s="499" t="s">
        <v>244</v>
      </c>
      <c r="F1413" s="501">
        <v>902019.150731409</v>
      </c>
      <c r="G1413" s="501">
        <v>902019.150731409</v>
      </c>
      <c r="H1413" s="529"/>
      <c r="I1413" s="500">
        <f t="shared" si="128"/>
        <v>902019.150731409</v>
      </c>
      <c r="J1413" s="511">
        <f t="shared" si="123"/>
        <v>0</v>
      </c>
      <c r="K1413" s="468">
        <f t="shared" si="124"/>
        <v>0</v>
      </c>
      <c r="L1413" s="468">
        <f>IF(J1413=1,SUM($J$6:J1413),0)</f>
        <v>0</v>
      </c>
      <c r="M1413" s="468">
        <f>IF(K1413=1,SUM($K$6:K1413),0)</f>
        <v>0</v>
      </c>
      <c r="N1413" s="513">
        <f t="shared" si="125"/>
        <v>0</v>
      </c>
      <c r="O1413" s="468">
        <f t="shared" si="126"/>
        <v>0</v>
      </c>
      <c r="P1413" s="468">
        <f>IF(O1413=1,SUM($O$6:O1413),0)</f>
        <v>0</v>
      </c>
    </row>
    <row r="1414" customHeight="1" spans="1:16">
      <c r="A1414" s="487"/>
      <c r="B1414" s="497">
        <v>26</v>
      </c>
      <c r="C1414" s="209" t="s">
        <v>1422</v>
      </c>
      <c r="D1414" s="498" t="s">
        <v>24</v>
      </c>
      <c r="E1414" s="499" t="s">
        <v>244</v>
      </c>
      <c r="F1414" s="501">
        <v>902019.150731409</v>
      </c>
      <c r="G1414" s="501">
        <v>902019.150731409</v>
      </c>
      <c r="H1414" s="529"/>
      <c r="I1414" s="500">
        <f t="shared" si="128"/>
        <v>902019.150731409</v>
      </c>
      <c r="J1414" s="511">
        <f t="shared" si="123"/>
        <v>0</v>
      </c>
      <c r="K1414" s="468">
        <f t="shared" si="124"/>
        <v>0</v>
      </c>
      <c r="L1414" s="468">
        <f>IF(J1414=1,SUM($J$6:J1414),0)</f>
        <v>0</v>
      </c>
      <c r="M1414" s="468">
        <f>IF(K1414=1,SUM($K$6:K1414),0)</f>
        <v>0</v>
      </c>
      <c r="N1414" s="513">
        <f t="shared" si="125"/>
        <v>0</v>
      </c>
      <c r="O1414" s="468">
        <f t="shared" si="126"/>
        <v>0</v>
      </c>
      <c r="P1414" s="468">
        <f>IF(O1414=1,SUM($O$6:O1414),0)</f>
        <v>0</v>
      </c>
    </row>
    <row r="1415" customHeight="1" spans="1:16">
      <c r="A1415" s="487"/>
      <c r="B1415" s="497"/>
      <c r="C1415" s="209"/>
      <c r="D1415" s="498" t="s">
        <v>122</v>
      </c>
      <c r="E1415" s="499"/>
      <c r="F1415" s="501">
        <v>0</v>
      </c>
      <c r="G1415" s="501">
        <v>0</v>
      </c>
      <c r="H1415" s="537"/>
      <c r="I1415" s="500">
        <f t="shared" si="128"/>
        <v>0</v>
      </c>
      <c r="J1415" s="511">
        <f t="shared" si="123"/>
        <v>0</v>
      </c>
      <c r="K1415" s="468">
        <f t="shared" si="124"/>
        <v>0</v>
      </c>
      <c r="L1415" s="468">
        <f>IF(J1415=1,SUM($J$6:J1415),0)</f>
        <v>0</v>
      </c>
      <c r="M1415" s="468">
        <f>IF(K1415=1,SUM($K$6:K1415),0)</f>
        <v>0</v>
      </c>
      <c r="N1415" s="513">
        <f t="shared" si="125"/>
        <v>0</v>
      </c>
      <c r="O1415" s="468">
        <f t="shared" si="126"/>
        <v>0</v>
      </c>
      <c r="P1415" s="468">
        <f>IF(O1415=1,SUM($O$6:O1415),0)</f>
        <v>0</v>
      </c>
    </row>
    <row r="1416" customHeight="1" spans="1:16">
      <c r="A1416" s="487"/>
      <c r="B1416" s="497" t="s">
        <v>708</v>
      </c>
      <c r="C1416" s="209" t="s">
        <v>1072</v>
      </c>
      <c r="D1416" s="498" t="s">
        <v>122</v>
      </c>
      <c r="E1416" s="499"/>
      <c r="F1416" s="501">
        <v>0</v>
      </c>
      <c r="G1416" s="501">
        <v>0</v>
      </c>
      <c r="H1416" s="537"/>
      <c r="I1416" s="500">
        <f t="shared" si="128"/>
        <v>0</v>
      </c>
      <c r="J1416" s="511">
        <f t="shared" si="123"/>
        <v>0</v>
      </c>
      <c r="K1416" s="468">
        <f t="shared" si="124"/>
        <v>0</v>
      </c>
      <c r="L1416" s="468">
        <f>IF(J1416=1,SUM($J$6:J1416),0)</f>
        <v>0</v>
      </c>
      <c r="M1416" s="468">
        <f>IF(K1416=1,SUM($K$6:K1416),0)</f>
        <v>0</v>
      </c>
      <c r="N1416" s="513">
        <f t="shared" si="125"/>
        <v>0</v>
      </c>
      <c r="O1416" s="468">
        <f t="shared" si="126"/>
        <v>0</v>
      </c>
      <c r="P1416" s="468">
        <f>IF(O1416=1,SUM($O$6:O1416),0)</f>
        <v>0</v>
      </c>
    </row>
    <row r="1417" customHeight="1" spans="1:16">
      <c r="A1417" s="487"/>
      <c r="B1417" s="497">
        <v>1</v>
      </c>
      <c r="C1417" s="209" t="s">
        <v>1423</v>
      </c>
      <c r="D1417" s="498" t="s">
        <v>24</v>
      </c>
      <c r="E1417" s="499" t="s">
        <v>53</v>
      </c>
      <c r="F1417" s="501">
        <v>96180</v>
      </c>
      <c r="G1417" s="501">
        <v>96180</v>
      </c>
      <c r="H1417" s="537"/>
      <c r="I1417" s="500">
        <f t="shared" si="128"/>
        <v>96180</v>
      </c>
      <c r="J1417" s="511">
        <f t="shared" si="123"/>
        <v>0</v>
      </c>
      <c r="K1417" s="468">
        <f t="shared" si="124"/>
        <v>0</v>
      </c>
      <c r="L1417" s="468">
        <f>IF(J1417=1,SUM($J$6:J1417),0)</f>
        <v>0</v>
      </c>
      <c r="M1417" s="468">
        <f>IF(K1417=1,SUM($K$6:K1417),0)</f>
        <v>0</v>
      </c>
      <c r="N1417" s="513">
        <f t="shared" si="125"/>
        <v>0</v>
      </c>
      <c r="O1417" s="468">
        <f t="shared" si="126"/>
        <v>0</v>
      </c>
      <c r="P1417" s="468">
        <f>IF(O1417=1,SUM($O$6:O1417),0)</f>
        <v>0</v>
      </c>
    </row>
    <row r="1418" customHeight="1" spans="1:16">
      <c r="A1418" s="487"/>
      <c r="B1418" s="497">
        <v>2</v>
      </c>
      <c r="C1418" s="209" t="s">
        <v>1424</v>
      </c>
      <c r="D1418" s="498" t="s">
        <v>24</v>
      </c>
      <c r="E1418" s="499" t="s">
        <v>53</v>
      </c>
      <c r="F1418" s="501">
        <v>257820</v>
      </c>
      <c r="G1418" s="501">
        <v>257820</v>
      </c>
      <c r="H1418" s="537"/>
      <c r="I1418" s="500">
        <f t="shared" si="128"/>
        <v>257820</v>
      </c>
      <c r="J1418" s="511">
        <f t="shared" si="123"/>
        <v>0</v>
      </c>
      <c r="K1418" s="468">
        <f t="shared" si="124"/>
        <v>0</v>
      </c>
      <c r="L1418" s="468">
        <f>IF(J1418=1,SUM($J$6:J1418),0)</f>
        <v>0</v>
      </c>
      <c r="M1418" s="468">
        <f>IF(K1418=1,SUM($K$6:K1418),0)</f>
        <v>0</v>
      </c>
      <c r="N1418" s="513">
        <f t="shared" si="125"/>
        <v>0</v>
      </c>
      <c r="O1418" s="468">
        <f t="shared" si="126"/>
        <v>0</v>
      </c>
      <c r="P1418" s="468">
        <f>IF(O1418=1,SUM($O$6:O1418),0)</f>
        <v>0</v>
      </c>
    </row>
    <row r="1419" customHeight="1" spans="1:16">
      <c r="A1419" s="487"/>
      <c r="B1419" s="497">
        <v>3</v>
      </c>
      <c r="C1419" s="209" t="s">
        <v>1425</v>
      </c>
      <c r="D1419" s="498" t="s">
        <v>24</v>
      </c>
      <c r="E1419" s="499" t="s">
        <v>53</v>
      </c>
      <c r="F1419" s="501">
        <v>299160</v>
      </c>
      <c r="G1419" s="501">
        <v>299160</v>
      </c>
      <c r="H1419" s="537"/>
      <c r="I1419" s="500">
        <f t="shared" si="128"/>
        <v>299160</v>
      </c>
      <c r="J1419" s="511">
        <f t="shared" si="123"/>
        <v>0</v>
      </c>
      <c r="K1419" s="468">
        <f t="shared" si="124"/>
        <v>0</v>
      </c>
      <c r="L1419" s="468">
        <f>IF(J1419=1,SUM($J$6:J1419),0)</f>
        <v>0</v>
      </c>
      <c r="M1419" s="468">
        <f>IF(K1419=1,SUM($K$6:K1419),0)</f>
        <v>0</v>
      </c>
      <c r="N1419" s="513">
        <f t="shared" si="125"/>
        <v>0</v>
      </c>
      <c r="O1419" s="468">
        <f t="shared" si="126"/>
        <v>0</v>
      </c>
      <c r="P1419" s="468">
        <f>IF(O1419=1,SUM($O$6:O1419),0)</f>
        <v>0</v>
      </c>
    </row>
    <row r="1420" customHeight="1" spans="1:16">
      <c r="A1420" s="487"/>
      <c r="B1420" s="497">
        <v>4</v>
      </c>
      <c r="C1420" s="209" t="s">
        <v>1426</v>
      </c>
      <c r="D1420" s="498" t="s">
        <v>24</v>
      </c>
      <c r="E1420" s="499" t="s">
        <v>53</v>
      </c>
      <c r="F1420" s="501">
        <v>246960</v>
      </c>
      <c r="G1420" s="501">
        <v>246960</v>
      </c>
      <c r="H1420" s="537"/>
      <c r="I1420" s="500">
        <f t="shared" si="128"/>
        <v>246960</v>
      </c>
      <c r="J1420" s="511">
        <f t="shared" ref="J1420:J1457" si="129">IF(D1420="MDU-KD",1,0)</f>
        <v>0</v>
      </c>
      <c r="K1420" s="468">
        <f t="shared" ref="K1420:K1457" si="130">IF(D1420="HDW",1,0)</f>
        <v>0</v>
      </c>
      <c r="L1420" s="468">
        <f>IF(J1420=1,SUM($J$6:J1420),0)</f>
        <v>0</v>
      </c>
      <c r="M1420" s="468">
        <f>IF(K1420=1,SUM($K$6:K1420),0)</f>
        <v>0</v>
      </c>
      <c r="N1420" s="513">
        <f t="shared" ref="N1420:N1457" si="131">IF(L1420=0,M1420,L1420)</f>
        <v>0</v>
      </c>
      <c r="O1420" s="468">
        <f t="shared" ref="O1420:O1457" si="132">IF(E1420=0,0,IF(LEFT(C1420,11)="Tiang Beton",1,0))</f>
        <v>0</v>
      </c>
      <c r="P1420" s="468">
        <f>IF(O1420=1,SUM($O$6:O1420),0)</f>
        <v>0</v>
      </c>
    </row>
    <row r="1421" customHeight="1" spans="1:16">
      <c r="A1421" s="487"/>
      <c r="B1421" s="497">
        <v>5</v>
      </c>
      <c r="C1421" s="209" t="s">
        <v>1427</v>
      </c>
      <c r="D1421" s="498" t="s">
        <v>24</v>
      </c>
      <c r="E1421" s="499" t="s">
        <v>53</v>
      </c>
      <c r="F1421" s="501">
        <v>286461</v>
      </c>
      <c r="G1421" s="501">
        <v>286461</v>
      </c>
      <c r="H1421" s="537"/>
      <c r="I1421" s="500">
        <f t="shared" si="128"/>
        <v>286461</v>
      </c>
      <c r="J1421" s="511">
        <f t="shared" si="129"/>
        <v>0</v>
      </c>
      <c r="K1421" s="468">
        <f t="shared" si="130"/>
        <v>0</v>
      </c>
      <c r="L1421" s="468">
        <f>IF(J1421=1,SUM($J$6:J1421),0)</f>
        <v>0</v>
      </c>
      <c r="M1421" s="468">
        <f>IF(K1421=1,SUM($K$6:K1421),0)</f>
        <v>0</v>
      </c>
      <c r="N1421" s="513">
        <f t="shared" si="131"/>
        <v>0</v>
      </c>
      <c r="O1421" s="468">
        <f t="shared" si="132"/>
        <v>0</v>
      </c>
      <c r="P1421" s="468">
        <f>IF(O1421=1,SUM($O$6:O1421),0)</f>
        <v>0</v>
      </c>
    </row>
    <row r="1422" customHeight="1" spans="1:16">
      <c r="A1422" s="487"/>
      <c r="B1422" s="497">
        <v>6</v>
      </c>
      <c r="C1422" s="209" t="s">
        <v>1428</v>
      </c>
      <c r="D1422" s="498" t="s">
        <v>24</v>
      </c>
      <c r="E1422" s="499" t="s">
        <v>53</v>
      </c>
      <c r="F1422" s="501">
        <v>259308</v>
      </c>
      <c r="G1422" s="501">
        <v>259308</v>
      </c>
      <c r="H1422" s="537"/>
      <c r="I1422" s="500"/>
      <c r="J1422" s="511">
        <f t="shared" si="129"/>
        <v>0</v>
      </c>
      <c r="K1422" s="468">
        <f t="shared" si="130"/>
        <v>0</v>
      </c>
      <c r="L1422" s="468">
        <f>IF(J1422=1,SUM($J$6:J1422),0)</f>
        <v>0</v>
      </c>
      <c r="M1422" s="468">
        <f>IF(K1422=1,SUM($K$6:K1422),0)</f>
        <v>0</v>
      </c>
      <c r="N1422" s="513">
        <f t="shared" si="131"/>
        <v>0</v>
      </c>
      <c r="O1422" s="468">
        <f t="shared" si="132"/>
        <v>0</v>
      </c>
      <c r="P1422" s="468">
        <f>IF(O1422=1,SUM($O$6:O1422),0)</f>
        <v>0</v>
      </c>
    </row>
    <row r="1423" customHeight="1" spans="1:16">
      <c r="A1423" s="487"/>
      <c r="B1423" s="497">
        <v>7</v>
      </c>
      <c r="C1423" s="209" t="s">
        <v>1429</v>
      </c>
      <c r="D1423" s="498" t="s">
        <v>24</v>
      </c>
      <c r="E1423" s="499" t="s">
        <v>53</v>
      </c>
      <c r="F1423" s="501">
        <v>300784.05</v>
      </c>
      <c r="G1423" s="501">
        <v>300784.05</v>
      </c>
      <c r="H1423" s="537"/>
      <c r="I1423" s="500"/>
      <c r="J1423" s="511">
        <f t="shared" si="129"/>
        <v>0</v>
      </c>
      <c r="K1423" s="468">
        <f t="shared" si="130"/>
        <v>0</v>
      </c>
      <c r="L1423" s="468">
        <f>IF(J1423=1,SUM($J$6:J1423),0)</f>
        <v>0</v>
      </c>
      <c r="M1423" s="468">
        <f>IF(K1423=1,SUM($K$6:K1423),0)</f>
        <v>0</v>
      </c>
      <c r="N1423" s="513">
        <f t="shared" si="131"/>
        <v>0</v>
      </c>
      <c r="O1423" s="468">
        <f t="shared" si="132"/>
        <v>0</v>
      </c>
      <c r="P1423" s="468">
        <f>IF(O1423=1,SUM($O$6:O1423),0)</f>
        <v>0</v>
      </c>
    </row>
    <row r="1424" customHeight="1" spans="1:16">
      <c r="A1424" s="487"/>
      <c r="B1424" s="497">
        <v>8</v>
      </c>
      <c r="C1424" s="209" t="s">
        <v>1430</v>
      </c>
      <c r="D1424" s="498" t="s">
        <v>24</v>
      </c>
      <c r="E1424" s="499" t="s">
        <v>53</v>
      </c>
      <c r="F1424" s="501">
        <v>300600</v>
      </c>
      <c r="G1424" s="501">
        <v>300600</v>
      </c>
      <c r="H1424" s="537"/>
      <c r="I1424" s="500">
        <f t="shared" si="128"/>
        <v>300600</v>
      </c>
      <c r="J1424" s="511">
        <f t="shared" si="129"/>
        <v>0</v>
      </c>
      <c r="K1424" s="468">
        <f t="shared" si="130"/>
        <v>0</v>
      </c>
      <c r="L1424" s="468">
        <f>IF(J1424=1,SUM($J$6:J1424),0)</f>
        <v>0</v>
      </c>
      <c r="M1424" s="468">
        <f>IF(K1424=1,SUM($K$6:K1424),0)</f>
        <v>0</v>
      </c>
      <c r="N1424" s="513">
        <f t="shared" si="131"/>
        <v>0</v>
      </c>
      <c r="O1424" s="468">
        <f t="shared" si="132"/>
        <v>0</v>
      </c>
      <c r="P1424" s="468">
        <f>IF(O1424=1,SUM($O$6:O1424),0)</f>
        <v>0</v>
      </c>
    </row>
    <row r="1425" customHeight="1" spans="1:16">
      <c r="A1425" s="487"/>
      <c r="B1425" s="497">
        <v>9</v>
      </c>
      <c r="C1425" s="209" t="s">
        <v>1431</v>
      </c>
      <c r="D1425" s="498" t="s">
        <v>24</v>
      </c>
      <c r="E1425" s="499" t="s">
        <v>53</v>
      </c>
      <c r="F1425" s="501">
        <v>358140</v>
      </c>
      <c r="G1425" s="501">
        <v>358140</v>
      </c>
      <c r="H1425" s="537"/>
      <c r="I1425" s="500">
        <f t="shared" si="128"/>
        <v>358140</v>
      </c>
      <c r="J1425" s="511">
        <f t="shared" si="129"/>
        <v>0</v>
      </c>
      <c r="K1425" s="468">
        <f t="shared" si="130"/>
        <v>0</v>
      </c>
      <c r="L1425" s="468">
        <f>IF(J1425=1,SUM($J$6:J1425),0)</f>
        <v>0</v>
      </c>
      <c r="M1425" s="468">
        <f>IF(K1425=1,SUM($K$6:K1425),0)</f>
        <v>0</v>
      </c>
      <c r="N1425" s="513">
        <f t="shared" si="131"/>
        <v>0</v>
      </c>
      <c r="O1425" s="468">
        <f t="shared" si="132"/>
        <v>0</v>
      </c>
      <c r="P1425" s="468">
        <f>IF(O1425=1,SUM($O$6:O1425),0)</f>
        <v>0</v>
      </c>
    </row>
    <row r="1426" customHeight="1" spans="1:16">
      <c r="A1426" s="487"/>
      <c r="B1426" s="497">
        <v>10</v>
      </c>
      <c r="C1426" s="209" t="s">
        <v>1432</v>
      </c>
      <c r="D1426" s="498" t="s">
        <v>24</v>
      </c>
      <c r="E1426" s="499" t="s">
        <v>53</v>
      </c>
      <c r="F1426" s="501">
        <v>341777.999418986</v>
      </c>
      <c r="G1426" s="501">
        <v>341777.999418986</v>
      </c>
      <c r="H1426" s="537"/>
      <c r="I1426" s="500">
        <f t="shared" si="128"/>
        <v>341777.999418986</v>
      </c>
      <c r="J1426" s="511">
        <f t="shared" si="129"/>
        <v>0</v>
      </c>
      <c r="K1426" s="468">
        <f t="shared" si="130"/>
        <v>0</v>
      </c>
      <c r="L1426" s="468">
        <f>IF(J1426=1,SUM($J$6:J1426),0)</f>
        <v>0</v>
      </c>
      <c r="M1426" s="468">
        <f>IF(K1426=1,SUM($K$6:K1426),0)</f>
        <v>0</v>
      </c>
      <c r="N1426" s="513">
        <f t="shared" si="131"/>
        <v>0</v>
      </c>
      <c r="O1426" s="468">
        <f t="shared" si="132"/>
        <v>0</v>
      </c>
      <c r="P1426" s="468">
        <f>IF(O1426=1,SUM($O$6:O1426),0)</f>
        <v>0</v>
      </c>
    </row>
    <row r="1427" customHeight="1" spans="1:16">
      <c r="A1427" s="487"/>
      <c r="B1427" s="497">
        <v>11</v>
      </c>
      <c r="C1427" s="209" t="s">
        <v>1433</v>
      </c>
      <c r="D1427" s="498" t="s">
        <v>24</v>
      </c>
      <c r="E1427" s="499" t="s">
        <v>53</v>
      </c>
      <c r="F1427" s="501">
        <v>395879.584018507</v>
      </c>
      <c r="G1427" s="501">
        <v>395879.584018507</v>
      </c>
      <c r="H1427" s="537"/>
      <c r="I1427" s="500">
        <f t="shared" si="128"/>
        <v>395879.584018507</v>
      </c>
      <c r="J1427" s="511">
        <f t="shared" si="129"/>
        <v>0</v>
      </c>
      <c r="K1427" s="468">
        <f t="shared" si="130"/>
        <v>0</v>
      </c>
      <c r="L1427" s="468">
        <f>IF(J1427=1,SUM($J$6:J1427),0)</f>
        <v>0</v>
      </c>
      <c r="M1427" s="468">
        <f>IF(K1427=1,SUM($K$6:K1427),0)</f>
        <v>0</v>
      </c>
      <c r="N1427" s="513">
        <f t="shared" si="131"/>
        <v>0</v>
      </c>
      <c r="O1427" s="468">
        <f t="shared" si="132"/>
        <v>0</v>
      </c>
      <c r="P1427" s="468">
        <f>IF(O1427=1,SUM($O$6:O1427),0)</f>
        <v>0</v>
      </c>
    </row>
    <row r="1428" customHeight="1" spans="1:16">
      <c r="A1428" s="487"/>
      <c r="B1428" s="497">
        <v>12</v>
      </c>
      <c r="C1428" s="209" t="s">
        <v>1434</v>
      </c>
      <c r="D1428" s="498" t="s">
        <v>24</v>
      </c>
      <c r="E1428" s="499" t="s">
        <v>53</v>
      </c>
      <c r="F1428" s="501">
        <v>6240</v>
      </c>
      <c r="G1428" s="501">
        <v>6240</v>
      </c>
      <c r="H1428" s="537"/>
      <c r="I1428" s="500">
        <f t="shared" si="128"/>
        <v>6240</v>
      </c>
      <c r="J1428" s="511">
        <f t="shared" si="129"/>
        <v>0</v>
      </c>
      <c r="K1428" s="468">
        <f t="shared" si="130"/>
        <v>0</v>
      </c>
      <c r="L1428" s="468">
        <f>IF(J1428=1,SUM($J$6:J1428),0)</f>
        <v>0</v>
      </c>
      <c r="M1428" s="468">
        <f>IF(K1428=1,SUM($K$6:K1428),0)</f>
        <v>0</v>
      </c>
      <c r="N1428" s="513">
        <f t="shared" si="131"/>
        <v>0</v>
      </c>
      <c r="O1428" s="468">
        <f t="shared" si="132"/>
        <v>0</v>
      </c>
      <c r="P1428" s="468">
        <f>IF(O1428=1,SUM($O$6:O1428),0)</f>
        <v>0</v>
      </c>
    </row>
    <row r="1429" customHeight="1" spans="1:16">
      <c r="A1429" s="487"/>
      <c r="B1429" s="497">
        <v>13</v>
      </c>
      <c r="C1429" s="209" t="s">
        <v>1435</v>
      </c>
      <c r="D1429" s="498" t="s">
        <v>24</v>
      </c>
      <c r="E1429" s="499" t="s">
        <v>53</v>
      </c>
      <c r="F1429" s="501">
        <v>5760</v>
      </c>
      <c r="G1429" s="501">
        <v>5760</v>
      </c>
      <c r="H1429" s="537"/>
      <c r="I1429" s="500">
        <f t="shared" si="128"/>
        <v>5760</v>
      </c>
      <c r="J1429" s="511">
        <f t="shared" si="129"/>
        <v>0</v>
      </c>
      <c r="K1429" s="468">
        <f t="shared" si="130"/>
        <v>0</v>
      </c>
      <c r="L1429" s="468">
        <f>IF(J1429=1,SUM($J$6:J1429),0)</f>
        <v>0</v>
      </c>
      <c r="M1429" s="468">
        <f>IF(K1429=1,SUM($K$6:K1429),0)</f>
        <v>0</v>
      </c>
      <c r="N1429" s="513">
        <f t="shared" si="131"/>
        <v>0</v>
      </c>
      <c r="O1429" s="468">
        <f t="shared" si="132"/>
        <v>0</v>
      </c>
      <c r="P1429" s="468">
        <f>IF(O1429=1,SUM($O$6:O1429),0)</f>
        <v>0</v>
      </c>
    </row>
    <row r="1430" customHeight="1" spans="1:16">
      <c r="A1430" s="487"/>
      <c r="B1430" s="497">
        <v>14</v>
      </c>
      <c r="C1430" s="209" t="s">
        <v>1436</v>
      </c>
      <c r="D1430" s="498" t="s">
        <v>24</v>
      </c>
      <c r="E1430" s="499" t="s">
        <v>906</v>
      </c>
      <c r="F1430" s="501">
        <v>337284.978864567</v>
      </c>
      <c r="G1430" s="501">
        <v>337284.978864567</v>
      </c>
      <c r="H1430" s="537"/>
      <c r="I1430" s="500">
        <f t="shared" si="128"/>
        <v>337284.978864567</v>
      </c>
      <c r="J1430" s="511">
        <f t="shared" si="129"/>
        <v>0</v>
      </c>
      <c r="K1430" s="468">
        <f t="shared" si="130"/>
        <v>0</v>
      </c>
      <c r="L1430" s="468">
        <f>IF(J1430=1,SUM($J$6:J1430),0)</f>
        <v>0</v>
      </c>
      <c r="M1430" s="468">
        <f>IF(K1430=1,SUM($K$6:K1430),0)</f>
        <v>0</v>
      </c>
      <c r="N1430" s="513">
        <f t="shared" si="131"/>
        <v>0</v>
      </c>
      <c r="O1430" s="468">
        <f t="shared" si="132"/>
        <v>0</v>
      </c>
      <c r="P1430" s="468">
        <f>IF(O1430=1,SUM($O$6:O1430),0)</f>
        <v>0</v>
      </c>
    </row>
    <row r="1431" customHeight="1" spans="1:16">
      <c r="A1431" s="487"/>
      <c r="B1431" s="497">
        <v>15</v>
      </c>
      <c r="C1431" s="209" t="s">
        <v>1437</v>
      </c>
      <c r="D1431" s="498" t="s">
        <v>24</v>
      </c>
      <c r="E1431" s="499" t="s">
        <v>906</v>
      </c>
      <c r="F1431" s="501">
        <v>269827.983091653</v>
      </c>
      <c r="G1431" s="501">
        <v>269827.983091653</v>
      </c>
      <c r="H1431" s="537"/>
      <c r="I1431" s="500">
        <f t="shared" si="128"/>
        <v>269827.983091653</v>
      </c>
      <c r="J1431" s="511">
        <f t="shared" si="129"/>
        <v>0</v>
      </c>
      <c r="K1431" s="468">
        <f t="shared" si="130"/>
        <v>0</v>
      </c>
      <c r="L1431" s="468">
        <f>IF(J1431=1,SUM($J$6:J1431),0)</f>
        <v>0</v>
      </c>
      <c r="M1431" s="468">
        <f>IF(K1431=1,SUM($K$6:K1431),0)</f>
        <v>0</v>
      </c>
      <c r="N1431" s="513">
        <f t="shared" si="131"/>
        <v>0</v>
      </c>
      <c r="O1431" s="468">
        <f t="shared" si="132"/>
        <v>0</v>
      </c>
      <c r="P1431" s="468">
        <f>IF(O1431=1,SUM($O$6:O1431),0)</f>
        <v>0</v>
      </c>
    </row>
    <row r="1432" customHeight="1" spans="1:16">
      <c r="A1432" s="487"/>
      <c r="B1432" s="497">
        <v>16</v>
      </c>
      <c r="C1432" s="209" t="s">
        <v>1438</v>
      </c>
      <c r="D1432" s="498" t="s">
        <v>24</v>
      </c>
      <c r="E1432" s="499" t="s">
        <v>898</v>
      </c>
      <c r="F1432" s="501">
        <v>420</v>
      </c>
      <c r="G1432" s="501">
        <v>420</v>
      </c>
      <c r="H1432" s="537"/>
      <c r="I1432" s="500">
        <f t="shared" si="128"/>
        <v>420</v>
      </c>
      <c r="J1432" s="511">
        <f t="shared" si="129"/>
        <v>0</v>
      </c>
      <c r="K1432" s="468">
        <f t="shared" si="130"/>
        <v>0</v>
      </c>
      <c r="L1432" s="468">
        <f>IF(J1432=1,SUM($J$6:J1432),0)</f>
        <v>0</v>
      </c>
      <c r="M1432" s="468">
        <f>IF(K1432=1,SUM($K$6:K1432),0)</f>
        <v>0</v>
      </c>
      <c r="N1432" s="513">
        <f t="shared" si="131"/>
        <v>0</v>
      </c>
      <c r="O1432" s="468">
        <f t="shared" si="132"/>
        <v>0</v>
      </c>
      <c r="P1432" s="468">
        <f>IF(O1432=1,SUM($O$6:O1432),0)</f>
        <v>0</v>
      </c>
    </row>
    <row r="1433" customHeight="1" spans="1:16">
      <c r="A1433" s="487"/>
      <c r="B1433" s="497">
        <v>17</v>
      </c>
      <c r="C1433" s="209" t="s">
        <v>1439</v>
      </c>
      <c r="D1433" s="498" t="s">
        <v>24</v>
      </c>
      <c r="E1433" s="499" t="s">
        <v>898</v>
      </c>
      <c r="F1433" s="501">
        <v>720</v>
      </c>
      <c r="G1433" s="501">
        <v>720</v>
      </c>
      <c r="H1433" s="537"/>
      <c r="I1433" s="500">
        <f t="shared" si="128"/>
        <v>720</v>
      </c>
      <c r="J1433" s="511">
        <f t="shared" si="129"/>
        <v>0</v>
      </c>
      <c r="K1433" s="468">
        <f t="shared" si="130"/>
        <v>0</v>
      </c>
      <c r="L1433" s="468">
        <f>IF(J1433=1,SUM($J$6:J1433),0)</f>
        <v>0</v>
      </c>
      <c r="M1433" s="468">
        <f>IF(K1433=1,SUM($K$6:K1433),0)</f>
        <v>0</v>
      </c>
      <c r="N1433" s="513">
        <f t="shared" si="131"/>
        <v>0</v>
      </c>
      <c r="O1433" s="468">
        <f t="shared" si="132"/>
        <v>0</v>
      </c>
      <c r="P1433" s="468">
        <f>IF(O1433=1,SUM($O$6:O1433),0)</f>
        <v>0</v>
      </c>
    </row>
    <row r="1434" customHeight="1" spans="1:16">
      <c r="A1434" s="487"/>
      <c r="B1434" s="497">
        <v>18</v>
      </c>
      <c r="C1434" s="209" t="s">
        <v>1440</v>
      </c>
      <c r="D1434" s="498" t="s">
        <v>24</v>
      </c>
      <c r="E1434" s="499" t="s">
        <v>898</v>
      </c>
      <c r="F1434" s="501">
        <v>15300</v>
      </c>
      <c r="G1434" s="501">
        <v>15300</v>
      </c>
      <c r="H1434" s="537"/>
      <c r="I1434" s="500">
        <f t="shared" si="128"/>
        <v>15300</v>
      </c>
      <c r="J1434" s="511">
        <f t="shared" si="129"/>
        <v>0</v>
      </c>
      <c r="K1434" s="468">
        <f t="shared" si="130"/>
        <v>0</v>
      </c>
      <c r="L1434" s="468">
        <f>IF(J1434=1,SUM($J$6:J1434),0)</f>
        <v>0</v>
      </c>
      <c r="M1434" s="468">
        <f>IF(K1434=1,SUM($K$6:K1434),0)</f>
        <v>0</v>
      </c>
      <c r="N1434" s="513">
        <f t="shared" si="131"/>
        <v>0</v>
      </c>
      <c r="O1434" s="468">
        <f t="shared" si="132"/>
        <v>0</v>
      </c>
      <c r="P1434" s="468">
        <f>IF(O1434=1,SUM($O$6:O1434),0)</f>
        <v>0</v>
      </c>
    </row>
    <row r="1435" customHeight="1" spans="1:16">
      <c r="A1435" s="487"/>
      <c r="B1435" s="497">
        <v>19</v>
      </c>
      <c r="C1435" s="209" t="s">
        <v>1441</v>
      </c>
      <c r="D1435" s="498" t="s">
        <v>24</v>
      </c>
      <c r="E1435" s="499" t="s">
        <v>898</v>
      </c>
      <c r="F1435" s="501">
        <v>9120</v>
      </c>
      <c r="G1435" s="501">
        <v>9120</v>
      </c>
      <c r="H1435" s="537"/>
      <c r="I1435" s="500">
        <f t="shared" si="128"/>
        <v>9120</v>
      </c>
      <c r="J1435" s="511">
        <f t="shared" si="129"/>
        <v>0</v>
      </c>
      <c r="K1435" s="468">
        <f t="shared" si="130"/>
        <v>0</v>
      </c>
      <c r="L1435" s="468">
        <f>IF(J1435=1,SUM($J$6:J1435),0)</f>
        <v>0</v>
      </c>
      <c r="M1435" s="468">
        <f>IF(K1435=1,SUM($K$6:K1435),0)</f>
        <v>0</v>
      </c>
      <c r="N1435" s="513">
        <f t="shared" si="131"/>
        <v>0</v>
      </c>
      <c r="O1435" s="468">
        <f t="shared" si="132"/>
        <v>0</v>
      </c>
      <c r="P1435" s="468">
        <f>IF(O1435=1,SUM($O$6:O1435),0)</f>
        <v>0</v>
      </c>
    </row>
    <row r="1436" customHeight="1" spans="1:16">
      <c r="A1436" s="487"/>
      <c r="B1436" s="497">
        <v>20</v>
      </c>
      <c r="C1436" s="209" t="s">
        <v>1442</v>
      </c>
      <c r="D1436" s="498" t="s">
        <v>24</v>
      </c>
      <c r="E1436" s="499" t="s">
        <v>898</v>
      </c>
      <c r="F1436" s="538">
        <v>2740</v>
      </c>
      <c r="G1436" s="538">
        <v>2740</v>
      </c>
      <c r="H1436" s="537"/>
      <c r="I1436" s="500">
        <f t="shared" si="128"/>
        <v>2740</v>
      </c>
      <c r="J1436" s="511">
        <f t="shared" si="129"/>
        <v>0</v>
      </c>
      <c r="K1436" s="468">
        <f t="shared" si="130"/>
        <v>0</v>
      </c>
      <c r="L1436" s="468">
        <f>IF(J1436=1,SUM($J$6:J1436),0)</f>
        <v>0</v>
      </c>
      <c r="M1436" s="468">
        <f>IF(K1436=1,SUM($K$6:K1436),0)</f>
        <v>0</v>
      </c>
      <c r="N1436" s="513">
        <f t="shared" si="131"/>
        <v>0</v>
      </c>
      <c r="O1436" s="468">
        <f t="shared" si="132"/>
        <v>0</v>
      </c>
      <c r="P1436" s="468">
        <f>IF(O1436=1,SUM($O$6:O1436),0)</f>
        <v>0</v>
      </c>
    </row>
    <row r="1437" customHeight="1" spans="1:16">
      <c r="A1437" s="487"/>
      <c r="B1437" s="497"/>
      <c r="C1437" s="209"/>
      <c r="D1437" s="498" t="s">
        <v>122</v>
      </c>
      <c r="E1437" s="499"/>
      <c r="F1437" s="501">
        <v>0</v>
      </c>
      <c r="G1437" s="501">
        <v>0</v>
      </c>
      <c r="H1437" s="539"/>
      <c r="I1437" s="495">
        <f t="shared" ref="I1437:I1442" si="133">IF($I$5=$G$4,G1437,(IF($I$5=$F$4,F1437,0)))</f>
        <v>0</v>
      </c>
      <c r="J1437" s="511">
        <f t="shared" si="129"/>
        <v>0</v>
      </c>
      <c r="K1437" s="468">
        <f t="shared" si="130"/>
        <v>0</v>
      </c>
      <c r="L1437" s="468">
        <f>IF(J1437=1,SUM($J$6:J1437),0)</f>
        <v>0</v>
      </c>
      <c r="M1437" s="468">
        <f>IF(K1437=1,SUM($K$6:K1437),0)</f>
        <v>0</v>
      </c>
      <c r="N1437" s="513">
        <f t="shared" si="131"/>
        <v>0</v>
      </c>
      <c r="O1437" s="468">
        <f t="shared" si="132"/>
        <v>0</v>
      </c>
      <c r="P1437" s="468">
        <f>IF(O1437=1,SUM($O$6:O1437),0)</f>
        <v>0</v>
      </c>
    </row>
    <row r="1438" customHeight="1" spans="1:16">
      <c r="A1438" s="487"/>
      <c r="B1438" s="497" t="s">
        <v>708</v>
      </c>
      <c r="C1438" s="209" t="s">
        <v>1089</v>
      </c>
      <c r="D1438" s="498" t="s">
        <v>122</v>
      </c>
      <c r="E1438" s="499"/>
      <c r="F1438" s="501">
        <v>0</v>
      </c>
      <c r="G1438" s="501">
        <v>0</v>
      </c>
      <c r="H1438" s="539"/>
      <c r="I1438" s="495">
        <f t="shared" si="133"/>
        <v>0</v>
      </c>
      <c r="J1438" s="511">
        <f t="shared" si="129"/>
        <v>0</v>
      </c>
      <c r="K1438" s="468">
        <f t="shared" si="130"/>
        <v>0</v>
      </c>
      <c r="L1438" s="468">
        <f>IF(J1438=1,SUM($J$6:J1438),0)</f>
        <v>0</v>
      </c>
      <c r="M1438" s="468">
        <f>IF(K1438=1,SUM($K$6:K1438),0)</f>
        <v>0</v>
      </c>
      <c r="N1438" s="513">
        <f t="shared" si="131"/>
        <v>0</v>
      </c>
      <c r="O1438" s="468">
        <f t="shared" si="132"/>
        <v>0</v>
      </c>
      <c r="P1438" s="468">
        <f>IF(O1438=1,SUM($O$6:O1438),0)</f>
        <v>0</v>
      </c>
    </row>
    <row r="1439" customHeight="1" spans="1:16">
      <c r="A1439" s="487"/>
      <c r="B1439" s="497">
        <v>1</v>
      </c>
      <c r="C1439" s="209" t="s">
        <v>1443</v>
      </c>
      <c r="D1439" s="498" t="s">
        <v>24</v>
      </c>
      <c r="E1439" s="499" t="s">
        <v>53</v>
      </c>
      <c r="F1439" s="501">
        <v>15000</v>
      </c>
      <c r="G1439" s="501">
        <v>15000</v>
      </c>
      <c r="H1439" s="539"/>
      <c r="I1439" s="495">
        <f t="shared" si="133"/>
        <v>15000</v>
      </c>
      <c r="J1439" s="511">
        <f t="shared" si="129"/>
        <v>0</v>
      </c>
      <c r="K1439" s="468">
        <f t="shared" si="130"/>
        <v>0</v>
      </c>
      <c r="L1439" s="468">
        <f>IF(J1439=1,SUM($J$6:J1439),0)</f>
        <v>0</v>
      </c>
      <c r="M1439" s="468">
        <f>IF(K1439=1,SUM($K$6:K1439),0)</f>
        <v>0</v>
      </c>
      <c r="N1439" s="513">
        <f t="shared" si="131"/>
        <v>0</v>
      </c>
      <c r="O1439" s="468">
        <f t="shared" si="132"/>
        <v>0</v>
      </c>
      <c r="P1439" s="468">
        <f>IF(O1439=1,SUM($O$6:O1439),0)</f>
        <v>0</v>
      </c>
    </row>
    <row r="1440" customHeight="1" spans="1:16">
      <c r="A1440" s="487"/>
      <c r="B1440" s="497">
        <v>2</v>
      </c>
      <c r="C1440" s="209" t="s">
        <v>1444</v>
      </c>
      <c r="D1440" s="498" t="s">
        <v>24</v>
      </c>
      <c r="E1440" s="499" t="s">
        <v>53</v>
      </c>
      <c r="F1440" s="501">
        <v>36180</v>
      </c>
      <c r="G1440" s="501">
        <v>36180</v>
      </c>
      <c r="H1440" s="539"/>
      <c r="I1440" s="495">
        <f t="shared" si="133"/>
        <v>36180</v>
      </c>
      <c r="J1440" s="511">
        <f t="shared" si="129"/>
        <v>0</v>
      </c>
      <c r="K1440" s="468">
        <f t="shared" si="130"/>
        <v>0</v>
      </c>
      <c r="L1440" s="468">
        <f>IF(J1440=1,SUM($J$6:J1440),0)</f>
        <v>0</v>
      </c>
      <c r="M1440" s="468">
        <f>IF(K1440=1,SUM($K$6:K1440),0)</f>
        <v>0</v>
      </c>
      <c r="N1440" s="513">
        <f t="shared" si="131"/>
        <v>0</v>
      </c>
      <c r="O1440" s="468">
        <f t="shared" si="132"/>
        <v>0</v>
      </c>
      <c r="P1440" s="468">
        <f>IF(O1440=1,SUM($O$6:O1440),0)</f>
        <v>0</v>
      </c>
    </row>
    <row r="1441" customHeight="1" spans="1:16">
      <c r="A1441" s="487"/>
      <c r="B1441" s="497">
        <v>3</v>
      </c>
      <c r="C1441" s="209" t="s">
        <v>1445</v>
      </c>
      <c r="D1441" s="498" t="s">
        <v>24</v>
      </c>
      <c r="E1441" s="499" t="s">
        <v>53</v>
      </c>
      <c r="F1441" s="501">
        <v>32640</v>
      </c>
      <c r="G1441" s="501">
        <v>32640</v>
      </c>
      <c r="H1441" s="539"/>
      <c r="I1441" s="495">
        <f t="shared" si="133"/>
        <v>32640</v>
      </c>
      <c r="J1441" s="511">
        <f t="shared" si="129"/>
        <v>0</v>
      </c>
      <c r="K1441" s="468">
        <f t="shared" si="130"/>
        <v>0</v>
      </c>
      <c r="L1441" s="468">
        <f>IF(J1441=1,SUM($J$6:J1441),0)</f>
        <v>0</v>
      </c>
      <c r="M1441" s="468">
        <f>IF(K1441=1,SUM($K$6:K1441),0)</f>
        <v>0</v>
      </c>
      <c r="N1441" s="513">
        <f t="shared" si="131"/>
        <v>0</v>
      </c>
      <c r="O1441" s="468">
        <f t="shared" si="132"/>
        <v>0</v>
      </c>
      <c r="P1441" s="468">
        <f>IF(O1441=1,SUM($O$6:O1441),0)</f>
        <v>0</v>
      </c>
    </row>
    <row r="1442" customHeight="1" spans="1:16">
      <c r="A1442" s="487"/>
      <c r="B1442" s="497">
        <v>4</v>
      </c>
      <c r="C1442" s="209" t="s">
        <v>1446</v>
      </c>
      <c r="D1442" s="498" t="s">
        <v>24</v>
      </c>
      <c r="E1442" s="499" t="s">
        <v>53</v>
      </c>
      <c r="F1442" s="501">
        <v>63840</v>
      </c>
      <c r="G1442" s="501">
        <v>63840</v>
      </c>
      <c r="H1442" s="539"/>
      <c r="I1442" s="495">
        <f t="shared" si="133"/>
        <v>63840</v>
      </c>
      <c r="J1442" s="511">
        <f t="shared" si="129"/>
        <v>0</v>
      </c>
      <c r="K1442" s="468">
        <f t="shared" si="130"/>
        <v>0</v>
      </c>
      <c r="L1442" s="468">
        <f>IF(J1442=1,SUM($J$6:J1442),0)</f>
        <v>0</v>
      </c>
      <c r="M1442" s="468">
        <f>IF(K1442=1,SUM($K$6:K1442),0)</f>
        <v>0</v>
      </c>
      <c r="N1442" s="513">
        <f t="shared" si="131"/>
        <v>0</v>
      </c>
      <c r="O1442" s="468">
        <f t="shared" si="132"/>
        <v>0</v>
      </c>
      <c r="P1442" s="468">
        <f>IF(O1442=1,SUM($O$6:O1442),0)</f>
        <v>0</v>
      </c>
    </row>
    <row r="1443" customHeight="1" spans="1:16">
      <c r="A1443" s="487"/>
      <c r="B1443" s="497">
        <v>5</v>
      </c>
      <c r="C1443" s="209" t="s">
        <v>1447</v>
      </c>
      <c r="D1443" s="498" t="s">
        <v>24</v>
      </c>
      <c r="E1443" s="499" t="s">
        <v>53</v>
      </c>
      <c r="F1443" s="501">
        <v>450000</v>
      </c>
      <c r="G1443" s="501">
        <v>450000</v>
      </c>
      <c r="H1443" s="539"/>
      <c r="I1443" s="495">
        <f t="shared" ref="I1443:I1497" si="134">IF($I$5=$G$4,G1443,(IF($I$5=$F$4,F1443,0)))</f>
        <v>450000</v>
      </c>
      <c r="J1443" s="511">
        <f t="shared" si="129"/>
        <v>0</v>
      </c>
      <c r="K1443" s="468">
        <f t="shared" si="130"/>
        <v>0</v>
      </c>
      <c r="L1443" s="468">
        <f>IF(J1443=1,SUM($J$6:J1443),0)</f>
        <v>0</v>
      </c>
      <c r="M1443" s="468">
        <f>IF(K1443=1,SUM($K$6:K1443),0)</f>
        <v>0</v>
      </c>
      <c r="N1443" s="513">
        <f t="shared" si="131"/>
        <v>0</v>
      </c>
      <c r="O1443" s="468">
        <f t="shared" si="132"/>
        <v>0</v>
      </c>
      <c r="P1443" s="468">
        <f>IF(O1443=1,SUM($O$6:O1443),0)</f>
        <v>0</v>
      </c>
    </row>
    <row r="1444" customHeight="1" spans="1:16">
      <c r="A1444" s="487"/>
      <c r="B1444" s="497">
        <v>6</v>
      </c>
      <c r="C1444" s="209" t="s">
        <v>1448</v>
      </c>
      <c r="D1444" s="498" t="s">
        <v>24</v>
      </c>
      <c r="E1444" s="499" t="s">
        <v>53</v>
      </c>
      <c r="F1444" s="500">
        <v>985020</v>
      </c>
      <c r="G1444" s="500">
        <v>985020</v>
      </c>
      <c r="H1444" s="539"/>
      <c r="I1444" s="495">
        <f t="shared" si="134"/>
        <v>985020</v>
      </c>
      <c r="J1444" s="511">
        <f t="shared" si="129"/>
        <v>0</v>
      </c>
      <c r="K1444" s="468">
        <f t="shared" si="130"/>
        <v>0</v>
      </c>
      <c r="L1444" s="468">
        <f>IF(J1444=1,SUM($J$6:J1444),0)</f>
        <v>0</v>
      </c>
      <c r="M1444" s="468">
        <f>IF(K1444=1,SUM($K$6:K1444),0)</f>
        <v>0</v>
      </c>
      <c r="N1444" s="513">
        <f t="shared" si="131"/>
        <v>0</v>
      </c>
      <c r="O1444" s="468">
        <f t="shared" si="132"/>
        <v>0</v>
      </c>
      <c r="P1444" s="468">
        <f>IF(O1444=1,SUM($O$6:O1444),0)</f>
        <v>0</v>
      </c>
    </row>
    <row r="1445" customHeight="1" spans="1:16">
      <c r="A1445" s="487"/>
      <c r="B1445" s="497"/>
      <c r="C1445" s="209" t="s">
        <v>122</v>
      </c>
      <c r="D1445" s="498" t="s">
        <v>122</v>
      </c>
      <c r="E1445" s="499"/>
      <c r="F1445" s="500"/>
      <c r="G1445" s="500"/>
      <c r="H1445" s="539"/>
      <c r="I1445" s="495">
        <f t="shared" si="134"/>
        <v>0</v>
      </c>
      <c r="J1445" s="511">
        <f t="shared" si="129"/>
        <v>0</v>
      </c>
      <c r="K1445" s="468">
        <f t="shared" si="130"/>
        <v>0</v>
      </c>
      <c r="L1445" s="468">
        <f>IF(J1445=1,SUM($J$6:J1445),0)</f>
        <v>0</v>
      </c>
      <c r="M1445" s="468">
        <f>IF(K1445=1,SUM($K$6:K1445),0)</f>
        <v>0</v>
      </c>
      <c r="N1445" s="513">
        <f t="shared" si="131"/>
        <v>0</v>
      </c>
      <c r="O1445" s="468">
        <f t="shared" si="132"/>
        <v>0</v>
      </c>
      <c r="P1445" s="468">
        <f>IF(O1445=1,SUM($O$6:O1445),0)</f>
        <v>0</v>
      </c>
    </row>
    <row r="1446" customHeight="1" spans="1:16">
      <c r="A1446" s="487"/>
      <c r="B1446" s="497" t="s">
        <v>1449</v>
      </c>
      <c r="C1446" s="209" t="s">
        <v>1450</v>
      </c>
      <c r="D1446" s="498" t="s">
        <v>122</v>
      </c>
      <c r="E1446" s="499"/>
      <c r="F1446" s="500"/>
      <c r="G1446" s="500"/>
      <c r="H1446" s="539"/>
      <c r="I1446" s="495">
        <f t="shared" si="134"/>
        <v>0</v>
      </c>
      <c r="J1446" s="511">
        <f t="shared" si="129"/>
        <v>0</v>
      </c>
      <c r="K1446" s="468">
        <f t="shared" si="130"/>
        <v>0</v>
      </c>
      <c r="L1446" s="468">
        <f>IF(J1446=1,SUM($J$6:J1446),0)</f>
        <v>0</v>
      </c>
      <c r="M1446" s="468">
        <f>IF(K1446=1,SUM($K$6:K1446),0)</f>
        <v>0</v>
      </c>
      <c r="N1446" s="513">
        <f t="shared" si="131"/>
        <v>0</v>
      </c>
      <c r="O1446" s="468">
        <f t="shared" si="132"/>
        <v>0</v>
      </c>
      <c r="P1446" s="468">
        <f>IF(O1446=1,SUM($O$6:O1446),0)</f>
        <v>0</v>
      </c>
    </row>
    <row r="1447" customHeight="1" spans="1:16">
      <c r="A1447" s="487"/>
      <c r="B1447" s="497">
        <v>1</v>
      </c>
      <c r="C1447" s="209" t="s">
        <v>1451</v>
      </c>
      <c r="D1447" s="498" t="s">
        <v>24</v>
      </c>
      <c r="E1447" s="499" t="s">
        <v>1452</v>
      </c>
      <c r="F1447" s="500">
        <v>0.025</v>
      </c>
      <c r="G1447" s="500">
        <v>0.025</v>
      </c>
      <c r="H1447" s="539"/>
      <c r="I1447" s="495">
        <f t="shared" si="134"/>
        <v>0.025</v>
      </c>
      <c r="J1447" s="511">
        <f t="shared" si="129"/>
        <v>0</v>
      </c>
      <c r="K1447" s="468">
        <f t="shared" si="130"/>
        <v>0</v>
      </c>
      <c r="L1447" s="468">
        <f>IF(J1447=1,SUM($J$6:J1447),0)</f>
        <v>0</v>
      </c>
      <c r="M1447" s="468">
        <f>IF(K1447=1,SUM($K$6:K1447),0)</f>
        <v>0</v>
      </c>
      <c r="N1447" s="513">
        <f t="shared" si="131"/>
        <v>0</v>
      </c>
      <c r="O1447" s="468">
        <f t="shared" si="132"/>
        <v>0</v>
      </c>
      <c r="P1447" s="468">
        <f>IF(O1447=1,SUM($O$6:O1447),0)</f>
        <v>0</v>
      </c>
    </row>
    <row r="1448" customHeight="1" spans="1:16">
      <c r="A1448" s="487"/>
      <c r="B1448" s="497">
        <v>2</v>
      </c>
      <c r="C1448" s="209" t="s">
        <v>1453</v>
      </c>
      <c r="D1448" s="498" t="s">
        <v>24</v>
      </c>
      <c r="E1448" s="499" t="s">
        <v>1454</v>
      </c>
      <c r="F1448" s="500">
        <v>800000</v>
      </c>
      <c r="G1448" s="500">
        <v>800000</v>
      </c>
      <c r="H1448" s="539"/>
      <c r="I1448" s="495">
        <f t="shared" si="134"/>
        <v>800000</v>
      </c>
      <c r="J1448" s="511">
        <f t="shared" si="129"/>
        <v>0</v>
      </c>
      <c r="K1448" s="468">
        <f t="shared" si="130"/>
        <v>0</v>
      </c>
      <c r="L1448" s="468">
        <f>IF(J1448=1,SUM($J$6:J1448),0)</f>
        <v>0</v>
      </c>
      <c r="M1448" s="468">
        <f>IF(K1448=1,SUM($K$6:K1448),0)</f>
        <v>0</v>
      </c>
      <c r="N1448" s="513">
        <f t="shared" si="131"/>
        <v>0</v>
      </c>
      <c r="O1448" s="468">
        <f t="shared" si="132"/>
        <v>0</v>
      </c>
      <c r="P1448" s="468">
        <f>IF(O1448=1,SUM($O$6:O1448),0)</f>
        <v>0</v>
      </c>
    </row>
    <row r="1449" customHeight="1" spans="1:16">
      <c r="A1449" s="487"/>
      <c r="B1449" s="497">
        <v>3</v>
      </c>
      <c r="C1449" s="209" t="s">
        <v>1455</v>
      </c>
      <c r="D1449" s="498" t="s">
        <v>24</v>
      </c>
      <c r="E1449" s="499" t="s">
        <v>1456</v>
      </c>
      <c r="F1449" s="500">
        <v>300000</v>
      </c>
      <c r="G1449" s="500">
        <v>300000</v>
      </c>
      <c r="H1449" s="539"/>
      <c r="I1449" s="495">
        <f t="shared" si="134"/>
        <v>300000</v>
      </c>
      <c r="J1449" s="511">
        <f t="shared" si="129"/>
        <v>0</v>
      </c>
      <c r="K1449" s="468">
        <f t="shared" si="130"/>
        <v>0</v>
      </c>
      <c r="L1449" s="468">
        <f>IF(J1449=1,SUM($J$6:J1449),0)</f>
        <v>0</v>
      </c>
      <c r="M1449" s="468">
        <f>IF(K1449=1,SUM($K$6:K1449),0)</f>
        <v>0</v>
      </c>
      <c r="N1449" s="513">
        <f t="shared" si="131"/>
        <v>0</v>
      </c>
      <c r="O1449" s="468">
        <f t="shared" si="132"/>
        <v>0</v>
      </c>
      <c r="P1449" s="468">
        <f>IF(O1449=1,SUM($O$6:O1449),0)</f>
        <v>0</v>
      </c>
    </row>
    <row r="1450" customHeight="1" spans="1:16">
      <c r="A1450" s="487"/>
      <c r="B1450" s="497">
        <v>4</v>
      </c>
      <c r="C1450" s="533" t="s">
        <v>1457</v>
      </c>
      <c r="D1450" s="498" t="s">
        <v>24</v>
      </c>
      <c r="E1450" s="499" t="s">
        <v>1458</v>
      </c>
      <c r="F1450" s="500">
        <v>300000</v>
      </c>
      <c r="G1450" s="500">
        <v>300000</v>
      </c>
      <c r="H1450" s="539"/>
      <c r="I1450" s="495">
        <f t="shared" si="134"/>
        <v>300000</v>
      </c>
      <c r="J1450" s="511">
        <f t="shared" si="129"/>
        <v>0</v>
      </c>
      <c r="K1450" s="468">
        <f t="shared" si="130"/>
        <v>0</v>
      </c>
      <c r="L1450" s="468">
        <f>IF(J1450=1,SUM($J$6:J1450),0)</f>
        <v>0</v>
      </c>
      <c r="M1450" s="468">
        <f>IF(K1450=1,SUM($K$6:K1450),0)</f>
        <v>0</v>
      </c>
      <c r="N1450" s="513">
        <f t="shared" si="131"/>
        <v>0</v>
      </c>
      <c r="O1450" s="468">
        <f t="shared" si="132"/>
        <v>0</v>
      </c>
      <c r="P1450" s="468">
        <f>IF(O1450=1,SUM($O$6:O1450),0)</f>
        <v>0</v>
      </c>
    </row>
    <row r="1451" customHeight="1" spans="1:16">
      <c r="A1451" s="487"/>
      <c r="B1451" s="497">
        <v>5</v>
      </c>
      <c r="C1451" s="533" t="s">
        <v>1459</v>
      </c>
      <c r="D1451" s="498" t="s">
        <v>24</v>
      </c>
      <c r="E1451" s="499" t="s">
        <v>1458</v>
      </c>
      <c r="F1451" s="500">
        <v>57250</v>
      </c>
      <c r="G1451" s="500">
        <v>57250</v>
      </c>
      <c r="H1451" s="539"/>
      <c r="I1451" s="495">
        <f t="shared" si="134"/>
        <v>57250</v>
      </c>
      <c r="J1451" s="511">
        <f t="shared" si="129"/>
        <v>0</v>
      </c>
      <c r="K1451" s="468">
        <f t="shared" si="130"/>
        <v>0</v>
      </c>
      <c r="L1451" s="468">
        <f>IF(J1451=1,SUM($J$6:J1451),0)</f>
        <v>0</v>
      </c>
      <c r="M1451" s="468">
        <f>IF(K1451=1,SUM($K$6:K1451),0)</f>
        <v>0</v>
      </c>
      <c r="N1451" s="513">
        <f t="shared" si="131"/>
        <v>0</v>
      </c>
      <c r="O1451" s="468">
        <f t="shared" si="132"/>
        <v>0</v>
      </c>
      <c r="P1451" s="468">
        <f>IF(O1451=1,SUM($O$6:O1451),0)</f>
        <v>0</v>
      </c>
    </row>
    <row r="1452" customHeight="1" spans="1:16">
      <c r="A1452" s="487"/>
      <c r="B1452" s="497">
        <v>6</v>
      </c>
      <c r="C1452" s="533" t="s">
        <v>1460</v>
      </c>
      <c r="D1452" s="498" t="s">
        <v>24</v>
      </c>
      <c r="E1452" s="499" t="s">
        <v>43</v>
      </c>
      <c r="F1452" s="500">
        <v>13770</v>
      </c>
      <c r="G1452" s="500">
        <v>13770</v>
      </c>
      <c r="H1452" s="539"/>
      <c r="I1452" s="495">
        <f t="shared" si="134"/>
        <v>13770</v>
      </c>
      <c r="J1452" s="511">
        <f t="shared" si="129"/>
        <v>0</v>
      </c>
      <c r="K1452" s="468">
        <f t="shared" si="130"/>
        <v>0</v>
      </c>
      <c r="L1452" s="468">
        <f>IF(J1452=1,SUM($J$6:J1452),0)</f>
        <v>0</v>
      </c>
      <c r="M1452" s="468">
        <f>IF(K1452=1,SUM($K$6:K1452),0)</f>
        <v>0</v>
      </c>
      <c r="N1452" s="513">
        <f t="shared" si="131"/>
        <v>0</v>
      </c>
      <c r="O1452" s="468">
        <f t="shared" si="132"/>
        <v>0</v>
      </c>
      <c r="P1452" s="468">
        <f>IF(O1452=1,SUM($O$6:O1452),0)</f>
        <v>0</v>
      </c>
    </row>
    <row r="1453" customHeight="1" spans="1:16">
      <c r="A1453" s="487"/>
      <c r="B1453" s="497">
        <v>7</v>
      </c>
      <c r="C1453" s="533" t="s">
        <v>1461</v>
      </c>
      <c r="D1453" s="498" t="s">
        <v>24</v>
      </c>
      <c r="E1453" s="499" t="s">
        <v>43</v>
      </c>
      <c r="F1453" s="500">
        <v>29730</v>
      </c>
      <c r="G1453" s="500">
        <v>29730</v>
      </c>
      <c r="H1453" s="539"/>
      <c r="I1453" s="495">
        <f t="shared" si="134"/>
        <v>29730</v>
      </c>
      <c r="J1453" s="511">
        <f t="shared" si="129"/>
        <v>0</v>
      </c>
      <c r="K1453" s="468">
        <f t="shared" si="130"/>
        <v>0</v>
      </c>
      <c r="L1453" s="468">
        <f>IF(J1453=1,SUM($J$6:J1453),0)</f>
        <v>0</v>
      </c>
      <c r="M1453" s="468">
        <f>IF(K1453=1,SUM($K$6:K1453),0)</f>
        <v>0</v>
      </c>
      <c r="N1453" s="513">
        <f t="shared" si="131"/>
        <v>0</v>
      </c>
      <c r="O1453" s="468">
        <f t="shared" si="132"/>
        <v>0</v>
      </c>
      <c r="P1453" s="468">
        <f>IF(O1453=1,SUM($O$6:O1453),0)</f>
        <v>0</v>
      </c>
    </row>
    <row r="1454" customHeight="1" spans="1:16">
      <c r="A1454" s="487"/>
      <c r="B1454" s="497">
        <v>8</v>
      </c>
      <c r="C1454" s="533" t="s">
        <v>1462</v>
      </c>
      <c r="D1454" s="498" t="s">
        <v>24</v>
      </c>
      <c r="E1454" s="499" t="s">
        <v>43</v>
      </c>
      <c r="F1454" s="500">
        <v>250000</v>
      </c>
      <c r="G1454" s="500">
        <v>250000</v>
      </c>
      <c r="H1454" s="539"/>
      <c r="I1454" s="495">
        <f t="shared" si="134"/>
        <v>250000</v>
      </c>
      <c r="J1454" s="511">
        <f t="shared" si="129"/>
        <v>0</v>
      </c>
      <c r="K1454" s="468">
        <f t="shared" si="130"/>
        <v>0</v>
      </c>
      <c r="L1454" s="468">
        <f>IF(J1454=1,SUM($J$6:J1454),0)</f>
        <v>0</v>
      </c>
      <c r="M1454" s="468">
        <f>IF(K1454=1,SUM($K$6:K1454),0)</f>
        <v>0</v>
      </c>
      <c r="N1454" s="513">
        <f t="shared" si="131"/>
        <v>0</v>
      </c>
      <c r="O1454" s="468">
        <f t="shared" si="132"/>
        <v>0</v>
      </c>
      <c r="P1454" s="468">
        <f>IF(O1454=1,SUM($O$6:O1454),0)</f>
        <v>0</v>
      </c>
    </row>
    <row r="1455" customHeight="1" spans="1:16">
      <c r="A1455" s="487"/>
      <c r="B1455" s="540">
        <v>9</v>
      </c>
      <c r="C1455" s="541" t="s">
        <v>1463</v>
      </c>
      <c r="D1455" s="498" t="s">
        <v>24</v>
      </c>
      <c r="E1455" s="499" t="s">
        <v>43</v>
      </c>
      <c r="F1455" s="500">
        <v>54500</v>
      </c>
      <c r="G1455" s="500">
        <v>54500</v>
      </c>
      <c r="H1455" s="539"/>
      <c r="I1455" s="495">
        <f t="shared" si="134"/>
        <v>54500</v>
      </c>
      <c r="J1455" s="511">
        <f t="shared" si="129"/>
        <v>0</v>
      </c>
      <c r="K1455" s="468">
        <f t="shared" si="130"/>
        <v>0</v>
      </c>
      <c r="L1455" s="468">
        <f>IF(J1455=1,SUM($J$6:J1455),0)</f>
        <v>0</v>
      </c>
      <c r="M1455" s="468">
        <f>IF(K1455=1,SUM($K$6:K1455),0)</f>
        <v>0</v>
      </c>
      <c r="N1455" s="513">
        <f t="shared" si="131"/>
        <v>0</v>
      </c>
      <c r="O1455" s="468">
        <f t="shared" si="132"/>
        <v>0</v>
      </c>
      <c r="P1455" s="468">
        <f>IF(O1455=1,SUM($O$6:O1455),0)</f>
        <v>0</v>
      </c>
    </row>
    <row r="1456" customHeight="1" spans="1:16">
      <c r="A1456" s="487"/>
      <c r="B1456" s="540">
        <v>10</v>
      </c>
      <c r="C1456" s="542" t="s">
        <v>1464</v>
      </c>
      <c r="D1456" s="498" t="s">
        <v>24</v>
      </c>
      <c r="E1456" s="499" t="s">
        <v>53</v>
      </c>
      <c r="F1456" s="500">
        <v>816100</v>
      </c>
      <c r="G1456" s="500">
        <v>816100</v>
      </c>
      <c r="H1456" s="539"/>
      <c r="I1456" s="495">
        <f t="shared" si="134"/>
        <v>816100</v>
      </c>
      <c r="J1456" s="511">
        <f t="shared" si="129"/>
        <v>0</v>
      </c>
      <c r="K1456" s="468">
        <f t="shared" si="130"/>
        <v>0</v>
      </c>
      <c r="L1456" s="468">
        <f>IF(J1456=1,SUM($J$6:J1456),0)</f>
        <v>0</v>
      </c>
      <c r="M1456" s="468">
        <f>IF(K1456=1,SUM($K$6:K1456),0)</f>
        <v>0</v>
      </c>
      <c r="N1456" s="513">
        <f t="shared" si="131"/>
        <v>0</v>
      </c>
      <c r="O1456" s="468">
        <f t="shared" si="132"/>
        <v>0</v>
      </c>
      <c r="P1456" s="468">
        <f>IF(O1456=1,SUM($O$6:O1456),0)</f>
        <v>0</v>
      </c>
    </row>
    <row r="1457" customHeight="1" spans="1:16">
      <c r="A1457" s="487"/>
      <c r="B1457" s="540">
        <v>11</v>
      </c>
      <c r="C1457" s="542" t="s">
        <v>1465</v>
      </c>
      <c r="D1457" s="498" t="s">
        <v>24</v>
      </c>
      <c r="E1457" s="499" t="s">
        <v>53</v>
      </c>
      <c r="F1457" s="500">
        <v>601800</v>
      </c>
      <c r="G1457" s="500">
        <v>601800</v>
      </c>
      <c r="H1457" s="539"/>
      <c r="I1457" s="495">
        <f t="shared" si="134"/>
        <v>601800</v>
      </c>
      <c r="J1457" s="511">
        <f t="shared" si="129"/>
        <v>0</v>
      </c>
      <c r="K1457" s="468">
        <f t="shared" si="130"/>
        <v>0</v>
      </c>
      <c r="L1457" s="468">
        <f>IF(J1457=1,SUM($J$6:J1457),0)</f>
        <v>0</v>
      </c>
      <c r="M1457" s="468">
        <f>IF(K1457=1,SUM($K$6:K1457),0)</f>
        <v>0</v>
      </c>
      <c r="N1457" s="513">
        <f t="shared" si="131"/>
        <v>0</v>
      </c>
      <c r="O1457" s="468">
        <f t="shared" si="132"/>
        <v>0</v>
      </c>
      <c r="P1457" s="468">
        <f>IF(O1457=1,SUM($O$6:O1457),0)</f>
        <v>0</v>
      </c>
    </row>
    <row r="1458" customHeight="1" spans="1:14">
      <c r="A1458" s="487"/>
      <c r="B1458" s="540">
        <v>12</v>
      </c>
      <c r="C1458" s="542" t="s">
        <v>1466</v>
      </c>
      <c r="D1458" s="498" t="s">
        <v>45</v>
      </c>
      <c r="E1458" s="499" t="s">
        <v>43</v>
      </c>
      <c r="F1458" s="500">
        <v>51475</v>
      </c>
      <c r="G1458" s="500">
        <v>51475</v>
      </c>
      <c r="H1458" s="543"/>
      <c r="I1458" s="495">
        <f t="shared" si="134"/>
        <v>51475</v>
      </c>
      <c r="J1458" s="511"/>
      <c r="M1458" s="468"/>
      <c r="N1458" s="513"/>
    </row>
    <row r="1459" customHeight="1" spans="2:9">
      <c r="B1459" s="540">
        <v>13</v>
      </c>
      <c r="C1459" s="541" t="s">
        <v>1467</v>
      </c>
      <c r="D1459" s="498" t="s">
        <v>24</v>
      </c>
      <c r="E1459" s="499" t="s">
        <v>244</v>
      </c>
      <c r="F1459" s="544">
        <v>750000</v>
      </c>
      <c r="G1459" s="544">
        <v>750000</v>
      </c>
      <c r="I1459" s="495">
        <f t="shared" si="134"/>
        <v>750000</v>
      </c>
    </row>
    <row r="1460" customHeight="1" spans="2:9">
      <c r="B1460" s="540"/>
      <c r="C1460" s="541" t="s">
        <v>122</v>
      </c>
      <c r="D1460" s="498" t="s">
        <v>122</v>
      </c>
      <c r="E1460" s="499"/>
      <c r="F1460" s="500" t="s">
        <v>122</v>
      </c>
      <c r="G1460" s="500" t="s">
        <v>122</v>
      </c>
      <c r="I1460" s="495" t="str">
        <f t="shared" si="134"/>
        <v/>
      </c>
    </row>
    <row r="1461" customHeight="1" spans="1:13">
      <c r="A1461" s="545"/>
      <c r="B1461" s="540" t="s">
        <v>708</v>
      </c>
      <c r="C1461" s="541" t="s">
        <v>1468</v>
      </c>
      <c r="D1461" s="498"/>
      <c r="E1461" s="499"/>
      <c r="F1461" s="500"/>
      <c r="G1461" s="500"/>
      <c r="I1461" s="495">
        <f t="shared" si="134"/>
        <v>0</v>
      </c>
      <c r="J1461" s="548"/>
      <c r="K1461" s="548"/>
      <c r="L1461" s="548"/>
      <c r="M1461" s="549"/>
    </row>
    <row r="1462" customHeight="1" spans="1:13">
      <c r="A1462" s="545"/>
      <c r="B1462" s="540">
        <v>1</v>
      </c>
      <c r="C1462" s="541" t="s">
        <v>1469</v>
      </c>
      <c r="D1462" s="498" t="s">
        <v>45</v>
      </c>
      <c r="E1462" s="546" t="s">
        <v>43</v>
      </c>
      <c r="F1462" s="500">
        <v>85000</v>
      </c>
      <c r="G1462" s="500">
        <v>85000</v>
      </c>
      <c r="I1462" s="495">
        <f t="shared" si="134"/>
        <v>85000</v>
      </c>
      <c r="J1462" s="548"/>
      <c r="K1462" s="548"/>
      <c r="L1462" s="548"/>
      <c r="M1462" s="549"/>
    </row>
    <row r="1463" customHeight="1" spans="1:13">
      <c r="A1463" s="545"/>
      <c r="B1463" s="540">
        <v>2</v>
      </c>
      <c r="C1463" s="541" t="s">
        <v>1470</v>
      </c>
      <c r="D1463" s="498" t="s">
        <v>24</v>
      </c>
      <c r="E1463" s="499" t="s">
        <v>143</v>
      </c>
      <c r="F1463" s="500">
        <v>15000</v>
      </c>
      <c r="G1463" s="500">
        <v>15000</v>
      </c>
      <c r="I1463" s="495">
        <f t="shared" si="134"/>
        <v>15000</v>
      </c>
      <c r="J1463" s="548"/>
      <c r="K1463" s="548"/>
      <c r="L1463" s="548"/>
      <c r="M1463" s="549"/>
    </row>
    <row r="1464" customHeight="1" spans="1:13">
      <c r="A1464" s="547"/>
      <c r="B1464" s="540"/>
      <c r="C1464" s="541"/>
      <c r="D1464" s="498"/>
      <c r="E1464" s="499"/>
      <c r="F1464" s="500"/>
      <c r="G1464" s="500"/>
      <c r="I1464" s="495">
        <f t="shared" si="134"/>
        <v>0</v>
      </c>
      <c r="J1464" s="548"/>
      <c r="K1464" s="548"/>
      <c r="L1464" s="548"/>
      <c r="M1464" s="549"/>
    </row>
    <row r="1465" customHeight="1" spans="1:9">
      <c r="A1465" s="547"/>
      <c r="B1465" s="540" t="s">
        <v>708</v>
      </c>
      <c r="C1465" s="541" t="s">
        <v>1471</v>
      </c>
      <c r="D1465" s="498" t="s">
        <v>24</v>
      </c>
      <c r="E1465" s="499" t="s">
        <v>143</v>
      </c>
      <c r="F1465" s="500">
        <v>83595</v>
      </c>
      <c r="G1465" s="500">
        <v>83595</v>
      </c>
      <c r="I1465" s="495">
        <f t="shared" si="134"/>
        <v>83595</v>
      </c>
    </row>
    <row r="1466" customHeight="1" spans="2:14">
      <c r="B1466" s="540" t="s">
        <v>708</v>
      </c>
      <c r="C1466" s="541" t="s">
        <v>1472</v>
      </c>
      <c r="D1466" s="498" t="s">
        <v>24</v>
      </c>
      <c r="E1466" s="499" t="s">
        <v>143</v>
      </c>
      <c r="F1466" s="500">
        <v>114317</v>
      </c>
      <c r="G1466" s="500">
        <v>114317</v>
      </c>
      <c r="I1466" s="495">
        <f t="shared" si="134"/>
        <v>114317</v>
      </c>
      <c r="N1466" s="469" t="str">
        <f>F4</f>
        <v>RAB SKK 2022</v>
      </c>
    </row>
    <row r="1467" s="462" customFormat="1" customHeight="1" spans="1:30">
      <c r="A1467" s="545"/>
      <c r="B1467" s="540" t="s">
        <v>708</v>
      </c>
      <c r="C1467" s="541" t="s">
        <v>1473</v>
      </c>
      <c r="D1467" s="498" t="s">
        <v>24</v>
      </c>
      <c r="E1467" s="499" t="s">
        <v>143</v>
      </c>
      <c r="F1467" s="500">
        <v>71636</v>
      </c>
      <c r="G1467" s="500">
        <v>71636</v>
      </c>
      <c r="H1467" s="467"/>
      <c r="I1467" s="495">
        <f t="shared" si="134"/>
        <v>71636</v>
      </c>
      <c r="J1467" s="468"/>
      <c r="K1467" s="468"/>
      <c r="L1467" s="468"/>
      <c r="M1467" s="469"/>
      <c r="N1467" s="469" t="str">
        <f>G4</f>
        <v>RAB HSS 2023</v>
      </c>
      <c r="O1467" s="469"/>
      <c r="P1467" s="470"/>
      <c r="Q1467" s="470"/>
      <c r="R1467" s="471"/>
      <c r="S1467" s="471"/>
      <c r="T1467" s="471"/>
      <c r="U1467" s="471"/>
      <c r="V1467" s="471"/>
      <c r="W1467" s="471"/>
      <c r="X1467" s="471"/>
      <c r="Y1467" s="471"/>
      <c r="Z1467" s="471"/>
      <c r="AA1467" s="471"/>
      <c r="AB1467" s="471"/>
      <c r="AC1467" s="471"/>
      <c r="AD1467" s="471"/>
    </row>
    <row r="1468" s="462" customFormat="1" customHeight="1" spans="1:30">
      <c r="A1468" s="545"/>
      <c r="B1468" s="540" t="s">
        <v>708</v>
      </c>
      <c r="C1468" s="541" t="s">
        <v>1474</v>
      </c>
      <c r="D1468" s="498" t="s">
        <v>24</v>
      </c>
      <c r="E1468" s="499" t="s">
        <v>143</v>
      </c>
      <c r="F1468" s="500">
        <v>115253</v>
      </c>
      <c r="G1468" s="500">
        <v>115253</v>
      </c>
      <c r="H1468" s="467"/>
      <c r="I1468" s="495">
        <f t="shared" si="134"/>
        <v>115253</v>
      </c>
      <c r="J1468" s="468"/>
      <c r="K1468" s="468"/>
      <c r="L1468" s="468"/>
      <c r="M1468" s="469"/>
      <c r="N1468" s="469"/>
      <c r="O1468" s="469"/>
      <c r="P1468" s="470"/>
      <c r="Q1468" s="470"/>
      <c r="R1468" s="471"/>
      <c r="S1468" s="471"/>
      <c r="T1468" s="471"/>
      <c r="U1468" s="471"/>
      <c r="V1468" s="471"/>
      <c r="W1468" s="471"/>
      <c r="X1468" s="471"/>
      <c r="Y1468" s="471"/>
      <c r="Z1468" s="471"/>
      <c r="AA1468" s="471"/>
      <c r="AB1468" s="471"/>
      <c r="AC1468" s="471"/>
      <c r="AD1468" s="471"/>
    </row>
    <row r="1469" customHeight="1" spans="2:9">
      <c r="B1469" s="540"/>
      <c r="C1469" s="541"/>
      <c r="D1469" s="498"/>
      <c r="E1469" s="499"/>
      <c r="F1469" s="500"/>
      <c r="G1469" s="500"/>
      <c r="I1469" s="495">
        <f t="shared" si="134"/>
        <v>0</v>
      </c>
    </row>
    <row r="1470" s="462" customFormat="1" customHeight="1" spans="1:30">
      <c r="A1470" s="545"/>
      <c r="B1470" s="540" t="s">
        <v>708</v>
      </c>
      <c r="C1470" s="541" t="s">
        <v>1475</v>
      </c>
      <c r="D1470" s="498"/>
      <c r="E1470" s="499"/>
      <c r="F1470" s="500"/>
      <c r="G1470" s="500"/>
      <c r="H1470" s="467"/>
      <c r="I1470" s="495">
        <f t="shared" si="134"/>
        <v>0</v>
      </c>
      <c r="J1470" s="468"/>
      <c r="K1470" s="468"/>
      <c r="L1470" s="468"/>
      <c r="M1470" s="469"/>
      <c r="N1470" s="469"/>
      <c r="O1470" s="469"/>
      <c r="P1470" s="470"/>
      <c r="Q1470" s="470"/>
      <c r="R1470" s="471"/>
      <c r="S1470" s="471"/>
      <c r="T1470" s="471"/>
      <c r="U1470" s="471"/>
      <c r="V1470" s="471"/>
      <c r="W1470" s="471"/>
      <c r="X1470" s="471"/>
      <c r="Y1470" s="471"/>
      <c r="Z1470" s="471"/>
      <c r="AA1470" s="471"/>
      <c r="AB1470" s="471"/>
      <c r="AC1470" s="471"/>
      <c r="AD1470" s="471"/>
    </row>
    <row r="1471" customHeight="1" spans="2:9">
      <c r="B1471" s="540">
        <v>1</v>
      </c>
      <c r="C1471" s="541" t="s">
        <v>1476</v>
      </c>
      <c r="D1471" s="498" t="s">
        <v>45</v>
      </c>
      <c r="E1471" s="499" t="s">
        <v>262</v>
      </c>
      <c r="F1471" s="500">
        <v>235000</v>
      </c>
      <c r="G1471" s="500">
        <v>235000</v>
      </c>
      <c r="I1471" s="495">
        <f t="shared" si="134"/>
        <v>235000</v>
      </c>
    </row>
    <row r="1472" customHeight="1" spans="2:9">
      <c r="B1472" s="540">
        <v>2</v>
      </c>
      <c r="C1472" s="541" t="s">
        <v>1477</v>
      </c>
      <c r="D1472" s="498" t="s">
        <v>24</v>
      </c>
      <c r="E1472" s="499" t="s">
        <v>143</v>
      </c>
      <c r="F1472" s="500">
        <v>15000</v>
      </c>
      <c r="G1472" s="500">
        <v>15000</v>
      </c>
      <c r="I1472" s="495">
        <f t="shared" si="134"/>
        <v>15000</v>
      </c>
    </row>
    <row r="1473" customHeight="1" spans="2:9">
      <c r="B1473" s="540"/>
      <c r="C1473" s="541" t="s">
        <v>122</v>
      </c>
      <c r="D1473" s="498" t="s">
        <v>122</v>
      </c>
      <c r="E1473" s="499"/>
      <c r="F1473" s="500" t="s">
        <v>122</v>
      </c>
      <c r="G1473" s="500" t="s">
        <v>122</v>
      </c>
      <c r="I1473" s="495" t="str">
        <f t="shared" si="134"/>
        <v/>
      </c>
    </row>
    <row r="1474" customHeight="1" spans="2:9">
      <c r="B1474" s="540" t="s">
        <v>708</v>
      </c>
      <c r="C1474" s="541" t="s">
        <v>1478</v>
      </c>
      <c r="D1474" s="498"/>
      <c r="E1474" s="499"/>
      <c r="F1474" s="500"/>
      <c r="G1474" s="500"/>
      <c r="I1474" s="495">
        <f t="shared" si="134"/>
        <v>0</v>
      </c>
    </row>
    <row r="1475" customHeight="1" spans="2:9">
      <c r="B1475" s="540">
        <v>1</v>
      </c>
      <c r="C1475" s="541" t="s">
        <v>1479</v>
      </c>
      <c r="D1475" s="498" t="s">
        <v>45</v>
      </c>
      <c r="E1475" s="499" t="s">
        <v>43</v>
      </c>
      <c r="F1475" s="500">
        <v>105000</v>
      </c>
      <c r="G1475" s="500">
        <v>105000</v>
      </c>
      <c r="I1475" s="495">
        <f t="shared" si="134"/>
        <v>105000</v>
      </c>
    </row>
    <row r="1476" customHeight="1" spans="2:9">
      <c r="B1476" s="540">
        <v>2</v>
      </c>
      <c r="C1476" s="541" t="s">
        <v>1480</v>
      </c>
      <c r="D1476" s="498" t="s">
        <v>24</v>
      </c>
      <c r="E1476" s="499" t="s">
        <v>53</v>
      </c>
      <c r="F1476" s="500">
        <v>15000</v>
      </c>
      <c r="G1476" s="500">
        <v>15000</v>
      </c>
      <c r="I1476" s="495">
        <f t="shared" si="134"/>
        <v>15000</v>
      </c>
    </row>
    <row r="1477" customHeight="1" spans="2:9">
      <c r="B1477" s="540"/>
      <c r="C1477" s="541" t="s">
        <v>122</v>
      </c>
      <c r="D1477" s="498" t="s">
        <v>122</v>
      </c>
      <c r="E1477" s="499"/>
      <c r="F1477" s="500" t="s">
        <v>122</v>
      </c>
      <c r="G1477" s="500" t="s">
        <v>122</v>
      </c>
      <c r="I1477" s="495" t="str">
        <f t="shared" si="134"/>
        <v/>
      </c>
    </row>
    <row r="1478" customHeight="1" spans="2:9">
      <c r="B1478" s="540">
        <v>1</v>
      </c>
      <c r="C1478" s="541" t="s">
        <v>1481</v>
      </c>
      <c r="D1478" s="498" t="s">
        <v>45</v>
      </c>
      <c r="E1478" s="499" t="s">
        <v>43</v>
      </c>
      <c r="F1478" s="500">
        <v>180000</v>
      </c>
      <c r="G1478" s="500">
        <v>180000</v>
      </c>
      <c r="I1478" s="495">
        <f t="shared" si="134"/>
        <v>180000</v>
      </c>
    </row>
    <row r="1479" customHeight="1" spans="2:9">
      <c r="B1479" s="540">
        <v>2</v>
      </c>
      <c r="C1479" s="541" t="s">
        <v>1482</v>
      </c>
      <c r="D1479" s="498" t="s">
        <v>24</v>
      </c>
      <c r="E1479" s="499" t="s">
        <v>143</v>
      </c>
      <c r="F1479" s="500">
        <v>15000</v>
      </c>
      <c r="G1479" s="500">
        <v>15000</v>
      </c>
      <c r="I1479" s="495">
        <f t="shared" si="134"/>
        <v>15000</v>
      </c>
    </row>
    <row r="1480" customHeight="1" spans="2:9">
      <c r="B1480" s="540"/>
      <c r="C1480" s="541" t="s">
        <v>122</v>
      </c>
      <c r="D1480" s="498" t="s">
        <v>122</v>
      </c>
      <c r="E1480" s="499"/>
      <c r="F1480" s="500" t="s">
        <v>122</v>
      </c>
      <c r="G1480" s="500" t="s">
        <v>122</v>
      </c>
      <c r="I1480" s="495" t="str">
        <f t="shared" si="134"/>
        <v/>
      </c>
    </row>
    <row r="1481" customHeight="1" spans="2:9">
      <c r="B1481" s="540">
        <v>1</v>
      </c>
      <c r="C1481" s="541" t="s">
        <v>1483</v>
      </c>
      <c r="D1481" s="498" t="s">
        <v>24</v>
      </c>
      <c r="E1481" s="499" t="s">
        <v>143</v>
      </c>
      <c r="F1481" s="500">
        <v>115253</v>
      </c>
      <c r="G1481" s="500">
        <v>115253</v>
      </c>
      <c r="I1481" s="495">
        <f t="shared" si="134"/>
        <v>115253</v>
      </c>
    </row>
    <row r="1482" customHeight="1" spans="2:9">
      <c r="B1482" s="540">
        <v>2</v>
      </c>
      <c r="C1482" s="550" t="s">
        <v>1484</v>
      </c>
      <c r="D1482" s="498" t="s">
        <v>24</v>
      </c>
      <c r="E1482" s="499" t="s">
        <v>143</v>
      </c>
      <c r="F1482" s="500">
        <v>115253</v>
      </c>
      <c r="G1482" s="500">
        <v>115253</v>
      </c>
      <c r="I1482" s="495">
        <f t="shared" si="134"/>
        <v>115253</v>
      </c>
    </row>
    <row r="1483" customHeight="1" spans="2:9">
      <c r="B1483" s="540">
        <v>3</v>
      </c>
      <c r="C1483" s="550" t="s">
        <v>1485</v>
      </c>
      <c r="D1483" s="498" t="s">
        <v>24</v>
      </c>
      <c r="E1483" s="499" t="s">
        <v>143</v>
      </c>
      <c r="F1483" s="500">
        <v>115253</v>
      </c>
      <c r="G1483" s="500">
        <v>115253</v>
      </c>
      <c r="I1483" s="495">
        <f t="shared" si="134"/>
        <v>115253</v>
      </c>
    </row>
    <row r="1484" customHeight="1" spans="2:9">
      <c r="B1484" s="540">
        <v>4</v>
      </c>
      <c r="C1484" s="550" t="s">
        <v>1486</v>
      </c>
      <c r="D1484" s="498" t="s">
        <v>24</v>
      </c>
      <c r="E1484" s="499" t="s">
        <v>143</v>
      </c>
      <c r="F1484" s="500">
        <v>115253</v>
      </c>
      <c r="G1484" s="500">
        <v>115253</v>
      </c>
      <c r="I1484" s="495">
        <f t="shared" si="134"/>
        <v>115253</v>
      </c>
    </row>
    <row r="1485" customHeight="1" spans="2:9">
      <c r="B1485" s="540">
        <v>5</v>
      </c>
      <c r="C1485" s="550" t="s">
        <v>1487</v>
      </c>
      <c r="D1485" s="498" t="s">
        <v>24</v>
      </c>
      <c r="E1485" s="499" t="s">
        <v>143</v>
      </c>
      <c r="F1485" s="500">
        <v>115253</v>
      </c>
      <c r="G1485" s="500">
        <v>115253</v>
      </c>
      <c r="I1485" s="495">
        <f t="shared" si="134"/>
        <v>115253</v>
      </c>
    </row>
    <row r="1486" customHeight="1" spans="2:9">
      <c r="B1486" s="540">
        <v>6</v>
      </c>
      <c r="C1486" s="541" t="s">
        <v>1488</v>
      </c>
      <c r="D1486" s="498" t="s">
        <v>24</v>
      </c>
      <c r="E1486" s="499" t="s">
        <v>143</v>
      </c>
      <c r="F1486" s="500">
        <v>115253</v>
      </c>
      <c r="G1486" s="500">
        <v>115253</v>
      </c>
      <c r="I1486" s="495">
        <f t="shared" si="134"/>
        <v>115253</v>
      </c>
    </row>
    <row r="1487" customHeight="1" spans="2:9">
      <c r="B1487" s="540">
        <v>7</v>
      </c>
      <c r="C1487" s="541" t="s">
        <v>1489</v>
      </c>
      <c r="D1487" s="498" t="s">
        <v>24</v>
      </c>
      <c r="E1487" s="499" t="s">
        <v>143</v>
      </c>
      <c r="F1487" s="500">
        <v>115253</v>
      </c>
      <c r="G1487" s="500">
        <v>115253</v>
      </c>
      <c r="I1487" s="495">
        <f t="shared" si="134"/>
        <v>115253</v>
      </c>
    </row>
    <row r="1488" customHeight="1" spans="2:9">
      <c r="B1488" s="540">
        <v>8</v>
      </c>
      <c r="C1488" s="550" t="s">
        <v>1489</v>
      </c>
      <c r="D1488" s="498" t="s">
        <v>24</v>
      </c>
      <c r="E1488" s="499" t="s">
        <v>143</v>
      </c>
      <c r="F1488" s="500">
        <v>115253</v>
      </c>
      <c r="G1488" s="500">
        <v>115253</v>
      </c>
      <c r="I1488" s="495">
        <f t="shared" si="134"/>
        <v>115253</v>
      </c>
    </row>
    <row r="1489" customHeight="1" spans="2:9">
      <c r="B1489" s="540"/>
      <c r="C1489" s="541" t="s">
        <v>122</v>
      </c>
      <c r="D1489" s="498" t="s">
        <v>122</v>
      </c>
      <c r="E1489" s="499"/>
      <c r="F1489" s="500">
        <v>0</v>
      </c>
      <c r="G1489" s="500">
        <v>0</v>
      </c>
      <c r="I1489" s="495">
        <f t="shared" si="134"/>
        <v>0</v>
      </c>
    </row>
    <row r="1490" customHeight="1" spans="2:9">
      <c r="B1490" s="540" t="s">
        <v>12</v>
      </c>
      <c r="C1490" s="541" t="s">
        <v>1490</v>
      </c>
      <c r="D1490" s="498"/>
      <c r="E1490" s="499"/>
      <c r="F1490" s="500">
        <v>0</v>
      </c>
      <c r="G1490" s="500">
        <v>0</v>
      </c>
      <c r="I1490" s="495">
        <f t="shared" si="134"/>
        <v>0</v>
      </c>
    </row>
    <row r="1491" customHeight="1" spans="2:9">
      <c r="B1491" s="540">
        <v>1</v>
      </c>
      <c r="C1491" s="541" t="s">
        <v>1491</v>
      </c>
      <c r="D1491" s="498" t="s">
        <v>45</v>
      </c>
      <c r="E1491" s="499" t="s">
        <v>43</v>
      </c>
      <c r="F1491" s="500">
        <v>60000</v>
      </c>
      <c r="G1491" s="500">
        <v>60000</v>
      </c>
      <c r="I1491" s="495">
        <f t="shared" si="134"/>
        <v>60000</v>
      </c>
    </row>
    <row r="1492" customHeight="1" spans="2:9">
      <c r="B1492" s="540">
        <v>2</v>
      </c>
      <c r="C1492" s="541" t="s">
        <v>1492</v>
      </c>
      <c r="D1492" s="498" t="s">
        <v>45</v>
      </c>
      <c r="E1492" s="499" t="s">
        <v>43</v>
      </c>
      <c r="F1492" s="500">
        <v>25000</v>
      </c>
      <c r="G1492" s="500">
        <v>25000</v>
      </c>
      <c r="I1492" s="495">
        <f t="shared" si="134"/>
        <v>25000</v>
      </c>
    </row>
    <row r="1493" customHeight="1" spans="2:9">
      <c r="B1493" s="540">
        <v>3</v>
      </c>
      <c r="C1493" s="541" t="s">
        <v>1493</v>
      </c>
      <c r="D1493" s="498" t="s">
        <v>45</v>
      </c>
      <c r="E1493" s="499" t="s">
        <v>43</v>
      </c>
      <c r="F1493" s="500">
        <v>50000</v>
      </c>
      <c r="G1493" s="500">
        <v>50000</v>
      </c>
      <c r="I1493" s="495">
        <f t="shared" si="134"/>
        <v>50000</v>
      </c>
    </row>
    <row r="1494" customHeight="1" spans="2:9">
      <c r="B1494" s="540" t="s">
        <v>1494</v>
      </c>
      <c r="C1494" s="541" t="s">
        <v>1495</v>
      </c>
      <c r="D1494" s="498" t="s">
        <v>24</v>
      </c>
      <c r="E1494" s="499" t="s">
        <v>53</v>
      </c>
      <c r="F1494" s="500">
        <v>12000</v>
      </c>
      <c r="G1494" s="500">
        <v>12000</v>
      </c>
      <c r="I1494" s="495">
        <f t="shared" si="134"/>
        <v>12000</v>
      </c>
    </row>
    <row r="1495" customHeight="1" spans="2:9">
      <c r="B1495" s="540">
        <v>5</v>
      </c>
      <c r="C1495" s="541" t="s">
        <v>1496</v>
      </c>
      <c r="D1495" s="498" t="s">
        <v>24</v>
      </c>
      <c r="E1495" s="499" t="s">
        <v>53</v>
      </c>
      <c r="F1495" s="500">
        <v>12000</v>
      </c>
      <c r="G1495" s="500">
        <v>12000</v>
      </c>
      <c r="I1495" s="495">
        <f t="shared" si="134"/>
        <v>12000</v>
      </c>
    </row>
    <row r="1496" customHeight="1" spans="2:9">
      <c r="B1496" s="540">
        <v>6</v>
      </c>
      <c r="C1496" s="541" t="s">
        <v>1497</v>
      </c>
      <c r="D1496" s="498" t="s">
        <v>24</v>
      </c>
      <c r="E1496" s="499" t="s">
        <v>53</v>
      </c>
      <c r="F1496" s="500">
        <v>12000</v>
      </c>
      <c r="G1496" s="500">
        <v>12000</v>
      </c>
      <c r="I1496" s="495">
        <f t="shared" si="134"/>
        <v>12000</v>
      </c>
    </row>
    <row r="1497" customHeight="1" spans="9:9">
      <c r="I1497" s="495">
        <f t="shared" si="134"/>
        <v>0</v>
      </c>
    </row>
    <row r="1498" customHeight="1"/>
    <row r="1499" customHeight="1"/>
    <row r="1500" customHeight="1"/>
    <row r="1501" customHeight="1"/>
    <row r="1502" customHeight="1"/>
    <row r="1503" customHeight="1"/>
    <row r="1504" customHeight="1"/>
    <row r="1505" customHeight="1"/>
    <row r="1506" customHeight="1"/>
    <row r="1507" customHeight="1"/>
    <row r="1508" customHeight="1"/>
    <row r="1509" customHeight="1"/>
    <row r="1510" customHeight="1"/>
    <row r="1511" customHeight="1"/>
    <row r="1512" customHeight="1"/>
    <row r="1513" customHeight="1"/>
    <row r="1514" customHeight="1"/>
    <row r="1515" customHeight="1"/>
    <row r="1516" customHeight="1"/>
    <row r="1517" customHeight="1"/>
    <row r="1518" customHeight="1"/>
    <row r="1519" customHeight="1"/>
    <row r="1520" customHeight="1"/>
    <row r="1521" customHeight="1"/>
    <row r="1522" customHeight="1"/>
    <row r="1523" customHeight="1"/>
    <row r="1524" customHeight="1"/>
    <row r="1525" customHeight="1"/>
    <row r="1526" customHeight="1"/>
    <row r="1527" customHeight="1"/>
    <row r="1528" customHeight="1"/>
    <row r="1529" customHeight="1"/>
    <row r="1530" customHeight="1"/>
    <row r="1531" customHeight="1"/>
    <row r="1532" customHeight="1"/>
    <row r="1533" customHeight="1"/>
    <row r="1534" customHeight="1"/>
    <row r="1535" customHeight="1"/>
    <row r="1536" customHeight="1"/>
    <row r="1537" customHeight="1"/>
    <row r="1538" customHeight="1"/>
    <row r="1539" customHeight="1"/>
    <row r="1540" customHeight="1"/>
    <row r="1541" customHeight="1"/>
    <row r="1542" customHeight="1"/>
    <row r="1543" customHeight="1"/>
    <row r="1544" customHeight="1"/>
    <row r="1545" customHeight="1"/>
    <row r="1546" customHeight="1"/>
    <row r="1547" customHeight="1"/>
    <row r="1548" customHeight="1"/>
    <row r="1549" customHeight="1"/>
    <row r="1550" customHeight="1"/>
    <row r="1551" customHeight="1"/>
    <row r="1552" customHeight="1"/>
    <row r="1553" customHeight="1"/>
    <row r="1554" customHeight="1"/>
    <row r="1555" customHeight="1"/>
    <row r="1556" customHeight="1"/>
    <row r="1557" customHeight="1"/>
    <row r="1558" customHeight="1"/>
    <row r="1559" customHeight="1"/>
    <row r="1560" customHeight="1"/>
    <row r="1561" customHeight="1"/>
    <row r="1562" customHeight="1"/>
    <row r="1563" customHeight="1"/>
    <row r="1564" customHeight="1"/>
    <row r="1565" customHeight="1"/>
    <row r="1566" customHeight="1"/>
    <row r="1567" customHeight="1"/>
  </sheetData>
  <sheetProtection insertRows="0" insertColumns="0" sort="0" autoFilter="0"/>
  <protectedRanges>
    <protectedRange sqref="H1437:H1458 B7:H7 H8:H1407" name="Range1"/>
    <protectedRange sqref="H1408:H1423" name="Range1_1"/>
    <protectedRange sqref="H1424:H1436" name="Range1_1_1"/>
    <protectedRange sqref="B8:G213 B214:B215 D214:G215 B216:G216 B217 D217:G217 B218:G1496" name="Range1_1_3"/>
    <protectedRange sqref="C215" name="Range1_6_1_2"/>
    <protectedRange sqref="C214" name="Range1_6_1_2_1"/>
    <protectedRange sqref="C217" name="Range1_6_1_2_2"/>
  </protectedRanges>
  <mergeCells count="6">
    <mergeCell ref="B2:C2"/>
    <mergeCell ref="B4:B5"/>
    <mergeCell ref="C4:C5"/>
    <mergeCell ref="D4:D5"/>
    <mergeCell ref="E4:E5"/>
    <mergeCell ref="H4:H5"/>
  </mergeCells>
  <conditionalFormatting sqref="M6:IV6">
    <cfRule type="cellIs" dxfId="0" priority="155" operator="equal">
      <formula>0</formula>
    </cfRule>
  </conditionalFormatting>
  <conditionalFormatting sqref="B216:G216">
    <cfRule type="cellIs" dxfId="0" priority="16" operator="equal">
      <formula>0</formula>
    </cfRule>
  </conditionalFormatting>
  <conditionalFormatting sqref="A8:A1496">
    <cfRule type="cellIs" dxfId="0" priority="4" operator="equal">
      <formula>0</formula>
    </cfRule>
  </conditionalFormatting>
  <conditionalFormatting sqref="H9:H1421">
    <cfRule type="cellIs" dxfId="0" priority="3" operator="equal">
      <formula>0</formula>
    </cfRule>
  </conditionalFormatting>
  <conditionalFormatting sqref="I108:I1421">
    <cfRule type="cellIs" dxfId="0" priority="2" operator="equal">
      <formula>0</formula>
    </cfRule>
  </conditionalFormatting>
  <conditionalFormatting sqref="D1:IV5 A1:C7 D6:K6 H1458:IV1460 H1461:XFD1488 H1489:H1496 I1489:XFD1497 A1497:H1497 $A1498:$XFD65539">
    <cfRule type="cellIs" dxfId="0" priority="178" operator="equal">
      <formula>0</formula>
    </cfRule>
  </conditionalFormatting>
  <conditionalFormatting sqref="D7:IV8 C136:C142 B136:B149 B150:G213 B214:B215 D214:G215">
    <cfRule type="cellIs" dxfId="0" priority="77" operator="equal">
      <formula>0</formula>
    </cfRule>
  </conditionalFormatting>
  <conditionalFormatting sqref="B8:C135">
    <cfRule type="cellIs" dxfId="0" priority="66" operator="equal">
      <formula>0</formula>
    </cfRule>
  </conditionalFormatting>
  <conditionalFormatting sqref="D9:G142">
    <cfRule type="cellIs" dxfId="0" priority="26" operator="equal">
      <formula>0</formula>
    </cfRule>
  </conditionalFormatting>
  <conditionalFormatting sqref="I9:IV107">
    <cfRule type="cellIs" dxfId="0" priority="153" operator="equal">
      <formula>0</formula>
    </cfRule>
  </conditionalFormatting>
  <conditionalFormatting sqref="J108:IV1457">
    <cfRule type="cellIs" dxfId="0" priority="5" operator="equal">
      <formula>0</formula>
    </cfRule>
  </conditionalFormatting>
  <conditionalFormatting sqref="C143:G149">
    <cfRule type="cellIs" dxfId="0" priority="20" operator="equal">
      <formula>0</formula>
    </cfRule>
  </conditionalFormatting>
  <conditionalFormatting sqref="B217 D217:G217">
    <cfRule type="cellIs" dxfId="0" priority="11" operator="equal">
      <formula>0</formula>
    </cfRule>
  </conditionalFormatting>
  <conditionalFormatting sqref="B218:G1496">
    <cfRule type="cellIs" dxfId="0" priority="1" operator="equal">
      <formula>0</formula>
    </cfRule>
  </conditionalFormatting>
  <conditionalFormatting sqref="H1422:I1457">
    <cfRule type="cellIs" dxfId="0" priority="143" operator="equal">
      <formula>0</formula>
    </cfRule>
  </conditionalFormatting>
  <dataValidations count="5">
    <dataValidation type="list" allowBlank="1" showInputMessage="1" showErrorMessage="1" errorTitle="PERINGATAN !!!" error="DATA HARGA YANG DIPAKAI SALAH...." sqref="I5">
      <formula1>$N$1465:$N$1468</formula1>
    </dataValidation>
    <dataValidation allowBlank="1" showInputMessage="1" showErrorMessage="1" errorTitle="PERINGATAN !!!" error="MDU / UPAH SALAH BOZ...." sqref="C1463 C1488 C1478:C1479 C1482:C1485"/>
    <dataValidation type="list" allowBlank="1" showInputMessage="1" showErrorMessage="1" errorTitle="PERINGATAN !!!" error="UKURAN MATERIAL  SALAH BOZ...." sqref="A65454 IV65454">
      <formula1>#REF!</formula1>
    </dataValidation>
    <dataValidation type="list" allowBlank="1" showInputMessage="1" showErrorMessage="1" errorTitle="PERINGATAN !!!" error="NAMA MATERIAL / UPAH SALAH BOZ...." sqref="IU65454">
      <formula1>#REF!</formula1>
    </dataValidation>
    <dataValidation type="list" allowBlank="1" showInputMessage="1" showErrorMessage="1" errorTitle="PERINGATAN !!!" error="GOLONGAN MATERIAL/JASA SALAH...." sqref="D8:D1496">
      <formula1>$P$1742:$P$1746</formula1>
    </dataValidation>
  </dataValidations>
  <printOptions horizontalCentered="1"/>
  <pageMargins left="0.39" right="0.393700787401575" top="0.590551181102362" bottom="0.590551181102362" header="0.196850393700787" footer="0.196850393700787"/>
  <pageSetup paperSize="9" scale="61" orientation="portrait" horizontalDpi="300" verticalDpi="300"/>
  <headerFooter alignWithMargins="0">
    <oddFooter>&amp;L*) Harga KHS 2005&amp;R&amp;P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6699"/>
  </sheetPr>
  <dimension ref="A2:L27"/>
  <sheetViews>
    <sheetView zoomScale="55" zoomScaleNormal="55" zoomScaleSheetLayoutView="85" topLeftCell="A7" workbookViewId="0">
      <selection activeCell="M15" sqref="M15"/>
    </sheetView>
  </sheetViews>
  <sheetFormatPr defaultColWidth="9.14285714285714" defaultRowHeight="15"/>
  <cols>
    <col min="1" max="1" width="4.28571428571429" style="365" customWidth="1"/>
    <col min="2" max="2" width="33.2857142857143" style="365" customWidth="1"/>
    <col min="3" max="3" width="3.71428571428571" style="366" customWidth="1"/>
    <col min="4" max="4" width="15" style="365" customWidth="1"/>
    <col min="5" max="5" width="12.4285714285714" style="365" customWidth="1"/>
    <col min="6" max="6" width="5.42857142857143" style="365" customWidth="1"/>
    <col min="7" max="7" width="5.42857142857143" style="365" hidden="1" customWidth="1"/>
    <col min="8" max="8" width="5.14285714285714" style="365" customWidth="1"/>
    <col min="9" max="9" width="34.1428571428571" style="365" customWidth="1"/>
    <col min="10" max="10" width="3.57142857142857" style="365" customWidth="1"/>
    <col min="11" max="11" width="12.7142857142857" style="365" customWidth="1"/>
    <col min="12" max="12" width="12.4285714285714" style="365" customWidth="1"/>
    <col min="13" max="13" width="15" style="365" customWidth="1"/>
    <col min="14" max="14" width="17" style="365" customWidth="1"/>
    <col min="15" max="15" width="18.1428571428571" style="365" customWidth="1"/>
    <col min="16" max="16" width="20.2857142857143" style="365" customWidth="1"/>
    <col min="17" max="17" width="14.5714285714286" style="365" customWidth="1"/>
    <col min="18" max="16384" width="9.14285714285714" style="365"/>
  </cols>
  <sheetData>
    <row r="2" s="364" customFormat="1" ht="18.75" customHeight="1" spans="2:9">
      <c r="B2" s="367" t="s">
        <v>1498</v>
      </c>
      <c r="C2" s="367"/>
      <c r="D2" s="367"/>
      <c r="E2" s="367"/>
      <c r="I2" s="433"/>
    </row>
    <row r="3" s="364" customFormat="1" ht="13.5" customHeight="1" spans="2:9">
      <c r="B3" s="368"/>
      <c r="C3" s="368"/>
      <c r="D3" s="368"/>
      <c r="E3" s="368"/>
      <c r="I3" s="433"/>
    </row>
    <row r="4" s="364" customFormat="1" ht="29.25" customHeight="1" spans="1:12">
      <c r="A4" s="369"/>
      <c r="B4" s="370" t="s">
        <v>1499</v>
      </c>
      <c r="C4" s="371"/>
      <c r="D4" s="371"/>
      <c r="E4" s="372"/>
      <c r="F4" s="373"/>
      <c r="G4" s="373"/>
      <c r="H4" s="374"/>
      <c r="I4" s="434" t="s">
        <v>1500</v>
      </c>
      <c r="J4" s="435"/>
      <c r="K4" s="435"/>
      <c r="L4" s="436"/>
    </row>
    <row r="5" ht="34.5" customHeight="1" spans="1:12">
      <c r="A5" s="375"/>
      <c r="B5" s="376" t="s">
        <v>1501</v>
      </c>
      <c r="C5" s="377" t="s">
        <v>16</v>
      </c>
      <c r="D5" s="378" t="str">
        <f>DATA!D14</f>
        <v>PB BANGKIT ARIF WIJAKSANA 11KVA</v>
      </c>
      <c r="E5" s="379"/>
      <c r="F5" s="380"/>
      <c r="G5" s="380"/>
      <c r="I5" s="437" t="s">
        <v>1501</v>
      </c>
      <c r="J5" s="377" t="s">
        <v>16</v>
      </c>
      <c r="K5" s="438" t="str">
        <f>D5</f>
        <v>PB BANGKIT ARIF WIJAKSANA 11KVA</v>
      </c>
      <c r="L5" s="439"/>
    </row>
    <row r="6" ht="31.5" customHeight="1" spans="1:12">
      <c r="A6" s="375"/>
      <c r="B6" s="376" t="s">
        <v>1502</v>
      </c>
      <c r="C6" s="377" t="s">
        <v>16</v>
      </c>
      <c r="D6" s="381">
        <f>DATA!D17*1000</f>
        <v>0</v>
      </c>
      <c r="E6" s="382"/>
      <c r="F6" s="380"/>
      <c r="G6" s="380"/>
      <c r="I6" s="437" t="s">
        <v>1503</v>
      </c>
      <c r="J6" s="377" t="s">
        <v>16</v>
      </c>
      <c r="K6" s="440">
        <f>DATA!D20*1000</f>
        <v>11000</v>
      </c>
      <c r="L6" s="441"/>
    </row>
    <row r="7" ht="30.75" customHeight="1" spans="1:12">
      <c r="A7" s="375"/>
      <c r="B7" s="376" t="s">
        <v>1504</v>
      </c>
      <c r="C7" s="377" t="s">
        <v>16</v>
      </c>
      <c r="D7" s="383">
        <f>DATA!D18</f>
        <v>1</v>
      </c>
      <c r="E7" s="384"/>
      <c r="F7" s="385" t="s">
        <v>1505</v>
      </c>
      <c r="I7" s="437" t="s">
        <v>1504</v>
      </c>
      <c r="J7" s="377" t="s">
        <v>16</v>
      </c>
      <c r="K7" s="442">
        <f>DATA!D21</f>
        <v>1</v>
      </c>
      <c r="L7" s="443"/>
    </row>
    <row r="8" ht="51" customHeight="1" spans="1:12">
      <c r="A8" s="375"/>
      <c r="B8" s="376" t="s">
        <v>1506</v>
      </c>
      <c r="C8" s="377" t="s">
        <v>16</v>
      </c>
      <c r="D8" s="383">
        <f>DATA!D19</f>
        <v>220</v>
      </c>
      <c r="E8" s="384"/>
      <c r="F8" s="385" t="s">
        <v>1505</v>
      </c>
      <c r="G8" s="386">
        <v>220</v>
      </c>
      <c r="I8" s="437" t="s">
        <v>1506</v>
      </c>
      <c r="J8" s="377" t="s">
        <v>16</v>
      </c>
      <c r="K8" s="442">
        <f>DATA!D22</f>
        <v>220</v>
      </c>
      <c r="L8" s="443"/>
    </row>
    <row r="9" ht="30" customHeight="1" spans="1:12">
      <c r="A9" s="375"/>
      <c r="B9" s="387" t="s">
        <v>1507</v>
      </c>
      <c r="C9" s="388" t="s">
        <v>16</v>
      </c>
      <c r="D9" s="389">
        <f>IF(D7=1,D6/(380/3^0.5),(D6/(380*3^0.5)))</f>
        <v>0</v>
      </c>
      <c r="E9" s="390"/>
      <c r="F9" s="391"/>
      <c r="G9" s="392">
        <v>380</v>
      </c>
      <c r="I9" s="444" t="s">
        <v>1507</v>
      </c>
      <c r="J9" s="388" t="s">
        <v>16</v>
      </c>
      <c r="K9" s="445">
        <f>IF(K7=1,K6/(380/3^0.5),(K6/(380*3^0.5)))</f>
        <v>50.138312850678</v>
      </c>
      <c r="L9" s="446"/>
    </row>
    <row r="10" ht="24.75" customHeight="1" spans="2:12">
      <c r="B10" s="393"/>
      <c r="C10" s="394"/>
      <c r="D10" s="395"/>
      <c r="E10" s="395"/>
      <c r="F10" s="391"/>
      <c r="G10" s="392"/>
      <c r="I10" s="393"/>
      <c r="J10" s="394"/>
      <c r="K10" s="395"/>
      <c r="L10" s="395"/>
    </row>
    <row r="11" ht="16.5" spans="2:9">
      <c r="B11" s="396" t="s">
        <v>1508</v>
      </c>
      <c r="I11" s="396" t="s">
        <v>1509</v>
      </c>
    </row>
    <row r="12" ht="34.5" customHeight="1" spans="1:12">
      <c r="A12" s="375"/>
      <c r="B12" s="397" t="s">
        <v>1510</v>
      </c>
      <c r="C12" s="398" t="s">
        <v>16</v>
      </c>
      <c r="D12" s="399" t="s">
        <v>1511</v>
      </c>
      <c r="E12" s="400"/>
      <c r="F12" s="380"/>
      <c r="G12" s="380"/>
      <c r="I12" s="447" t="s">
        <v>1510</v>
      </c>
      <c r="J12" s="398" t="s">
        <v>16</v>
      </c>
      <c r="K12" s="399" t="s">
        <v>1511</v>
      </c>
      <c r="L12" s="400"/>
    </row>
    <row r="13" ht="31.5" customHeight="1" spans="1:12">
      <c r="A13" s="375"/>
      <c r="B13" s="401" t="s">
        <v>1512</v>
      </c>
      <c r="C13" s="402" t="s">
        <v>16</v>
      </c>
      <c r="D13" s="403" t="s">
        <v>1513</v>
      </c>
      <c r="E13" s="404"/>
      <c r="F13" s="380"/>
      <c r="G13" s="380"/>
      <c r="I13" s="448" t="s">
        <v>1512</v>
      </c>
      <c r="J13" s="402" t="s">
        <v>16</v>
      </c>
      <c r="K13" s="403" t="s">
        <v>1513</v>
      </c>
      <c r="L13" s="404"/>
    </row>
    <row r="14" ht="30.75" customHeight="1" spans="1:12">
      <c r="A14" s="375"/>
      <c r="B14" s="401" t="s">
        <v>1514</v>
      </c>
      <c r="C14" s="402" t="s">
        <v>16</v>
      </c>
      <c r="D14" s="405">
        <v>50</v>
      </c>
      <c r="E14" s="406"/>
      <c r="F14" s="385" t="s">
        <v>1505</v>
      </c>
      <c r="G14" s="407">
        <v>50</v>
      </c>
      <c r="I14" s="448" t="s">
        <v>1514</v>
      </c>
      <c r="J14" s="402" t="s">
        <v>16</v>
      </c>
      <c r="K14" s="449">
        <v>50</v>
      </c>
      <c r="L14" s="450"/>
    </row>
    <row r="15" ht="57" customHeight="1" spans="1:12">
      <c r="A15" s="375"/>
      <c r="B15" s="401" t="s">
        <v>1504</v>
      </c>
      <c r="C15" s="402" t="s">
        <v>16</v>
      </c>
      <c r="D15" s="408">
        <v>1</v>
      </c>
      <c r="E15" s="409"/>
      <c r="F15" s="385" t="s">
        <v>1505</v>
      </c>
      <c r="G15" s="407">
        <v>100</v>
      </c>
      <c r="I15" s="448" t="s">
        <v>1504</v>
      </c>
      <c r="J15" s="402" t="s">
        <v>16</v>
      </c>
      <c r="K15" s="408">
        <v>1</v>
      </c>
      <c r="L15" s="409"/>
    </row>
    <row r="16" ht="44.25" customHeight="1" spans="1:12">
      <c r="A16" s="375"/>
      <c r="B16" s="401" t="s">
        <v>1515</v>
      </c>
      <c r="C16" s="402"/>
      <c r="D16" s="410">
        <f>97+89</f>
        <v>186</v>
      </c>
      <c r="E16" s="411"/>
      <c r="F16" s="385"/>
      <c r="G16" s="407">
        <v>160</v>
      </c>
      <c r="I16" s="448" t="s">
        <v>1516</v>
      </c>
      <c r="J16" s="402" t="s">
        <v>16</v>
      </c>
      <c r="K16" s="451">
        <f>K9</f>
        <v>50.138312850678</v>
      </c>
      <c r="L16" s="452"/>
    </row>
    <row r="17" ht="34.5" customHeight="1" spans="1:12">
      <c r="A17" s="375"/>
      <c r="B17" s="401" t="s">
        <v>1517</v>
      </c>
      <c r="C17" s="402" t="s">
        <v>16</v>
      </c>
      <c r="D17" s="412">
        <f>IF(D15=1,D14/(20/3^0.5),(D14/(20*3^0.5)))</f>
        <v>4.33012701892219</v>
      </c>
      <c r="E17" s="413"/>
      <c r="F17" s="385" t="s">
        <v>1505</v>
      </c>
      <c r="G17" s="414">
        <v>200</v>
      </c>
      <c r="I17" s="448" t="s">
        <v>1517</v>
      </c>
      <c r="J17" s="402" t="s">
        <v>16</v>
      </c>
      <c r="K17" s="453">
        <f>IF(K15=1,K14/(20/3^0.5),(K14/(20*3^0.5)))</f>
        <v>4.33012701892219</v>
      </c>
      <c r="L17" s="454"/>
    </row>
    <row r="18" ht="34.5" customHeight="1" spans="1:12">
      <c r="A18" s="375"/>
      <c r="B18" s="401" t="s">
        <v>1518</v>
      </c>
      <c r="C18" s="402" t="s">
        <v>16</v>
      </c>
      <c r="D18" s="412">
        <f>IF(D15=1,D14/(380/3^0.5),(D14/(380*3^0.5)))*1000</f>
        <v>227.901422048536</v>
      </c>
      <c r="E18" s="413"/>
      <c r="F18" s="385" t="s">
        <v>1505</v>
      </c>
      <c r="G18" s="414">
        <v>250</v>
      </c>
      <c r="I18" s="448" t="s">
        <v>1518</v>
      </c>
      <c r="J18" s="402" t="s">
        <v>16</v>
      </c>
      <c r="K18" s="453">
        <f>IF(K15=1,K14/(380/3^0.5),(K14/(380*3^0.5)))*1000</f>
        <v>227.901422048536</v>
      </c>
      <c r="L18" s="454"/>
    </row>
    <row r="19" ht="30" customHeight="1" spans="1:12">
      <c r="A19" s="375"/>
      <c r="B19" s="415" t="s">
        <v>1519</v>
      </c>
      <c r="C19" s="416" t="s">
        <v>16</v>
      </c>
      <c r="D19" s="412">
        <f>IF(D15=1,D14/(380/3^0.5),(D14/(380*3^0.5)))</f>
        <v>0.227901422048536</v>
      </c>
      <c r="E19" s="413"/>
      <c r="F19" s="391"/>
      <c r="G19" s="392"/>
      <c r="I19" s="455" t="s">
        <v>1519</v>
      </c>
      <c r="J19" s="416" t="s">
        <v>16</v>
      </c>
      <c r="K19" s="453">
        <f>IF(K15=1,K14/(380/3^0.5),(K14/(380*3^0.5)))</f>
        <v>0.227901422048536</v>
      </c>
      <c r="L19" s="454"/>
    </row>
    <row r="20" ht="30" customHeight="1" spans="1:12">
      <c r="A20" s="375"/>
      <c r="B20" s="417" t="s">
        <v>1520</v>
      </c>
      <c r="C20" s="418" t="s">
        <v>16</v>
      </c>
      <c r="D20" s="419">
        <f>D16/D18</f>
        <v>0.816142340526455</v>
      </c>
      <c r="E20" s="420"/>
      <c r="F20" s="391"/>
      <c r="G20" s="392"/>
      <c r="I20" s="456" t="s">
        <v>1519</v>
      </c>
      <c r="J20" s="418" t="s">
        <v>16</v>
      </c>
      <c r="K20" s="457">
        <f>K16/K18</f>
        <v>0.22</v>
      </c>
      <c r="L20" s="458"/>
    </row>
    <row r="21" ht="9.75" customHeight="1" spans="1:12">
      <c r="A21" s="375"/>
      <c r="B21" s="421" t="s">
        <v>1520</v>
      </c>
      <c r="C21" s="422" t="s">
        <v>16</v>
      </c>
      <c r="D21" s="423">
        <v>1</v>
      </c>
      <c r="E21" s="423"/>
      <c r="F21" s="424"/>
      <c r="G21" s="425"/>
      <c r="H21" s="426"/>
      <c r="I21" s="421" t="s">
        <v>1519</v>
      </c>
      <c r="J21" s="422" t="s">
        <v>16</v>
      </c>
      <c r="K21" s="423">
        <v>1</v>
      </c>
      <c r="L21" s="423"/>
    </row>
    <row r="22" ht="6.75" customHeight="1" spans="2:12">
      <c r="B22" s="393"/>
      <c r="C22" s="394"/>
      <c r="D22" s="427"/>
      <c r="E22" s="427"/>
      <c r="F22" s="391"/>
      <c r="G22" s="392"/>
      <c r="J22" s="394"/>
      <c r="K22" s="427"/>
      <c r="L22" s="427"/>
    </row>
    <row r="24" ht="200.25" customHeight="1" spans="2:12">
      <c r="B24" s="428"/>
      <c r="C24" s="429"/>
      <c r="D24" s="429"/>
      <c r="E24" s="430"/>
      <c r="I24" s="428"/>
      <c r="J24" s="429"/>
      <c r="K24" s="429"/>
      <c r="L24" s="430"/>
    </row>
    <row r="26" spans="4:4">
      <c r="D26" s="431"/>
    </row>
    <row r="27" spans="4:4">
      <c r="D27" s="432"/>
    </row>
  </sheetData>
  <mergeCells count="33">
    <mergeCell ref="B2:E2"/>
    <mergeCell ref="B4:E4"/>
    <mergeCell ref="I4:L4"/>
    <mergeCell ref="D5:E5"/>
    <mergeCell ref="K5:L5"/>
    <mergeCell ref="D6:E6"/>
    <mergeCell ref="K6:L6"/>
    <mergeCell ref="D7:E7"/>
    <mergeCell ref="K7:L7"/>
    <mergeCell ref="D8:E8"/>
    <mergeCell ref="K8:L8"/>
    <mergeCell ref="D9:E9"/>
    <mergeCell ref="K9:L9"/>
    <mergeCell ref="D12:E12"/>
    <mergeCell ref="K12:L12"/>
    <mergeCell ref="D13:E13"/>
    <mergeCell ref="K13:L13"/>
    <mergeCell ref="D14:E14"/>
    <mergeCell ref="K14:L14"/>
    <mergeCell ref="D16:E16"/>
    <mergeCell ref="K16:L16"/>
    <mergeCell ref="D17:E17"/>
    <mergeCell ref="K17:L17"/>
    <mergeCell ref="D18:E18"/>
    <mergeCell ref="K18:L18"/>
    <mergeCell ref="D19:E19"/>
    <mergeCell ref="K19:L19"/>
    <mergeCell ref="D20:E20"/>
    <mergeCell ref="K20:L20"/>
    <mergeCell ref="D21:E21"/>
    <mergeCell ref="K21:L21"/>
    <mergeCell ref="B24:E24"/>
    <mergeCell ref="I24:L24"/>
  </mergeCells>
  <conditionalFormatting sqref="O4 Q4">
    <cfRule type="cellIs" dxfId="1" priority="5" stopIfTrue="1" operator="greaterThan">
      <formula>0.89</formula>
    </cfRule>
    <cfRule type="cellIs" dxfId="2" priority="6" stopIfTrue="1" operator="between">
      <formula>0.8</formula>
      <formula>0.89</formula>
    </cfRule>
  </conditionalFormatting>
  <dataValidations count="3">
    <dataValidation type="list" allowBlank="1" showInputMessage="1" showErrorMessage="1" sqref="D14:E14 K14:L14">
      <formula1>$G$14:$G$18</formula1>
    </dataValidation>
    <dataValidation type="list" allowBlank="1" showInputMessage="1" showErrorMessage="1" sqref="D15">
      <formula1>PDL!$S$28:$S$29</formula1>
    </dataValidation>
    <dataValidation type="list" allowBlank="1" showInputMessage="1" showErrorMessage="1" sqref="K15">
      <formula1>PDL!$U$31:$U$32</formula1>
    </dataValidation>
  </dataValidations>
  <pageMargins left="0.7" right="0.7" top="0.75" bottom="0.75" header="0.3" footer="0.3"/>
  <pageSetup paperSize="1" scale="55" orientation="landscape"/>
  <headerFooter/>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6699"/>
  </sheetPr>
  <dimension ref="B1:K26"/>
  <sheetViews>
    <sheetView showGridLines="0" zoomScale="85" zoomScaleNormal="85" topLeftCell="A10" workbookViewId="0">
      <selection activeCell="N23" sqref="N23"/>
    </sheetView>
  </sheetViews>
  <sheetFormatPr defaultColWidth="9.14285714285714" defaultRowHeight="15"/>
  <cols>
    <col min="1" max="1" width="1.28571428571429" style="334" customWidth="1"/>
    <col min="2" max="2" width="25.1428571428571" style="334" customWidth="1"/>
    <col min="3" max="3" width="3.28571428571429" style="334" customWidth="1"/>
    <col min="4" max="4" width="26.2857142857143" style="335" customWidth="1"/>
    <col min="5" max="5" width="6.42857142857143" style="334" customWidth="1"/>
    <col min="6" max="6" width="12" style="334" customWidth="1"/>
    <col min="7" max="8" width="9.14285714285714" style="334" hidden="1" customWidth="1"/>
    <col min="9" max="9" width="9.14285714285714" style="334"/>
    <col min="10" max="10" width="3.85714285714286" style="334" customWidth="1"/>
    <col min="11" max="11" width="2.71428571428571" style="334" customWidth="1"/>
    <col min="12" max="16384" width="9.14285714285714" style="334"/>
  </cols>
  <sheetData>
    <row r="1" ht="12.75" customHeight="1" spans="2:4">
      <c r="B1" s="336"/>
      <c r="C1" s="336"/>
      <c r="D1" s="336"/>
    </row>
    <row r="2" ht="15.75" customHeight="1" spans="2:4">
      <c r="B2" s="337" t="s">
        <v>1521</v>
      </c>
      <c r="C2" s="338"/>
      <c r="D2" s="339"/>
    </row>
    <row r="3" ht="20.1" customHeight="1" spans="2:4">
      <c r="B3" s="340" t="s">
        <v>1522</v>
      </c>
      <c r="C3" s="341" t="s">
        <v>16</v>
      </c>
      <c r="D3" s="342">
        <v>2023</v>
      </c>
    </row>
    <row r="4" ht="20.1" customHeight="1" spans="2:4">
      <c r="B4" s="340" t="s">
        <v>1523</v>
      </c>
      <c r="C4" s="341" t="s">
        <v>16</v>
      </c>
      <c r="D4" s="343">
        <v>0.12</v>
      </c>
    </row>
    <row r="5" ht="20.1" customHeight="1" spans="2:11">
      <c r="B5" s="340" t="s">
        <v>1524</v>
      </c>
      <c r="C5" s="341" t="s">
        <v>16</v>
      </c>
      <c r="D5" s="344">
        <v>1084.12504588658</v>
      </c>
      <c r="F5" s="345" t="s">
        <v>1525</v>
      </c>
      <c r="K5" s="363"/>
    </row>
    <row r="6" ht="20.1" customHeight="1" spans="2:6">
      <c r="B6" s="340" t="s">
        <v>1526</v>
      </c>
      <c r="C6" s="341" t="s">
        <v>16</v>
      </c>
      <c r="D6" s="346">
        <v>25</v>
      </c>
      <c r="F6" s="345"/>
    </row>
    <row r="7" ht="20.1" customHeight="1" spans="2:4">
      <c r="B7" s="340" t="s">
        <v>1527</v>
      </c>
      <c r="C7" s="341" t="s">
        <v>16</v>
      </c>
      <c r="D7" s="347">
        <v>0.0225</v>
      </c>
    </row>
    <row r="8" ht="20.1" customHeight="1" spans="2:4">
      <c r="B8" s="340" t="s">
        <v>1528</v>
      </c>
      <c r="C8" s="341" t="s">
        <v>16</v>
      </c>
      <c r="D8" s="348">
        <f>D20-D17</f>
        <v>11</v>
      </c>
    </row>
    <row r="9" ht="20.1" customHeight="1" spans="2:4">
      <c r="B9" s="340" t="s">
        <v>1529</v>
      </c>
      <c r="C9" s="341" t="s">
        <v>16</v>
      </c>
      <c r="D9" s="348">
        <f>(D8*D25)*1000</f>
        <v>10659000</v>
      </c>
    </row>
    <row r="10" ht="20.1" customHeight="1" spans="2:4">
      <c r="B10" s="340" t="s">
        <v>1530</v>
      </c>
      <c r="C10" s="341" t="s">
        <v>16</v>
      </c>
      <c r="D10" s="348">
        <f ca="1">RAB!K86</f>
        <v>36229434.6885</v>
      </c>
    </row>
    <row r="11" ht="20.1" customHeight="1" spans="2:4">
      <c r="B11" s="340" t="s">
        <v>1531</v>
      </c>
      <c r="C11" s="341" t="s">
        <v>16</v>
      </c>
      <c r="D11" s="349">
        <f ca="1">2%*D10</f>
        <v>724588.69377</v>
      </c>
    </row>
    <row r="12" ht="9" customHeight="1" spans="2:4">
      <c r="B12" s="350"/>
      <c r="C12" s="350"/>
      <c r="D12" s="350"/>
    </row>
    <row r="13" ht="15.75" customHeight="1" spans="2:4">
      <c r="B13" s="351"/>
      <c r="C13" s="351"/>
      <c r="D13" s="351"/>
    </row>
    <row r="14" ht="48.75" customHeight="1" spans="2:5">
      <c r="B14" s="352" t="s">
        <v>1501</v>
      </c>
      <c r="C14" s="353" t="s">
        <v>16</v>
      </c>
      <c r="D14" s="354" t="str">
        <f>RAB!G6</f>
        <v>PB BANGKIT ARIF WIJAKSANA 11KVA</v>
      </c>
      <c r="E14" s="355" t="s">
        <v>1505</v>
      </c>
    </row>
    <row r="15" ht="20.1" customHeight="1" spans="2:5">
      <c r="B15" s="356" t="s">
        <v>1532</v>
      </c>
      <c r="C15" s="357" t="s">
        <v>16</v>
      </c>
      <c r="D15" s="358" t="s">
        <v>1533</v>
      </c>
      <c r="E15" s="355" t="s">
        <v>1505</v>
      </c>
    </row>
    <row r="16" ht="20.1" customHeight="1" spans="2:5">
      <c r="B16" s="356" t="s">
        <v>1534</v>
      </c>
      <c r="C16" s="357" t="s">
        <v>16</v>
      </c>
      <c r="D16" s="358" t="s">
        <v>1535</v>
      </c>
      <c r="E16" s="355" t="s">
        <v>1505</v>
      </c>
    </row>
    <row r="17" ht="20.1" customHeight="1" spans="2:5">
      <c r="B17" s="356" t="s">
        <v>1536</v>
      </c>
      <c r="C17" s="357" t="s">
        <v>16</v>
      </c>
      <c r="D17" s="359">
        <v>0</v>
      </c>
      <c r="E17" s="355" t="s">
        <v>1505</v>
      </c>
    </row>
    <row r="18" ht="20.1" hidden="1" customHeight="1" spans="2:5">
      <c r="B18" s="356" t="s">
        <v>1537</v>
      </c>
      <c r="C18" s="357"/>
      <c r="D18" s="359">
        <f>IF((D17&lt;=11),1,3)</f>
        <v>1</v>
      </c>
      <c r="E18" s="355"/>
    </row>
    <row r="19" ht="20.1" hidden="1" customHeight="1" spans="2:5">
      <c r="B19" s="356" t="s">
        <v>1538</v>
      </c>
      <c r="C19" s="357"/>
      <c r="D19" s="359">
        <f>IF((D17&lt;=11),220,380)</f>
        <v>220</v>
      </c>
      <c r="E19" s="355"/>
    </row>
    <row r="20" ht="20.1" customHeight="1" spans="2:5">
      <c r="B20" s="356" t="s">
        <v>1539</v>
      </c>
      <c r="C20" s="357" t="s">
        <v>16</v>
      </c>
      <c r="D20" s="358">
        <v>11</v>
      </c>
      <c r="E20" s="355" t="s">
        <v>1505</v>
      </c>
    </row>
    <row r="21" ht="20.1" hidden="1" customHeight="1" spans="2:5">
      <c r="B21" s="356" t="s">
        <v>1537</v>
      </c>
      <c r="C21" s="357"/>
      <c r="D21" s="359">
        <f>IF((D20&lt;=11),1,3)</f>
        <v>1</v>
      </c>
      <c r="E21" s="355"/>
    </row>
    <row r="22" ht="20.1" hidden="1" customHeight="1" spans="2:5">
      <c r="B22" s="356" t="s">
        <v>1538</v>
      </c>
      <c r="C22" s="357"/>
      <c r="D22" s="359">
        <f>IF((D20&lt;=11),220,380)</f>
        <v>220</v>
      </c>
      <c r="E22" s="355"/>
    </row>
    <row r="23" ht="20.1" customHeight="1" spans="2:5">
      <c r="B23" s="356" t="s">
        <v>1540</v>
      </c>
      <c r="C23" s="357" t="s">
        <v>16</v>
      </c>
      <c r="D23" s="358">
        <v>1444.7</v>
      </c>
      <c r="E23" s="355" t="s">
        <v>1505</v>
      </c>
    </row>
    <row r="24" ht="20.1" customHeight="1" spans="2:5">
      <c r="B24" s="356" t="s">
        <v>1541</v>
      </c>
      <c r="C24" s="357" t="s">
        <v>16</v>
      </c>
      <c r="D24" s="358">
        <v>1444.7</v>
      </c>
      <c r="E24" s="355" t="s">
        <v>1505</v>
      </c>
    </row>
    <row r="25" ht="20.1" customHeight="1" spans="2:5">
      <c r="B25" s="356" t="s">
        <v>1542</v>
      </c>
      <c r="C25" s="357" t="s">
        <v>16</v>
      </c>
      <c r="D25" s="359">
        <v>969</v>
      </c>
      <c r="E25" s="355" t="s">
        <v>1505</v>
      </c>
    </row>
    <row r="26" ht="20.1" customHeight="1" spans="2:5">
      <c r="B26" s="360" t="s">
        <v>1543</v>
      </c>
      <c r="C26" s="361" t="s">
        <v>16</v>
      </c>
      <c r="D26" s="362">
        <v>40</v>
      </c>
      <c r="E26" s="355" t="s">
        <v>1505</v>
      </c>
    </row>
  </sheetData>
  <mergeCells count="2">
    <mergeCell ref="B1:D1"/>
    <mergeCell ref="B12:D12"/>
  </mergeCells>
  <pageMargins left="0.7" right="0.7" top="0.75" bottom="0.75" header="0.3" footer="0.3"/>
  <pageSetup paperSize="9" orientation="portrait"/>
  <headerFooter/>
  <rowBreaks count="1" manualBreakCount="1">
    <brk id="28" max="16383" man="1"/>
  </rowBreaks>
  <colBreaks count="1" manualBreakCount="1">
    <brk id="5" max="1048575" man="1"/>
  </col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tabColor rgb="FFFF6699"/>
  </sheetPr>
  <dimension ref="A1:V39"/>
  <sheetViews>
    <sheetView showGridLines="0" zoomScale="70" zoomScaleNormal="70" topLeftCell="J1" workbookViewId="0">
      <pane ySplit="6" topLeftCell="A7" activePane="bottomLeft" state="frozen"/>
      <selection/>
      <selection pane="bottomLeft" activeCell="M23" sqref="M23"/>
    </sheetView>
  </sheetViews>
  <sheetFormatPr defaultColWidth="9.14285714285714" defaultRowHeight="15"/>
  <cols>
    <col min="1" max="1" width="5" style="295" customWidth="1"/>
    <col min="2" max="2" width="6.28571428571429" style="295" customWidth="1"/>
    <col min="3" max="3" width="15.1428571428571" style="295" customWidth="1"/>
    <col min="4" max="4" width="15" style="295" customWidth="1"/>
    <col min="5" max="5" width="15.1428571428571" style="295" customWidth="1"/>
    <col min="6" max="6" width="12.1428571428571" style="295" customWidth="1"/>
    <col min="7" max="7" width="10" style="295" customWidth="1"/>
    <col min="8" max="8" width="15.5714285714286" style="295" customWidth="1"/>
    <col min="9" max="9" width="14.1428571428571" style="295" customWidth="1"/>
    <col min="10" max="10" width="13.8571428571429" style="295" customWidth="1"/>
    <col min="11" max="11" width="15.5714285714286" style="295" customWidth="1"/>
    <col min="12" max="12" width="11.1428571428571" style="295" customWidth="1"/>
    <col min="13" max="13" width="13.8571428571429" style="295" customWidth="1"/>
    <col min="14" max="14" width="12.8571428571429" style="295" customWidth="1"/>
    <col min="15" max="15" width="7" style="295" customWidth="1"/>
    <col min="16" max="17" width="12.8571428571429" style="295" customWidth="1"/>
    <col min="18" max="18" width="1.28571428571429" style="295" hidden="1" customWidth="1"/>
    <col min="19" max="19" width="3" style="296" hidden="1" customWidth="1"/>
    <col min="20" max="16384" width="9.14285714285714" style="295"/>
  </cols>
  <sheetData>
    <row r="1" spans="7:7">
      <c r="G1" s="297"/>
    </row>
    <row r="2" spans="7:11">
      <c r="G2" s="297"/>
      <c r="K2" s="297"/>
    </row>
    <row r="3" spans="2:7">
      <c r="B3" s="298" t="s">
        <v>1544</v>
      </c>
      <c r="C3" s="298"/>
      <c r="D3" s="298"/>
      <c r="E3" s="298"/>
      <c r="F3" s="299" t="str">
        <f>DATA!D14</f>
        <v>PB BANGKIT ARIF WIJAKSANA 11KVA</v>
      </c>
      <c r="G3" s="297"/>
    </row>
    <row r="4" ht="7.5" customHeight="1" spans="2:7">
      <c r="B4" s="298"/>
      <c r="C4" s="298"/>
      <c r="D4" s="298"/>
      <c r="E4" s="298"/>
      <c r="F4" s="299"/>
      <c r="G4" s="297"/>
    </row>
    <row r="5" ht="20.1" customHeight="1" spans="2:21">
      <c r="B5" s="300" t="s">
        <v>1522</v>
      </c>
      <c r="C5" s="300" t="s">
        <v>1545</v>
      </c>
      <c r="D5" s="301" t="s">
        <v>1546</v>
      </c>
      <c r="E5" s="301" t="s">
        <v>1547</v>
      </c>
      <c r="F5" s="300" t="s">
        <v>1548</v>
      </c>
      <c r="G5" s="300"/>
      <c r="H5" s="300"/>
      <c r="I5" s="300"/>
      <c r="J5" s="300"/>
      <c r="K5" s="300" t="s">
        <v>1549</v>
      </c>
      <c r="L5" s="300"/>
      <c r="M5" s="313"/>
      <c r="N5" s="314" t="s">
        <v>1550</v>
      </c>
      <c r="O5" s="301" t="s">
        <v>1551</v>
      </c>
      <c r="P5" s="301" t="s">
        <v>1552</v>
      </c>
      <c r="Q5" s="301" t="s">
        <v>1553</v>
      </c>
      <c r="R5" s="322"/>
      <c r="S5" s="323"/>
      <c r="T5" s="324" t="s">
        <v>1554</v>
      </c>
      <c r="U5" s="325"/>
    </row>
    <row r="6" ht="20.1" customHeight="1" spans="2:21">
      <c r="B6" s="300"/>
      <c r="C6" s="300"/>
      <c r="D6" s="300"/>
      <c r="E6" s="300"/>
      <c r="F6" s="300" t="s">
        <v>1555</v>
      </c>
      <c r="G6" s="300" t="s">
        <v>1556</v>
      </c>
      <c r="H6" s="300" t="s">
        <v>1557</v>
      </c>
      <c r="I6" s="300" t="s">
        <v>1558</v>
      </c>
      <c r="J6" s="300" t="s">
        <v>1559</v>
      </c>
      <c r="K6" s="300" t="s">
        <v>1560</v>
      </c>
      <c r="L6" s="300" t="s">
        <v>1561</v>
      </c>
      <c r="M6" s="300" t="s">
        <v>1559</v>
      </c>
      <c r="N6" s="315"/>
      <c r="O6" s="300"/>
      <c r="P6" s="300"/>
      <c r="Q6" s="300"/>
      <c r="R6" s="322"/>
      <c r="S6" s="323"/>
      <c r="T6" s="300"/>
      <c r="U6" s="326"/>
    </row>
    <row r="7" ht="20.1" customHeight="1" spans="1:21">
      <c r="A7" s="302">
        <v>0</v>
      </c>
      <c r="B7" s="303">
        <v>2023</v>
      </c>
      <c r="C7" s="304">
        <f>DATA!D8*DATA!D26*4</f>
        <v>1760</v>
      </c>
      <c r="D7" s="305">
        <f>C7*4/24</f>
        <v>293.333333333333</v>
      </c>
      <c r="E7" s="305">
        <f>C7-D7</f>
        <v>1466.66666666667</v>
      </c>
      <c r="F7" s="306">
        <f ca="1">DATA!D10/1000000</f>
        <v>36.2294346885</v>
      </c>
      <c r="G7" s="307">
        <f ca="1">DATA!$D$11/1000000</f>
        <v>0.72458869377</v>
      </c>
      <c r="H7" s="307">
        <f>C7*DATA!$D$5/1000000</f>
        <v>1.90806008076039</v>
      </c>
      <c r="I7" s="307">
        <f>(C7*DATA!$D$5*DATA!$D$7)/1000000</f>
        <v>0.0429313518171087</v>
      </c>
      <c r="J7" s="305">
        <f ca="1">SUM(F7:I7)</f>
        <v>38.9050148148475</v>
      </c>
      <c r="K7" s="316">
        <f>DATA!D9/1000000</f>
        <v>10.659</v>
      </c>
      <c r="L7" s="305">
        <f>((D7*DATA!$D$23)/1000000)+((E7*DATA!$D$24)/1000000)</f>
        <v>2.542672</v>
      </c>
      <c r="M7" s="305">
        <f>K7+L7</f>
        <v>13.201672</v>
      </c>
      <c r="N7" s="305">
        <f ca="1">M7-J7</f>
        <v>-25.7033428148475</v>
      </c>
      <c r="O7" s="303">
        <v>1</v>
      </c>
      <c r="P7" s="305">
        <f ca="1">O7*N7</f>
        <v>-25.7033428148475</v>
      </c>
      <c r="Q7" s="305">
        <f ca="1">P7</f>
        <v>-25.7033428148475</v>
      </c>
      <c r="S7" s="296" t="str">
        <f ca="1">IF(Q7&lt;0,"a","")</f>
        <v>a</v>
      </c>
      <c r="T7" s="327" t="str">
        <f ca="1">IF(Q5&gt;=0,"",IF(Q7&lt;0,"",IF(Q7=0,A7,(A7-(Q7/N7)))))</f>
        <v/>
      </c>
      <c r="U7" s="296"/>
    </row>
    <row r="8" ht="20.1" customHeight="1" spans="1:21">
      <c r="A8" s="302">
        <f>A7+1</f>
        <v>1</v>
      </c>
      <c r="B8" s="303">
        <f>B7+1</f>
        <v>2024</v>
      </c>
      <c r="C8" s="308">
        <f>DATA!D8*DATA!D26*12</f>
        <v>5280</v>
      </c>
      <c r="D8" s="305">
        <f>C8*4/24</f>
        <v>880</v>
      </c>
      <c r="E8" s="305">
        <f t="shared" ref="E8:E32" si="0">C8-D8</f>
        <v>4400</v>
      </c>
      <c r="F8" s="303"/>
      <c r="G8" s="307">
        <f ca="1">DATA!$D$11/1000000</f>
        <v>0.72458869377</v>
      </c>
      <c r="H8" s="307">
        <f>C8*DATA!$D$5/1000000</f>
        <v>5.72418024228116</v>
      </c>
      <c r="I8" s="307">
        <f>(C8*DATA!$D$5*DATA!$D$7)/1000000</f>
        <v>0.128794055451326</v>
      </c>
      <c r="J8" s="305">
        <f ca="1" t="shared" ref="J8:J32" si="1">SUM(F8:I8)</f>
        <v>6.57756299150249</v>
      </c>
      <c r="K8" s="317"/>
      <c r="L8" s="305">
        <f>((D8*DATA!$D$23)/1000000)+((E8*DATA!$D$24)/1000000)</f>
        <v>7.628016</v>
      </c>
      <c r="M8" s="305">
        <f t="shared" ref="M8:M32" si="2">K8+L8</f>
        <v>7.628016</v>
      </c>
      <c r="N8" s="305">
        <f ca="1">M8-J8</f>
        <v>1.05045300849751</v>
      </c>
      <c r="O8" s="308">
        <f>1/(1+'[92]Asumsi I'!$C$3)^(KKF!A8)</f>
        <v>0.892857142857143</v>
      </c>
      <c r="P8" s="305">
        <f ca="1">O8*N8</f>
        <v>0.937904471872776</v>
      </c>
      <c r="Q8" s="305">
        <f ca="1">Q7+P8</f>
        <v>-24.7654383429747</v>
      </c>
      <c r="S8" s="296" t="str">
        <f ca="1" t="shared" ref="S8:S32" si="3">IF(Q8&lt;0,"a","")</f>
        <v>a</v>
      </c>
      <c r="T8" s="327" t="str">
        <f ca="1">IF(Q6&gt;=0,"",IF(Q8&lt;0,"",IF(Q8=0,A8,(A8-(Q8/N8)))))</f>
        <v/>
      </c>
      <c r="U8" s="296"/>
    </row>
    <row r="9" ht="20.1" customHeight="1" spans="1:21">
      <c r="A9" s="302">
        <f t="shared" ref="A9:B24" si="4">A8+1</f>
        <v>2</v>
      </c>
      <c r="B9" s="303">
        <f t="shared" si="4"/>
        <v>2025</v>
      </c>
      <c r="C9" s="309">
        <f>+C8</f>
        <v>5280</v>
      </c>
      <c r="D9" s="305">
        <f t="shared" ref="D9:D32" si="5">C9*4/24</f>
        <v>880</v>
      </c>
      <c r="E9" s="305">
        <f t="shared" si="0"/>
        <v>4400</v>
      </c>
      <c r="F9" s="303"/>
      <c r="G9" s="307">
        <f ca="1">DATA!$D$11/1000000</f>
        <v>0.72458869377</v>
      </c>
      <c r="H9" s="307">
        <f>C9*DATA!$D$5/1000000</f>
        <v>5.72418024228116</v>
      </c>
      <c r="I9" s="307">
        <f>(C9*DATA!$D$5*DATA!$D$7)/1000000</f>
        <v>0.128794055451326</v>
      </c>
      <c r="J9" s="305">
        <f ca="1" t="shared" si="1"/>
        <v>6.57756299150249</v>
      </c>
      <c r="K9" s="305"/>
      <c r="L9" s="305">
        <f>((D9*DATA!$D$23)/1000000)+((E9*DATA!$D$24)/1000000)</f>
        <v>7.628016</v>
      </c>
      <c r="M9" s="305">
        <f t="shared" si="2"/>
        <v>7.628016</v>
      </c>
      <c r="N9" s="305">
        <f ca="1" t="shared" ref="N9:N32" si="6">M9-J9</f>
        <v>1.05045300849751</v>
      </c>
      <c r="O9" s="309">
        <f>1/(1+'[92]Asumsi I'!$C$3)^(KKF!A9)</f>
        <v>0.79719387755102</v>
      </c>
      <c r="P9" s="305">
        <f ca="1" t="shared" ref="P9:P32" si="7">O9*N9</f>
        <v>0.837414707029264</v>
      </c>
      <c r="Q9" s="305">
        <f ca="1">Q8+P9</f>
        <v>-23.9280236359455</v>
      </c>
      <c r="S9" s="296" t="str">
        <f ca="1" t="shared" si="3"/>
        <v>a</v>
      </c>
      <c r="T9" s="327" t="str">
        <f ca="1">IF(Q7&gt;=0,"",IF(Q9&lt;0,"",IF(Q9=0,A9,(A9-(Q9/N9)))))</f>
        <v/>
      </c>
      <c r="U9" s="296"/>
    </row>
    <row r="10" ht="20.1" customHeight="1" spans="1:21">
      <c r="A10" s="302">
        <f t="shared" si="4"/>
        <v>3</v>
      </c>
      <c r="B10" s="303">
        <f t="shared" si="4"/>
        <v>2026</v>
      </c>
      <c r="C10" s="308">
        <f t="shared" ref="C10:C32" si="8">+C9</f>
        <v>5280</v>
      </c>
      <c r="D10" s="305">
        <f t="shared" si="5"/>
        <v>880</v>
      </c>
      <c r="E10" s="305">
        <f t="shared" si="0"/>
        <v>4400</v>
      </c>
      <c r="F10" s="303"/>
      <c r="G10" s="307">
        <f ca="1">DATA!$D$11/1000000</f>
        <v>0.72458869377</v>
      </c>
      <c r="H10" s="307">
        <f>C10*DATA!$D$5/1000000</f>
        <v>5.72418024228116</v>
      </c>
      <c r="I10" s="307">
        <f>(C10*DATA!$D$5*DATA!$D$7)/1000000</f>
        <v>0.128794055451326</v>
      </c>
      <c r="J10" s="305">
        <f ca="1" t="shared" si="1"/>
        <v>6.57756299150249</v>
      </c>
      <c r="K10" s="303"/>
      <c r="L10" s="305">
        <f>((D10*DATA!$D$23)/1000000)+((E10*DATA!$D$24)/1000000)</f>
        <v>7.628016</v>
      </c>
      <c r="M10" s="305">
        <f t="shared" si="2"/>
        <v>7.628016</v>
      </c>
      <c r="N10" s="305">
        <f ca="1" t="shared" si="6"/>
        <v>1.05045300849751</v>
      </c>
      <c r="O10" s="308">
        <f>1/(1+'[92]Asumsi I'!$C$3)^(KKF!A10)</f>
        <v>0.711780247813411</v>
      </c>
      <c r="P10" s="305">
        <f ca="1" t="shared" si="7"/>
        <v>0.7476917027047</v>
      </c>
      <c r="Q10" s="305">
        <f ca="1" t="shared" ref="Q10:Q32" si="9">Q9+P10</f>
        <v>-23.1803319332408</v>
      </c>
      <c r="S10" s="296" t="str">
        <f ca="1" t="shared" si="3"/>
        <v>a</v>
      </c>
      <c r="T10" s="327" t="str">
        <f ca="1" t="shared" ref="T10:T32" si="10">IF(Q8&gt;=0,"",IF(Q10&lt;0,"",IF(Q10=0,A10,(A10-(Q10/N10)))))</f>
        <v/>
      </c>
      <c r="U10" s="296"/>
    </row>
    <row r="11" ht="20.1" customHeight="1" spans="1:21">
      <c r="A11" s="302">
        <f t="shared" si="4"/>
        <v>4</v>
      </c>
      <c r="B11" s="303">
        <f t="shared" si="4"/>
        <v>2027</v>
      </c>
      <c r="C11" s="308">
        <f t="shared" si="8"/>
        <v>5280</v>
      </c>
      <c r="D11" s="305">
        <f t="shared" si="5"/>
        <v>880</v>
      </c>
      <c r="E11" s="305">
        <f t="shared" si="0"/>
        <v>4400</v>
      </c>
      <c r="F11" s="303"/>
      <c r="G11" s="307">
        <f ca="1">DATA!$D$11/1000000</f>
        <v>0.72458869377</v>
      </c>
      <c r="H11" s="307">
        <f>C11*DATA!$D$5/1000000</f>
        <v>5.72418024228116</v>
      </c>
      <c r="I11" s="307">
        <f>(C11*DATA!$D$5*DATA!$D$7)/1000000</f>
        <v>0.128794055451326</v>
      </c>
      <c r="J11" s="305">
        <f ca="1" t="shared" si="1"/>
        <v>6.57756299150249</v>
      </c>
      <c r="K11" s="303"/>
      <c r="L11" s="305">
        <f>((D11*DATA!$D$23)/1000000)+((E11*DATA!$D$24)/1000000)</f>
        <v>7.628016</v>
      </c>
      <c r="M11" s="305">
        <f t="shared" si="2"/>
        <v>7.628016</v>
      </c>
      <c r="N11" s="305">
        <f ca="1" t="shared" si="6"/>
        <v>1.05045300849751</v>
      </c>
      <c r="O11" s="308">
        <f>1/(1+'[92]Asumsi I'!$C$3)^(KKF!A11)</f>
        <v>0.635518078404831</v>
      </c>
      <c r="P11" s="305">
        <f ca="1" t="shared" si="7"/>
        <v>0.667581877414911</v>
      </c>
      <c r="Q11" s="305">
        <f ca="1" t="shared" si="9"/>
        <v>-22.5127500558258</v>
      </c>
      <c r="S11" s="296" t="str">
        <f ca="1" t="shared" si="3"/>
        <v>a</v>
      </c>
      <c r="T11" s="327" t="str">
        <f ca="1" t="shared" si="10"/>
        <v/>
      </c>
      <c r="U11" s="296"/>
    </row>
    <row r="12" ht="20.1" customHeight="1" spans="1:21">
      <c r="A12" s="302">
        <f t="shared" si="4"/>
        <v>5</v>
      </c>
      <c r="B12" s="303">
        <f t="shared" si="4"/>
        <v>2028</v>
      </c>
      <c r="C12" s="308">
        <f t="shared" si="8"/>
        <v>5280</v>
      </c>
      <c r="D12" s="305">
        <f t="shared" si="5"/>
        <v>880</v>
      </c>
      <c r="E12" s="305">
        <f t="shared" si="0"/>
        <v>4400</v>
      </c>
      <c r="F12" s="303"/>
      <c r="G12" s="307">
        <f ca="1">DATA!$D$11/1000000</f>
        <v>0.72458869377</v>
      </c>
      <c r="H12" s="307">
        <f>C12*DATA!$D$5/1000000</f>
        <v>5.72418024228116</v>
      </c>
      <c r="I12" s="307">
        <f>(C12*DATA!$D$5*DATA!$D$7)/1000000</f>
        <v>0.128794055451326</v>
      </c>
      <c r="J12" s="305">
        <f ca="1" t="shared" si="1"/>
        <v>6.57756299150249</v>
      </c>
      <c r="K12" s="303"/>
      <c r="L12" s="305">
        <f>((D12*DATA!$D$23)/1000000)+((E12*DATA!$D$24)/1000000)</f>
        <v>7.628016</v>
      </c>
      <c r="M12" s="305">
        <f t="shared" si="2"/>
        <v>7.628016</v>
      </c>
      <c r="N12" s="305">
        <f ca="1" t="shared" si="6"/>
        <v>1.05045300849751</v>
      </c>
      <c r="O12" s="308">
        <f>1/(1+'[92]Asumsi I'!$C$3)^(KKF!A12)</f>
        <v>0.567426855718599</v>
      </c>
      <c r="P12" s="305">
        <f ca="1" t="shared" si="7"/>
        <v>0.596055247691885</v>
      </c>
      <c r="Q12" s="305">
        <f ca="1" t="shared" si="9"/>
        <v>-21.916694808134</v>
      </c>
      <c r="S12" s="296" t="str">
        <f ca="1" t="shared" si="3"/>
        <v>a</v>
      </c>
      <c r="T12" s="327" t="str">
        <f ca="1" t="shared" si="10"/>
        <v/>
      </c>
      <c r="U12" s="296"/>
    </row>
    <row r="13" ht="20.1" customHeight="1" spans="1:21">
      <c r="A13" s="302">
        <f t="shared" si="4"/>
        <v>6</v>
      </c>
      <c r="B13" s="303">
        <f t="shared" si="4"/>
        <v>2029</v>
      </c>
      <c r="C13" s="308">
        <f t="shared" si="8"/>
        <v>5280</v>
      </c>
      <c r="D13" s="305">
        <f t="shared" si="5"/>
        <v>880</v>
      </c>
      <c r="E13" s="305">
        <f t="shared" si="0"/>
        <v>4400</v>
      </c>
      <c r="F13" s="303"/>
      <c r="G13" s="307">
        <f ca="1">DATA!$D$11/1000000</f>
        <v>0.72458869377</v>
      </c>
      <c r="H13" s="307">
        <f>C13*DATA!$D$5/1000000</f>
        <v>5.72418024228116</v>
      </c>
      <c r="I13" s="307">
        <f>(C13*DATA!$D$5*DATA!$D$7)/1000000</f>
        <v>0.128794055451326</v>
      </c>
      <c r="J13" s="305">
        <f ca="1" t="shared" si="1"/>
        <v>6.57756299150249</v>
      </c>
      <c r="K13" s="303"/>
      <c r="L13" s="305">
        <f>((D13*DATA!$D$23)/1000000)+((E13*DATA!$D$24)/1000000)</f>
        <v>7.628016</v>
      </c>
      <c r="M13" s="305">
        <f t="shared" si="2"/>
        <v>7.628016</v>
      </c>
      <c r="N13" s="305">
        <f ca="1" t="shared" si="6"/>
        <v>1.05045300849751</v>
      </c>
      <c r="O13" s="308">
        <f>1/(1+'[92]Asumsi I'!$C$3)^(KKF!A13)</f>
        <v>0.506631121177321</v>
      </c>
      <c r="P13" s="305">
        <f ca="1" t="shared" si="7"/>
        <v>0.532192185439183</v>
      </c>
      <c r="Q13" s="305">
        <f ca="1" t="shared" si="9"/>
        <v>-21.3845026226948</v>
      </c>
      <c r="S13" s="296" t="str">
        <f ca="1" t="shared" si="3"/>
        <v>a</v>
      </c>
      <c r="T13" s="327" t="str">
        <f ca="1" t="shared" si="10"/>
        <v/>
      </c>
      <c r="U13" s="296"/>
    </row>
    <row r="14" ht="20.1" customHeight="1" spans="1:21">
      <c r="A14" s="302">
        <f t="shared" si="4"/>
        <v>7</v>
      </c>
      <c r="B14" s="303">
        <f t="shared" si="4"/>
        <v>2030</v>
      </c>
      <c r="C14" s="308">
        <f t="shared" si="8"/>
        <v>5280</v>
      </c>
      <c r="D14" s="305">
        <f t="shared" si="5"/>
        <v>880</v>
      </c>
      <c r="E14" s="305">
        <f t="shared" si="0"/>
        <v>4400</v>
      </c>
      <c r="F14" s="303"/>
      <c r="G14" s="307">
        <f ca="1">DATA!$D$11/1000000</f>
        <v>0.72458869377</v>
      </c>
      <c r="H14" s="307">
        <f>C14*DATA!$D$5/1000000</f>
        <v>5.72418024228116</v>
      </c>
      <c r="I14" s="307">
        <f>(C14*DATA!$D$5*DATA!$D$7)/1000000</f>
        <v>0.128794055451326</v>
      </c>
      <c r="J14" s="305">
        <f ca="1" t="shared" si="1"/>
        <v>6.57756299150249</v>
      </c>
      <c r="K14" s="303"/>
      <c r="L14" s="305">
        <f>((D14*DATA!$D$23)/1000000)+((E14*DATA!$D$24)/1000000)</f>
        <v>7.628016</v>
      </c>
      <c r="M14" s="305">
        <f t="shared" si="2"/>
        <v>7.628016</v>
      </c>
      <c r="N14" s="305">
        <f ca="1" t="shared" si="6"/>
        <v>1.05045300849751</v>
      </c>
      <c r="O14" s="308">
        <f>1/(1+'[92]Asumsi I'!$C$3)^(KKF!A14)</f>
        <v>0.452349215336893</v>
      </c>
      <c r="P14" s="305">
        <f ca="1" t="shared" si="7"/>
        <v>0.475171594142127</v>
      </c>
      <c r="Q14" s="305">
        <f ca="1" t="shared" si="9"/>
        <v>-20.9093310285526</v>
      </c>
      <c r="S14" s="296" t="str">
        <f ca="1" t="shared" si="3"/>
        <v>a</v>
      </c>
      <c r="T14" s="327" t="str">
        <f ca="1" t="shared" si="10"/>
        <v/>
      </c>
      <c r="U14" s="296"/>
    </row>
    <row r="15" ht="20.1" customHeight="1" spans="1:21">
      <c r="A15" s="302">
        <f t="shared" si="4"/>
        <v>8</v>
      </c>
      <c r="B15" s="303">
        <f t="shared" si="4"/>
        <v>2031</v>
      </c>
      <c r="C15" s="308">
        <f t="shared" si="8"/>
        <v>5280</v>
      </c>
      <c r="D15" s="305">
        <f t="shared" si="5"/>
        <v>880</v>
      </c>
      <c r="E15" s="305">
        <f t="shared" si="0"/>
        <v>4400</v>
      </c>
      <c r="F15" s="303"/>
      <c r="G15" s="307">
        <f ca="1">DATA!$D$11/1000000</f>
        <v>0.72458869377</v>
      </c>
      <c r="H15" s="307">
        <f>C15*DATA!$D$5/1000000</f>
        <v>5.72418024228116</v>
      </c>
      <c r="I15" s="307">
        <f>(C15*DATA!$D$5*DATA!$D$7)/1000000</f>
        <v>0.128794055451326</v>
      </c>
      <c r="J15" s="305">
        <f ca="1" t="shared" si="1"/>
        <v>6.57756299150249</v>
      </c>
      <c r="K15" s="303"/>
      <c r="L15" s="305">
        <f>((D15*DATA!$D$23)/1000000)+((E15*DATA!$D$24)/1000000)</f>
        <v>7.628016</v>
      </c>
      <c r="M15" s="305">
        <f t="shared" si="2"/>
        <v>7.628016</v>
      </c>
      <c r="N15" s="305">
        <f ca="1" t="shared" si="6"/>
        <v>1.05045300849751</v>
      </c>
      <c r="O15" s="308">
        <f>1/(1+'[92]Asumsi I'!$C$3)^(KKF!A15)</f>
        <v>0.403883227979369</v>
      </c>
      <c r="P15" s="305">
        <f ca="1" t="shared" si="7"/>
        <v>0.424260351912614</v>
      </c>
      <c r="Q15" s="305">
        <f ca="1" t="shared" si="9"/>
        <v>-20.48507067664</v>
      </c>
      <c r="S15" s="296" t="str">
        <f ca="1" t="shared" si="3"/>
        <v>a</v>
      </c>
      <c r="T15" s="327" t="str">
        <f ca="1" t="shared" si="10"/>
        <v/>
      </c>
      <c r="U15" s="296"/>
    </row>
    <row r="16" ht="20.1" customHeight="1" spans="1:21">
      <c r="A16" s="302">
        <f t="shared" si="4"/>
        <v>9</v>
      </c>
      <c r="B16" s="303">
        <f t="shared" si="4"/>
        <v>2032</v>
      </c>
      <c r="C16" s="308">
        <f t="shared" si="8"/>
        <v>5280</v>
      </c>
      <c r="D16" s="305">
        <f t="shared" si="5"/>
        <v>880</v>
      </c>
      <c r="E16" s="305">
        <f t="shared" si="0"/>
        <v>4400</v>
      </c>
      <c r="F16" s="303"/>
      <c r="G16" s="307">
        <f ca="1">DATA!$D$11/1000000</f>
        <v>0.72458869377</v>
      </c>
      <c r="H16" s="307">
        <f>C16*DATA!$D$5/1000000</f>
        <v>5.72418024228116</v>
      </c>
      <c r="I16" s="307">
        <f>(C16*DATA!$D$5*DATA!$D$7)/1000000</f>
        <v>0.128794055451326</v>
      </c>
      <c r="J16" s="305">
        <f ca="1" t="shared" si="1"/>
        <v>6.57756299150249</v>
      </c>
      <c r="K16" s="303"/>
      <c r="L16" s="305">
        <f>((D16*DATA!$D$23)/1000000)+((E16*DATA!$D$24)/1000000)</f>
        <v>7.628016</v>
      </c>
      <c r="M16" s="305">
        <f t="shared" si="2"/>
        <v>7.628016</v>
      </c>
      <c r="N16" s="305">
        <f ca="1" t="shared" si="6"/>
        <v>1.05045300849751</v>
      </c>
      <c r="O16" s="308">
        <f>1/(1+'[92]Asumsi I'!$C$3)^(KKF!A16)</f>
        <v>0.36061002498158</v>
      </c>
      <c r="P16" s="305">
        <f ca="1" t="shared" si="7"/>
        <v>0.378803885636262</v>
      </c>
      <c r="Q16" s="305">
        <f ca="1" t="shared" si="9"/>
        <v>-20.1062667910038</v>
      </c>
      <c r="S16" s="296" t="str">
        <f ca="1" t="shared" si="3"/>
        <v>a</v>
      </c>
      <c r="T16" s="327" t="str">
        <f ca="1" t="shared" si="10"/>
        <v/>
      </c>
      <c r="U16" s="296"/>
    </row>
    <row r="17" ht="20.1" customHeight="1" spans="1:21">
      <c r="A17" s="302">
        <f t="shared" si="4"/>
        <v>10</v>
      </c>
      <c r="B17" s="303">
        <f t="shared" si="4"/>
        <v>2033</v>
      </c>
      <c r="C17" s="308">
        <f t="shared" si="8"/>
        <v>5280</v>
      </c>
      <c r="D17" s="305">
        <f t="shared" si="5"/>
        <v>880</v>
      </c>
      <c r="E17" s="305">
        <f t="shared" si="0"/>
        <v>4400</v>
      </c>
      <c r="F17" s="303"/>
      <c r="G17" s="307">
        <f ca="1">DATA!$D$11/1000000</f>
        <v>0.72458869377</v>
      </c>
      <c r="H17" s="307">
        <f>C17*DATA!$D$5/1000000</f>
        <v>5.72418024228116</v>
      </c>
      <c r="I17" s="307">
        <f>(C17*DATA!$D$5*DATA!$D$7)/1000000</f>
        <v>0.128794055451326</v>
      </c>
      <c r="J17" s="305">
        <f ca="1" t="shared" si="1"/>
        <v>6.57756299150249</v>
      </c>
      <c r="K17" s="303"/>
      <c r="L17" s="305">
        <f>((D17*DATA!$D$23)/1000000)+((E17*DATA!$D$24)/1000000)</f>
        <v>7.628016</v>
      </c>
      <c r="M17" s="305">
        <f t="shared" si="2"/>
        <v>7.628016</v>
      </c>
      <c r="N17" s="305">
        <f ca="1" t="shared" si="6"/>
        <v>1.05045300849751</v>
      </c>
      <c r="O17" s="308">
        <f>1/(1+'[92]Asumsi I'!$C$3)^(KKF!A17)</f>
        <v>0.321973236590696</v>
      </c>
      <c r="P17" s="305">
        <f ca="1" t="shared" si="7"/>
        <v>0.338217755032377</v>
      </c>
      <c r="Q17" s="305">
        <f ca="1" t="shared" si="9"/>
        <v>-19.7680490359714</v>
      </c>
      <c r="S17" s="296" t="str">
        <f ca="1" t="shared" si="3"/>
        <v>a</v>
      </c>
      <c r="T17" s="327" t="str">
        <f ca="1" t="shared" si="10"/>
        <v/>
      </c>
      <c r="U17" s="296"/>
    </row>
    <row r="18" ht="20.1" customHeight="1" spans="1:21">
      <c r="A18" s="302">
        <f t="shared" si="4"/>
        <v>11</v>
      </c>
      <c r="B18" s="303">
        <f t="shared" si="4"/>
        <v>2034</v>
      </c>
      <c r="C18" s="308">
        <f t="shared" si="8"/>
        <v>5280</v>
      </c>
      <c r="D18" s="305">
        <f t="shared" si="5"/>
        <v>880</v>
      </c>
      <c r="E18" s="305">
        <f t="shared" si="0"/>
        <v>4400</v>
      </c>
      <c r="F18" s="303"/>
      <c r="G18" s="307">
        <f ca="1">DATA!$D$11/1000000</f>
        <v>0.72458869377</v>
      </c>
      <c r="H18" s="307">
        <f>C18*DATA!$D$5/1000000</f>
        <v>5.72418024228116</v>
      </c>
      <c r="I18" s="307">
        <f>(C18*DATA!$D$5*DATA!$D$7)/1000000</f>
        <v>0.128794055451326</v>
      </c>
      <c r="J18" s="305">
        <f ca="1" t="shared" si="1"/>
        <v>6.57756299150249</v>
      </c>
      <c r="K18" s="303"/>
      <c r="L18" s="305">
        <f>((D18*DATA!$D$23)/1000000)+((E18*DATA!$D$24)/1000000)</f>
        <v>7.628016</v>
      </c>
      <c r="M18" s="305">
        <f t="shared" si="2"/>
        <v>7.628016</v>
      </c>
      <c r="N18" s="305">
        <f ca="1" t="shared" si="6"/>
        <v>1.05045300849751</v>
      </c>
      <c r="O18" s="308">
        <f>1/(1+'[92]Asumsi I'!$C$3)^(KKF!A18)</f>
        <v>0.287476104098836</v>
      </c>
      <c r="P18" s="305">
        <f ca="1" t="shared" si="7"/>
        <v>0.301980138421765</v>
      </c>
      <c r="Q18" s="305">
        <f ca="1" t="shared" si="9"/>
        <v>-19.4660688975496</v>
      </c>
      <c r="S18" s="296" t="str">
        <f ca="1" t="shared" si="3"/>
        <v>a</v>
      </c>
      <c r="T18" s="327" t="str">
        <f ca="1" t="shared" si="10"/>
        <v/>
      </c>
      <c r="U18" s="296"/>
    </row>
    <row r="19" ht="20.1" customHeight="1" spans="1:21">
      <c r="A19" s="302">
        <f t="shared" si="4"/>
        <v>12</v>
      </c>
      <c r="B19" s="303">
        <f t="shared" si="4"/>
        <v>2035</v>
      </c>
      <c r="C19" s="308">
        <f t="shared" si="8"/>
        <v>5280</v>
      </c>
      <c r="D19" s="305">
        <f t="shared" si="5"/>
        <v>880</v>
      </c>
      <c r="E19" s="305">
        <f t="shared" si="0"/>
        <v>4400</v>
      </c>
      <c r="F19" s="303"/>
      <c r="G19" s="307">
        <f ca="1">DATA!$D$11/1000000</f>
        <v>0.72458869377</v>
      </c>
      <c r="H19" s="307">
        <f>C19*DATA!$D$5/1000000</f>
        <v>5.72418024228116</v>
      </c>
      <c r="I19" s="307">
        <f>(C19*DATA!$D$5*DATA!$D$7)/1000000</f>
        <v>0.128794055451326</v>
      </c>
      <c r="J19" s="305">
        <f ca="1" t="shared" si="1"/>
        <v>6.57756299150249</v>
      </c>
      <c r="K19" s="303"/>
      <c r="L19" s="305">
        <f>((D19*DATA!$D$23)/1000000)+((E19*DATA!$D$24)/1000000)</f>
        <v>7.628016</v>
      </c>
      <c r="M19" s="305">
        <f t="shared" si="2"/>
        <v>7.628016</v>
      </c>
      <c r="N19" s="305">
        <f ca="1" t="shared" si="6"/>
        <v>1.05045300849751</v>
      </c>
      <c r="O19" s="308">
        <f>1/(1+'[92]Asumsi I'!$C$3)^(KKF!A19)</f>
        <v>0.256675092945389</v>
      </c>
      <c r="P19" s="305">
        <f ca="1" t="shared" si="7"/>
        <v>0.269625123590862</v>
      </c>
      <c r="Q19" s="305">
        <f ca="1" t="shared" si="9"/>
        <v>-19.1964437739588</v>
      </c>
      <c r="S19" s="296" t="str">
        <f ca="1" t="shared" si="3"/>
        <v>a</v>
      </c>
      <c r="T19" s="327" t="str">
        <f ca="1" t="shared" si="10"/>
        <v/>
      </c>
      <c r="U19" s="296"/>
    </row>
    <row r="20" ht="20.1" customHeight="1" spans="1:21">
      <c r="A20" s="302">
        <f t="shared" si="4"/>
        <v>13</v>
      </c>
      <c r="B20" s="303">
        <f t="shared" si="4"/>
        <v>2036</v>
      </c>
      <c r="C20" s="308">
        <f t="shared" si="8"/>
        <v>5280</v>
      </c>
      <c r="D20" s="305">
        <f t="shared" si="5"/>
        <v>880</v>
      </c>
      <c r="E20" s="305">
        <f t="shared" si="0"/>
        <v>4400</v>
      </c>
      <c r="F20" s="303"/>
      <c r="G20" s="307">
        <f ca="1">DATA!$D$11/1000000</f>
        <v>0.72458869377</v>
      </c>
      <c r="H20" s="307">
        <f>C20*DATA!$D$5/1000000</f>
        <v>5.72418024228116</v>
      </c>
      <c r="I20" s="307">
        <f>(C20*DATA!$D$5*DATA!$D$7)/1000000</f>
        <v>0.128794055451326</v>
      </c>
      <c r="J20" s="305">
        <f ca="1" t="shared" si="1"/>
        <v>6.57756299150249</v>
      </c>
      <c r="K20" s="303"/>
      <c r="L20" s="305">
        <f>((D20*DATA!$D$23)/1000000)+((E20*DATA!$D$24)/1000000)</f>
        <v>7.628016</v>
      </c>
      <c r="M20" s="305">
        <f t="shared" si="2"/>
        <v>7.628016</v>
      </c>
      <c r="N20" s="305">
        <f ca="1" t="shared" si="6"/>
        <v>1.05045300849751</v>
      </c>
      <c r="O20" s="308">
        <f>1/(1+'[92]Asumsi I'!$C$3)^(KKF!A20)</f>
        <v>0.229174190129812</v>
      </c>
      <c r="P20" s="305">
        <f ca="1" t="shared" si="7"/>
        <v>0.240736717491841</v>
      </c>
      <c r="Q20" s="305">
        <f ca="1" t="shared" si="9"/>
        <v>-18.9557070564669</v>
      </c>
      <c r="S20" s="296" t="str">
        <f ca="1" t="shared" si="3"/>
        <v>a</v>
      </c>
      <c r="T20" s="327" t="str">
        <f ca="1" t="shared" si="10"/>
        <v/>
      </c>
      <c r="U20" s="296"/>
    </row>
    <row r="21" ht="20.1" customHeight="1" spans="1:21">
      <c r="A21" s="302">
        <f t="shared" si="4"/>
        <v>14</v>
      </c>
      <c r="B21" s="303">
        <f t="shared" si="4"/>
        <v>2037</v>
      </c>
      <c r="C21" s="308">
        <f t="shared" si="8"/>
        <v>5280</v>
      </c>
      <c r="D21" s="305">
        <f t="shared" si="5"/>
        <v>880</v>
      </c>
      <c r="E21" s="305">
        <f t="shared" si="0"/>
        <v>4400</v>
      </c>
      <c r="F21" s="303"/>
      <c r="G21" s="307">
        <f ca="1">DATA!$D$11/1000000</f>
        <v>0.72458869377</v>
      </c>
      <c r="H21" s="307">
        <f>C21*DATA!$D$5/1000000</f>
        <v>5.72418024228116</v>
      </c>
      <c r="I21" s="307">
        <f>(C21*DATA!$D$5*DATA!$D$7)/1000000</f>
        <v>0.128794055451326</v>
      </c>
      <c r="J21" s="305">
        <f ca="1" t="shared" si="1"/>
        <v>6.57756299150249</v>
      </c>
      <c r="K21" s="303"/>
      <c r="L21" s="305">
        <f>((D21*DATA!$D$23)/1000000)+((E21*DATA!$D$24)/1000000)</f>
        <v>7.628016</v>
      </c>
      <c r="M21" s="305">
        <f t="shared" si="2"/>
        <v>7.628016</v>
      </c>
      <c r="N21" s="305">
        <f ca="1" t="shared" si="6"/>
        <v>1.05045300849751</v>
      </c>
      <c r="O21" s="308">
        <f>1/(1+'[92]Asumsi I'!$C$3)^(KKF!A21)</f>
        <v>0.204619812615903</v>
      </c>
      <c r="P21" s="305">
        <f ca="1" t="shared" si="7"/>
        <v>0.214943497760572</v>
      </c>
      <c r="Q21" s="305">
        <f ca="1" t="shared" si="9"/>
        <v>-18.7407635587063</v>
      </c>
      <c r="S21" s="296" t="str">
        <f ca="1" t="shared" si="3"/>
        <v>a</v>
      </c>
      <c r="T21" s="327" t="str">
        <f ca="1" t="shared" si="10"/>
        <v/>
      </c>
      <c r="U21" s="296"/>
    </row>
    <row r="22" ht="20.1" customHeight="1" spans="1:21">
      <c r="A22" s="302">
        <f t="shared" si="4"/>
        <v>15</v>
      </c>
      <c r="B22" s="303">
        <f t="shared" si="4"/>
        <v>2038</v>
      </c>
      <c r="C22" s="308">
        <f t="shared" si="8"/>
        <v>5280</v>
      </c>
      <c r="D22" s="305">
        <f t="shared" si="5"/>
        <v>880</v>
      </c>
      <c r="E22" s="305">
        <f t="shared" si="0"/>
        <v>4400</v>
      </c>
      <c r="F22" s="303"/>
      <c r="G22" s="307">
        <f ca="1">DATA!$D$11/1000000</f>
        <v>0.72458869377</v>
      </c>
      <c r="H22" s="307">
        <f>C22*DATA!$D$5/1000000</f>
        <v>5.72418024228116</v>
      </c>
      <c r="I22" s="307">
        <f>(C22*DATA!$D$5*DATA!$D$7)/1000000</f>
        <v>0.128794055451326</v>
      </c>
      <c r="J22" s="305">
        <f ca="1" t="shared" si="1"/>
        <v>6.57756299150249</v>
      </c>
      <c r="K22" s="303"/>
      <c r="L22" s="305">
        <f>((D22*DATA!$D$23)/1000000)+((E22*DATA!$D$24)/1000000)</f>
        <v>7.628016</v>
      </c>
      <c r="M22" s="305">
        <f t="shared" si="2"/>
        <v>7.628016</v>
      </c>
      <c r="N22" s="305">
        <f ca="1" t="shared" si="6"/>
        <v>1.05045300849751</v>
      </c>
      <c r="O22" s="308">
        <f>1/(1+'[92]Asumsi I'!$C$3)^(KKF!A22)</f>
        <v>0.182696261264199</v>
      </c>
      <c r="P22" s="305">
        <f ca="1" t="shared" si="7"/>
        <v>0.191913837286225</v>
      </c>
      <c r="Q22" s="305">
        <f ca="1" t="shared" si="9"/>
        <v>-18.5488497214201</v>
      </c>
      <c r="S22" s="296" t="str">
        <f ca="1" t="shared" si="3"/>
        <v>a</v>
      </c>
      <c r="T22" s="327" t="str">
        <f ca="1" t="shared" si="10"/>
        <v/>
      </c>
      <c r="U22" s="296"/>
    </row>
    <row r="23" ht="20.1" customHeight="1" spans="1:21">
      <c r="A23" s="302">
        <f t="shared" si="4"/>
        <v>16</v>
      </c>
      <c r="B23" s="303">
        <f t="shared" si="4"/>
        <v>2039</v>
      </c>
      <c r="C23" s="308">
        <f t="shared" si="8"/>
        <v>5280</v>
      </c>
      <c r="D23" s="305">
        <f t="shared" si="5"/>
        <v>880</v>
      </c>
      <c r="E23" s="305">
        <f t="shared" si="0"/>
        <v>4400</v>
      </c>
      <c r="F23" s="303"/>
      <c r="G23" s="307">
        <f ca="1">DATA!$D$11/1000000</f>
        <v>0.72458869377</v>
      </c>
      <c r="H23" s="307">
        <f>C23*DATA!$D$5/1000000</f>
        <v>5.72418024228116</v>
      </c>
      <c r="I23" s="307">
        <f>(C23*DATA!$D$5*DATA!$D$7)/1000000</f>
        <v>0.128794055451326</v>
      </c>
      <c r="J23" s="305">
        <f ca="1" t="shared" si="1"/>
        <v>6.57756299150249</v>
      </c>
      <c r="K23" s="303"/>
      <c r="L23" s="305">
        <f>((D23*DATA!$D$23)/1000000)+((E23*DATA!$D$24)/1000000)</f>
        <v>7.628016</v>
      </c>
      <c r="M23" s="305">
        <f t="shared" si="2"/>
        <v>7.628016</v>
      </c>
      <c r="N23" s="305">
        <f ca="1" t="shared" si="6"/>
        <v>1.05045300849751</v>
      </c>
      <c r="O23" s="308">
        <f>1/(1+'[92]Asumsi I'!$C$3)^(KKF!A23)</f>
        <v>0.163121661843035</v>
      </c>
      <c r="P23" s="305">
        <f ca="1" t="shared" si="7"/>
        <v>0.17135164043413</v>
      </c>
      <c r="Q23" s="305">
        <f ca="1" t="shared" si="9"/>
        <v>-18.377498080986</v>
      </c>
      <c r="S23" s="296" t="str">
        <f ca="1" t="shared" si="3"/>
        <v>a</v>
      </c>
      <c r="T23" s="327" t="str">
        <f ca="1" t="shared" si="10"/>
        <v/>
      </c>
      <c r="U23" s="296"/>
    </row>
    <row r="24" ht="20.1" customHeight="1" spans="1:21">
      <c r="A24" s="302">
        <f t="shared" si="4"/>
        <v>17</v>
      </c>
      <c r="B24" s="303">
        <f t="shared" si="4"/>
        <v>2040</v>
      </c>
      <c r="C24" s="308">
        <f t="shared" si="8"/>
        <v>5280</v>
      </c>
      <c r="D24" s="305">
        <f t="shared" si="5"/>
        <v>880</v>
      </c>
      <c r="E24" s="305">
        <f t="shared" si="0"/>
        <v>4400</v>
      </c>
      <c r="F24" s="303"/>
      <c r="G24" s="307">
        <f ca="1">DATA!$D$11/1000000</f>
        <v>0.72458869377</v>
      </c>
      <c r="H24" s="307">
        <f>C24*DATA!$D$5/1000000</f>
        <v>5.72418024228116</v>
      </c>
      <c r="I24" s="307">
        <f>(C24*DATA!$D$5*DATA!$D$7)/1000000</f>
        <v>0.128794055451326</v>
      </c>
      <c r="J24" s="305">
        <f ca="1" t="shared" si="1"/>
        <v>6.57756299150249</v>
      </c>
      <c r="K24" s="303"/>
      <c r="L24" s="305">
        <f>((D24*DATA!$D$23)/1000000)+((E24*DATA!$D$24)/1000000)</f>
        <v>7.628016</v>
      </c>
      <c r="M24" s="305">
        <f t="shared" si="2"/>
        <v>7.628016</v>
      </c>
      <c r="N24" s="305">
        <f ca="1" t="shared" si="6"/>
        <v>1.05045300849751</v>
      </c>
      <c r="O24" s="308">
        <f>1/(1+'[92]Asumsi I'!$C$3)^(KKF!A24)</f>
        <v>0.145644340931281</v>
      </c>
      <c r="P24" s="305">
        <f ca="1" t="shared" si="7"/>
        <v>0.152992536101901</v>
      </c>
      <c r="Q24" s="305">
        <f ca="1" t="shared" si="9"/>
        <v>-18.2245055448841</v>
      </c>
      <c r="S24" s="296" t="str">
        <f ca="1" t="shared" si="3"/>
        <v>a</v>
      </c>
      <c r="T24" s="327" t="str">
        <f ca="1" t="shared" si="10"/>
        <v/>
      </c>
      <c r="U24" s="296"/>
    </row>
    <row r="25" ht="20.1" customHeight="1" spans="1:21">
      <c r="A25" s="302">
        <f t="shared" ref="A25:B32" si="11">A24+1</f>
        <v>18</v>
      </c>
      <c r="B25" s="303">
        <f t="shared" si="11"/>
        <v>2041</v>
      </c>
      <c r="C25" s="308">
        <f t="shared" si="8"/>
        <v>5280</v>
      </c>
      <c r="D25" s="305">
        <f t="shared" si="5"/>
        <v>880</v>
      </c>
      <c r="E25" s="305">
        <f t="shared" si="0"/>
        <v>4400</v>
      </c>
      <c r="F25" s="303"/>
      <c r="G25" s="307">
        <f ca="1">DATA!$D$11/1000000</f>
        <v>0.72458869377</v>
      </c>
      <c r="H25" s="307">
        <f>C25*DATA!$D$5/1000000</f>
        <v>5.72418024228116</v>
      </c>
      <c r="I25" s="307">
        <f>(C25*DATA!$D$5*DATA!$D$7)/1000000</f>
        <v>0.128794055451326</v>
      </c>
      <c r="J25" s="305">
        <f ca="1" t="shared" si="1"/>
        <v>6.57756299150249</v>
      </c>
      <c r="K25" s="303"/>
      <c r="L25" s="305">
        <f>((D25*DATA!$D$23)/1000000)+((E25*DATA!$D$24)/1000000)</f>
        <v>7.628016</v>
      </c>
      <c r="M25" s="305">
        <f t="shared" si="2"/>
        <v>7.628016</v>
      </c>
      <c r="N25" s="305">
        <f ca="1" t="shared" si="6"/>
        <v>1.05045300849751</v>
      </c>
      <c r="O25" s="308">
        <f>1/(1+'[92]Asumsi I'!$C$3)^(KKF!A25)</f>
        <v>0.130039590117215</v>
      </c>
      <c r="P25" s="305">
        <f ca="1" t="shared" si="7"/>
        <v>0.136600478662412</v>
      </c>
      <c r="Q25" s="305">
        <f ca="1" t="shared" si="9"/>
        <v>-18.0879050662217</v>
      </c>
      <c r="S25" s="296" t="str">
        <f ca="1" t="shared" si="3"/>
        <v>a</v>
      </c>
      <c r="T25" s="327" t="str">
        <f ca="1" t="shared" si="10"/>
        <v/>
      </c>
      <c r="U25" s="296"/>
    </row>
    <row r="26" ht="20.1" customHeight="1" spans="1:21">
      <c r="A26" s="302">
        <f t="shared" si="11"/>
        <v>19</v>
      </c>
      <c r="B26" s="303">
        <f t="shared" si="11"/>
        <v>2042</v>
      </c>
      <c r="C26" s="308">
        <f t="shared" si="8"/>
        <v>5280</v>
      </c>
      <c r="D26" s="305">
        <f t="shared" si="5"/>
        <v>880</v>
      </c>
      <c r="E26" s="305">
        <f t="shared" si="0"/>
        <v>4400</v>
      </c>
      <c r="F26" s="303"/>
      <c r="G26" s="307">
        <f ca="1">DATA!$D$11/1000000</f>
        <v>0.72458869377</v>
      </c>
      <c r="H26" s="307">
        <f>C26*DATA!$D$5/1000000</f>
        <v>5.72418024228116</v>
      </c>
      <c r="I26" s="307">
        <f>(C26*DATA!$D$5*DATA!$D$7)/1000000</f>
        <v>0.128794055451326</v>
      </c>
      <c r="J26" s="305">
        <f ca="1" t="shared" si="1"/>
        <v>6.57756299150249</v>
      </c>
      <c r="K26" s="303"/>
      <c r="L26" s="305">
        <f>((D26*DATA!$D$23)/1000000)+((E26*DATA!$D$24)/1000000)</f>
        <v>7.628016</v>
      </c>
      <c r="M26" s="305">
        <f t="shared" si="2"/>
        <v>7.628016</v>
      </c>
      <c r="N26" s="305">
        <f ca="1" t="shared" si="6"/>
        <v>1.05045300849751</v>
      </c>
      <c r="O26" s="308">
        <f>1/(1+'[92]Asumsi I'!$C$3)^(KKF!A26)</f>
        <v>0.116106776890371</v>
      </c>
      <c r="P26" s="305">
        <f ca="1" t="shared" si="7"/>
        <v>0.121964713091439</v>
      </c>
      <c r="Q26" s="305">
        <f ca="1" t="shared" si="9"/>
        <v>-17.9659403531302</v>
      </c>
      <c r="S26" s="296" t="str">
        <f ca="1" t="shared" si="3"/>
        <v>a</v>
      </c>
      <c r="T26" s="327" t="str">
        <f ca="1" t="shared" si="10"/>
        <v/>
      </c>
      <c r="U26" s="296"/>
    </row>
    <row r="27" ht="20.1" customHeight="1" spans="1:21">
      <c r="A27" s="302">
        <f t="shared" si="11"/>
        <v>20</v>
      </c>
      <c r="B27" s="303">
        <f t="shared" si="11"/>
        <v>2043</v>
      </c>
      <c r="C27" s="308">
        <f t="shared" si="8"/>
        <v>5280</v>
      </c>
      <c r="D27" s="305">
        <f t="shared" si="5"/>
        <v>880</v>
      </c>
      <c r="E27" s="305">
        <f t="shared" si="0"/>
        <v>4400</v>
      </c>
      <c r="F27" s="303"/>
      <c r="G27" s="307">
        <f ca="1">DATA!$D$11/1000000</f>
        <v>0.72458869377</v>
      </c>
      <c r="H27" s="307">
        <f>C27*DATA!$D$5/1000000</f>
        <v>5.72418024228116</v>
      </c>
      <c r="I27" s="307">
        <f>(C27*DATA!$D$5*DATA!$D$7)/1000000</f>
        <v>0.128794055451326</v>
      </c>
      <c r="J27" s="305">
        <f ca="1" t="shared" si="1"/>
        <v>6.57756299150249</v>
      </c>
      <c r="K27" s="303"/>
      <c r="L27" s="305">
        <f>((D27*DATA!$D$23)/1000000)+((E27*DATA!$D$24)/1000000)</f>
        <v>7.628016</v>
      </c>
      <c r="M27" s="305">
        <f t="shared" si="2"/>
        <v>7.628016</v>
      </c>
      <c r="N27" s="305">
        <f ca="1" t="shared" si="6"/>
        <v>1.05045300849751</v>
      </c>
      <c r="O27" s="308">
        <f>1/(1+'[92]Asumsi I'!$C$3)^(KKF!A27)</f>
        <v>0.103666765080688</v>
      </c>
      <c r="P27" s="305">
        <f ca="1" t="shared" si="7"/>
        <v>0.108897065260214</v>
      </c>
      <c r="Q27" s="305">
        <f ca="1" t="shared" si="9"/>
        <v>-17.85704328787</v>
      </c>
      <c r="S27" s="296" t="str">
        <f ca="1" t="shared" si="3"/>
        <v>a</v>
      </c>
      <c r="T27" s="327" t="str">
        <f ca="1" t="shared" si="10"/>
        <v/>
      </c>
      <c r="U27" s="296"/>
    </row>
    <row r="28" ht="20.1" customHeight="1" spans="1:21">
      <c r="A28" s="302">
        <f t="shared" si="11"/>
        <v>21</v>
      </c>
      <c r="B28" s="303">
        <f t="shared" si="11"/>
        <v>2044</v>
      </c>
      <c r="C28" s="308">
        <f t="shared" si="8"/>
        <v>5280</v>
      </c>
      <c r="D28" s="305">
        <f t="shared" si="5"/>
        <v>880</v>
      </c>
      <c r="E28" s="305">
        <f t="shared" si="0"/>
        <v>4400</v>
      </c>
      <c r="F28" s="303"/>
      <c r="G28" s="307">
        <f ca="1">DATA!$D$11/1000000</f>
        <v>0.72458869377</v>
      </c>
      <c r="H28" s="307">
        <f>C28*DATA!$D$5/1000000</f>
        <v>5.72418024228116</v>
      </c>
      <c r="I28" s="307">
        <f>(C28*DATA!$D$5*DATA!$D$7)/1000000</f>
        <v>0.128794055451326</v>
      </c>
      <c r="J28" s="305">
        <f ca="1" t="shared" si="1"/>
        <v>6.57756299150249</v>
      </c>
      <c r="K28" s="303"/>
      <c r="L28" s="305">
        <f>((D28*DATA!$D$23)/1000000)+((E28*DATA!$D$24)/1000000)</f>
        <v>7.628016</v>
      </c>
      <c r="M28" s="305">
        <f t="shared" si="2"/>
        <v>7.628016</v>
      </c>
      <c r="N28" s="305">
        <f ca="1" t="shared" si="6"/>
        <v>1.05045300849751</v>
      </c>
      <c r="O28" s="308">
        <f>1/(1+'[92]Asumsi I'!$C$3)^(KKF!A28)</f>
        <v>0.092559611679186</v>
      </c>
      <c r="P28" s="305">
        <f ca="1" t="shared" si="7"/>
        <v>0.0972295225537621</v>
      </c>
      <c r="Q28" s="305">
        <f ca="1" t="shared" si="9"/>
        <v>-17.7598137653163</v>
      </c>
      <c r="S28" s="296" t="str">
        <f ca="1" t="shared" si="3"/>
        <v>a</v>
      </c>
      <c r="T28" s="327" t="str">
        <f ca="1" t="shared" si="10"/>
        <v/>
      </c>
      <c r="U28" s="296"/>
    </row>
    <row r="29" ht="20.1" customHeight="1" spans="1:21">
      <c r="A29" s="302">
        <f t="shared" si="11"/>
        <v>22</v>
      </c>
      <c r="B29" s="303">
        <f t="shared" si="11"/>
        <v>2045</v>
      </c>
      <c r="C29" s="308">
        <f t="shared" si="8"/>
        <v>5280</v>
      </c>
      <c r="D29" s="305">
        <f t="shared" si="5"/>
        <v>880</v>
      </c>
      <c r="E29" s="305">
        <f t="shared" si="0"/>
        <v>4400</v>
      </c>
      <c r="F29" s="303"/>
      <c r="G29" s="307">
        <f ca="1">DATA!$D$11/1000000</f>
        <v>0.72458869377</v>
      </c>
      <c r="H29" s="307">
        <f>C29*DATA!$D$5/1000000</f>
        <v>5.72418024228116</v>
      </c>
      <c r="I29" s="307">
        <f>(C29*DATA!$D$5*DATA!$D$7)/1000000</f>
        <v>0.128794055451326</v>
      </c>
      <c r="J29" s="305">
        <f ca="1" t="shared" si="1"/>
        <v>6.57756299150249</v>
      </c>
      <c r="K29" s="303"/>
      <c r="L29" s="305">
        <f>((D29*DATA!$D$23)/1000000)+((E29*DATA!$D$24)/1000000)</f>
        <v>7.628016</v>
      </c>
      <c r="M29" s="305">
        <f t="shared" si="2"/>
        <v>7.628016</v>
      </c>
      <c r="N29" s="305">
        <f ca="1" t="shared" si="6"/>
        <v>1.05045300849751</v>
      </c>
      <c r="O29" s="308">
        <f>1/(1+'[92]Asumsi I'!$C$3)^(KKF!A29)</f>
        <v>0.0826425104278446</v>
      </c>
      <c r="P29" s="305">
        <f ca="1" t="shared" si="7"/>
        <v>0.0868120737087162</v>
      </c>
      <c r="Q29" s="305">
        <f ca="1" t="shared" si="9"/>
        <v>-17.6730016916075</v>
      </c>
      <c r="S29" s="296" t="str">
        <f ca="1" t="shared" si="3"/>
        <v>a</v>
      </c>
      <c r="T29" s="327" t="str">
        <f ca="1" t="shared" si="10"/>
        <v/>
      </c>
      <c r="U29" s="296"/>
    </row>
    <row r="30" ht="20.1" customHeight="1" spans="1:21">
      <c r="A30" s="302">
        <f t="shared" si="11"/>
        <v>23</v>
      </c>
      <c r="B30" s="303">
        <f t="shared" si="11"/>
        <v>2046</v>
      </c>
      <c r="C30" s="308">
        <f t="shared" si="8"/>
        <v>5280</v>
      </c>
      <c r="D30" s="305">
        <f t="shared" si="5"/>
        <v>880</v>
      </c>
      <c r="E30" s="305">
        <f t="shared" si="0"/>
        <v>4400</v>
      </c>
      <c r="F30" s="303"/>
      <c r="G30" s="307">
        <f ca="1">DATA!$D$11/1000000</f>
        <v>0.72458869377</v>
      </c>
      <c r="H30" s="307">
        <f>C30*DATA!$D$5/1000000</f>
        <v>5.72418024228116</v>
      </c>
      <c r="I30" s="307">
        <f>(C30*DATA!$D$5*DATA!$D$7)/1000000</f>
        <v>0.128794055451326</v>
      </c>
      <c r="J30" s="305">
        <f ca="1" t="shared" si="1"/>
        <v>6.57756299150249</v>
      </c>
      <c r="K30" s="303"/>
      <c r="L30" s="305">
        <f>((D30*DATA!$D$23)/1000000)+((E30*DATA!$D$24)/1000000)</f>
        <v>7.628016</v>
      </c>
      <c r="M30" s="305">
        <f t="shared" si="2"/>
        <v>7.628016</v>
      </c>
      <c r="N30" s="305">
        <f ca="1" t="shared" si="6"/>
        <v>1.05045300849751</v>
      </c>
      <c r="O30" s="308">
        <f>1/(1+'[92]Asumsi I'!$C$3)^(KKF!A30)</f>
        <v>0.073787955739147</v>
      </c>
      <c r="P30" s="305">
        <f ca="1" t="shared" si="7"/>
        <v>0.077510780097068</v>
      </c>
      <c r="Q30" s="305">
        <f ca="1" t="shared" si="9"/>
        <v>-17.5954909115105</v>
      </c>
      <c r="S30" s="296" t="str">
        <f ca="1" t="shared" si="3"/>
        <v>a</v>
      </c>
      <c r="T30" s="327" t="str">
        <f ca="1" t="shared" si="10"/>
        <v/>
      </c>
      <c r="U30" s="296"/>
    </row>
    <row r="31" ht="20.1" customHeight="1" spans="1:21">
      <c r="A31" s="302">
        <f t="shared" si="11"/>
        <v>24</v>
      </c>
      <c r="B31" s="303">
        <f t="shared" si="11"/>
        <v>2047</v>
      </c>
      <c r="C31" s="308">
        <f t="shared" si="8"/>
        <v>5280</v>
      </c>
      <c r="D31" s="305">
        <f t="shared" si="5"/>
        <v>880</v>
      </c>
      <c r="E31" s="305">
        <f t="shared" si="0"/>
        <v>4400</v>
      </c>
      <c r="F31" s="303"/>
      <c r="G31" s="307">
        <f ca="1">DATA!$D$11/1000000</f>
        <v>0.72458869377</v>
      </c>
      <c r="H31" s="307">
        <f>C31*DATA!$D$5/1000000</f>
        <v>5.72418024228116</v>
      </c>
      <c r="I31" s="307">
        <f>(C31*DATA!$D$5*DATA!$D$7)/1000000</f>
        <v>0.128794055451326</v>
      </c>
      <c r="J31" s="305">
        <f ca="1" t="shared" si="1"/>
        <v>6.57756299150249</v>
      </c>
      <c r="K31" s="303"/>
      <c r="L31" s="305">
        <f>((D31*DATA!$D$23)/1000000)+((E31*DATA!$D$24)/1000000)</f>
        <v>7.628016</v>
      </c>
      <c r="M31" s="305">
        <f t="shared" si="2"/>
        <v>7.628016</v>
      </c>
      <c r="N31" s="305">
        <f ca="1" t="shared" si="6"/>
        <v>1.05045300849751</v>
      </c>
      <c r="O31" s="308">
        <f>1/(1+'[92]Asumsi I'!$C$3)^(KKF!A31)</f>
        <v>0.0658821033385241</v>
      </c>
      <c r="P31" s="305">
        <f ca="1" t="shared" si="7"/>
        <v>0.0692060536580964</v>
      </c>
      <c r="Q31" s="305">
        <f ca="1" t="shared" si="9"/>
        <v>-17.5262848578524</v>
      </c>
      <c r="S31" s="296" t="str">
        <f ca="1" t="shared" si="3"/>
        <v>a</v>
      </c>
      <c r="T31" s="327" t="str">
        <f ca="1" t="shared" si="10"/>
        <v/>
      </c>
      <c r="U31" s="296"/>
    </row>
    <row r="32" ht="20.1" customHeight="1" spans="1:21">
      <c r="A32" s="302">
        <f t="shared" si="11"/>
        <v>25</v>
      </c>
      <c r="B32" s="303">
        <f>B30+1</f>
        <v>2047</v>
      </c>
      <c r="C32" s="308">
        <f t="shared" si="8"/>
        <v>5280</v>
      </c>
      <c r="D32" s="305">
        <f t="shared" si="5"/>
        <v>880</v>
      </c>
      <c r="E32" s="305">
        <f t="shared" si="0"/>
        <v>4400</v>
      </c>
      <c r="F32" s="303"/>
      <c r="G32" s="307">
        <f ca="1">DATA!$D$11/1000000</f>
        <v>0.72458869377</v>
      </c>
      <c r="H32" s="307">
        <f>C32*DATA!$D$5/1000000</f>
        <v>5.72418024228116</v>
      </c>
      <c r="I32" s="307">
        <f>(C32*DATA!$D$5*DATA!$D$7)/1000000</f>
        <v>0.128794055451326</v>
      </c>
      <c r="J32" s="305">
        <f ca="1" t="shared" si="1"/>
        <v>6.57756299150249</v>
      </c>
      <c r="K32" s="303"/>
      <c r="L32" s="305">
        <f>((D32*DATA!$D$23)/1000000)+((E32*DATA!$D$24)/1000000)</f>
        <v>7.628016</v>
      </c>
      <c r="M32" s="305">
        <f t="shared" si="2"/>
        <v>7.628016</v>
      </c>
      <c r="N32" s="305">
        <f ca="1" t="shared" si="6"/>
        <v>1.05045300849751</v>
      </c>
      <c r="O32" s="308">
        <f>1/(1+'[92]Asumsi I'!$C$3)^(KKF!A32)</f>
        <v>0.0588233065522536</v>
      </c>
      <c r="P32" s="305">
        <f ca="1" t="shared" si="7"/>
        <v>0.0617911193375861</v>
      </c>
      <c r="Q32" s="305">
        <f ca="1" t="shared" si="9"/>
        <v>-17.4644937385148</v>
      </c>
      <c r="S32" s="296" t="str">
        <f ca="1" t="shared" si="3"/>
        <v>a</v>
      </c>
      <c r="T32" s="327" t="str">
        <f ca="1" t="shared" si="10"/>
        <v/>
      </c>
      <c r="U32" s="296"/>
    </row>
    <row r="33" ht="20.1" customHeight="1" spans="2:19">
      <c r="B33" s="310"/>
      <c r="C33" s="310"/>
      <c r="D33" s="310"/>
      <c r="E33" s="310"/>
      <c r="F33" s="311" t="s">
        <v>1562</v>
      </c>
      <c r="G33" s="311"/>
      <c r="H33" s="311"/>
      <c r="I33" s="311"/>
      <c r="J33" s="318">
        <f ca="1">SUM(J7:J32)</f>
        <v>203.34408960241</v>
      </c>
      <c r="K33" s="311" t="s">
        <v>1563</v>
      </c>
      <c r="L33" s="311"/>
      <c r="M33" s="318">
        <f>SUM(M7:M32)</f>
        <v>203.902072</v>
      </c>
      <c r="N33" s="310"/>
      <c r="O33" s="310"/>
      <c r="P33" s="319"/>
      <c r="Q33" s="319"/>
      <c r="S33" s="296">
        <f ca="1">COUNTIF(S7:S32,"a")</f>
        <v>26</v>
      </c>
    </row>
    <row r="34" ht="20.1" customHeight="1" spans="2:22">
      <c r="B34" s="310"/>
      <c r="C34" s="310"/>
      <c r="D34" s="310"/>
      <c r="E34" s="310"/>
      <c r="F34" s="312"/>
      <c r="G34" s="312"/>
      <c r="H34" s="312"/>
      <c r="I34" s="312"/>
      <c r="J34" s="320"/>
      <c r="K34" s="312"/>
      <c r="L34" s="312"/>
      <c r="M34" s="320"/>
      <c r="N34" s="310"/>
      <c r="O34" s="310"/>
      <c r="P34" s="321" t="s">
        <v>1564</v>
      </c>
      <c r="Q34" s="328">
        <f ca="1">+J7/N32</f>
        <v>37.0364161938994</v>
      </c>
      <c r="V34" s="329"/>
    </row>
    <row r="35" ht="20.1" customHeight="1" spans="2:17">
      <c r="B35" s="310"/>
      <c r="C35" s="310"/>
      <c r="D35" s="310"/>
      <c r="E35" s="310"/>
      <c r="F35" s="312"/>
      <c r="G35" s="312"/>
      <c r="H35" s="312"/>
      <c r="I35" s="312"/>
      <c r="J35" s="320"/>
      <c r="K35" s="312"/>
      <c r="L35" s="312"/>
      <c r="M35" s="320"/>
      <c r="N35" s="310"/>
      <c r="O35" s="310"/>
      <c r="P35" s="321" t="s">
        <v>1565</v>
      </c>
      <c r="Q35" s="330" t="e">
        <f ca="1">AVERAGE(T7:T32)</f>
        <v>#DIV/0!</v>
      </c>
    </row>
    <row r="36" ht="20.1" customHeight="1" spans="2:17">
      <c r="B36" s="310"/>
      <c r="C36" s="310"/>
      <c r="D36" s="310"/>
      <c r="E36" s="310"/>
      <c r="F36" s="312"/>
      <c r="G36" s="312"/>
      <c r="H36" s="312"/>
      <c r="I36" s="312"/>
      <c r="J36" s="320"/>
      <c r="K36" s="312"/>
      <c r="L36" s="312"/>
      <c r="M36" s="320"/>
      <c r="N36" s="310"/>
      <c r="O36" s="310"/>
      <c r="P36" s="321" t="s">
        <v>1566</v>
      </c>
      <c r="Q36" s="331">
        <f ca="1">M33/J33</f>
        <v>1.0027440305675</v>
      </c>
    </row>
    <row r="37" ht="20.1" customHeight="1" spans="2:17">
      <c r="B37" s="310"/>
      <c r="C37" s="310"/>
      <c r="D37" s="310"/>
      <c r="E37" s="310"/>
      <c r="F37" s="312"/>
      <c r="G37" s="312"/>
      <c r="H37" s="312"/>
      <c r="I37" s="312"/>
      <c r="J37" s="320"/>
      <c r="K37" s="312"/>
      <c r="L37" s="312"/>
      <c r="M37" s="320"/>
      <c r="N37" s="310"/>
      <c r="O37" s="310"/>
      <c r="P37" s="321" t="s">
        <v>1567</v>
      </c>
      <c r="Q37" s="332">
        <f ca="1">+NPV(0.12,N7:N32)</f>
        <v>-15.5932979808168</v>
      </c>
    </row>
    <row r="38" ht="20.1" customHeight="1" spans="2:17">
      <c r="B38" s="310"/>
      <c r="C38" s="310"/>
      <c r="D38" s="310"/>
      <c r="E38" s="310"/>
      <c r="F38" s="312"/>
      <c r="G38" s="312"/>
      <c r="H38" s="312"/>
      <c r="I38" s="312"/>
      <c r="J38" s="320"/>
      <c r="K38" s="312"/>
      <c r="L38" s="312"/>
      <c r="M38" s="320"/>
      <c r="N38" s="310"/>
      <c r="O38" s="310"/>
      <c r="P38" s="321" t="s">
        <v>1568</v>
      </c>
      <c r="Q38" s="333">
        <f ca="1">IRR(N7:N32,DATA!D4)</f>
        <v>0.00165889051015666</v>
      </c>
    </row>
    <row r="39" ht="20.1" customHeight="1"/>
  </sheetData>
  <mergeCells count="14">
    <mergeCell ref="B3:E3"/>
    <mergeCell ref="F5:J5"/>
    <mergeCell ref="K5:L5"/>
    <mergeCell ref="F33:H33"/>
    <mergeCell ref="K33:L33"/>
    <mergeCell ref="B5:B6"/>
    <mergeCell ref="C5:C6"/>
    <mergeCell ref="D5:D6"/>
    <mergeCell ref="E5:E6"/>
    <mergeCell ref="N5:N6"/>
    <mergeCell ref="O5:O6"/>
    <mergeCell ref="P5:P6"/>
    <mergeCell ref="Q5:Q6"/>
    <mergeCell ref="T5:T6"/>
  </mergeCells>
  <conditionalFormatting sqref="K7">
    <cfRule type="cellIs" dxfId="3" priority="1" stopIfTrue="1" operator="greaterThanOrEqual">
      <formula>$F$7</formula>
    </cfRule>
    <cfRule type="cellIs" dxfId="4" priority="2" stopIfTrue="1" operator="lessThan">
      <formula>$F$7</formula>
    </cfRule>
  </conditionalFormatting>
  <conditionalFormatting sqref="Q7:Q32">
    <cfRule type="cellIs" dxfId="5" priority="3" operator="lessThan">
      <formula>0</formula>
    </cfRule>
    <cfRule type="cellIs" dxfId="6" priority="4" operator="lessThan">
      <formula>0</formula>
    </cfRule>
    <cfRule type="cellIs" dxfId="7" priority="5" operator="lessThan">
      <formula>-6395.81</formula>
    </cfRule>
    <cfRule type="cellIs" dxfId="8" priority="6" operator="lessThan">
      <formula>0</formula>
    </cfRule>
  </conditionalFormatting>
  <pageMargins left="0.708661417322835" right="0.708661417322835" top="0.748031496062992" bottom="0.748031496062992" header="0.31496062992126" footer="0.31496062992126"/>
  <pageSetup paperSize="9" scale="60" orientation="landscape"/>
  <headerFooter/>
  <rowBreaks count="1" manualBreakCount="1">
    <brk id="39" max="16383" man="1"/>
  </rowBreaks>
  <ignoredErrors>
    <ignoredError sqref="Q36:Q38" evalError="1"/>
  </ignoredError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rgb="FFFF6699"/>
  </sheetPr>
  <dimension ref="A1:V101"/>
  <sheetViews>
    <sheetView showGridLines="0" zoomScale="70" zoomScaleNormal="70" zoomScaleSheetLayoutView="70" workbookViewId="0">
      <pane ySplit="13" topLeftCell="A44" activePane="bottomLeft" state="frozen"/>
      <selection/>
      <selection pane="bottomLeft" activeCell="F75" sqref="F75"/>
    </sheetView>
  </sheetViews>
  <sheetFormatPr defaultColWidth="9.14285714285714" defaultRowHeight="15"/>
  <cols>
    <col min="1" max="1" width="8.28571428571429" style="169" customWidth="1"/>
    <col min="2" max="2" width="5.14285714285714" style="170" customWidth="1"/>
    <col min="3" max="3" width="53.4285714285714" style="171" customWidth="1"/>
    <col min="4" max="4" width="13.7142857142857" style="171" customWidth="1"/>
    <col min="5" max="5" width="12.5714285714286" style="172" customWidth="1"/>
    <col min="6" max="6" width="7.71428571428571" style="172" customWidth="1"/>
    <col min="7" max="7" width="12.7142857142857" style="172" customWidth="1"/>
    <col min="8" max="8" width="18.1428571428571" style="173" customWidth="1"/>
    <col min="9" max="9" width="16.7142857142857" style="173" customWidth="1"/>
    <col min="10" max="11" width="16.7142857142857" style="174" customWidth="1"/>
    <col min="12" max="12" width="1.57142857142857" style="174" customWidth="1"/>
    <col min="13" max="13" width="16.8571428571429" style="174" customWidth="1"/>
    <col min="14" max="14" width="15" style="174" customWidth="1"/>
    <col min="15" max="15" width="9.14285714285714" style="175" customWidth="1"/>
    <col min="16" max="16" width="12.7142857142857" style="176" customWidth="1"/>
    <col min="17" max="17" width="12.7142857142857" style="175" customWidth="1"/>
    <col min="18" max="18" width="2.42857142857143" style="175" customWidth="1"/>
    <col min="19" max="22" width="10.7142857142857" style="175" customWidth="1"/>
    <col min="23" max="24" width="9.14285714285714" style="175" customWidth="1"/>
    <col min="25" max="16384" width="9.14285714285714" style="175"/>
  </cols>
  <sheetData>
    <row r="1" spans="3:21">
      <c r="C1" s="177" t="s">
        <v>0</v>
      </c>
      <c r="D1" s="178"/>
      <c r="U1" s="169"/>
    </row>
    <row r="2" spans="3:22">
      <c r="C2" s="177" t="s">
        <v>1569</v>
      </c>
      <c r="D2" s="178"/>
      <c r="T2" s="176"/>
      <c r="U2" s="233" t="s">
        <v>1570</v>
      </c>
      <c r="V2" s="176"/>
    </row>
    <row r="3" spans="3:22">
      <c r="C3" s="177" t="s">
        <v>1571</v>
      </c>
      <c r="D3" s="178"/>
      <c r="O3" s="223" t="s">
        <v>1570</v>
      </c>
      <c r="P3" s="223"/>
      <c r="Q3" s="234"/>
      <c r="T3" s="176"/>
      <c r="U3" s="233" t="s">
        <v>1572</v>
      </c>
      <c r="V3" s="176"/>
    </row>
    <row r="4" ht="15.75" customHeight="1" spans="2:22">
      <c r="B4" s="179" t="s">
        <v>1573</v>
      </c>
      <c r="C4" s="179"/>
      <c r="D4" s="179"/>
      <c r="E4" s="179"/>
      <c r="F4" s="179"/>
      <c r="G4" s="179"/>
      <c r="H4" s="179"/>
      <c r="I4" s="179"/>
      <c r="J4" s="179"/>
      <c r="K4" s="179"/>
      <c r="O4" s="223"/>
      <c r="P4" s="223"/>
      <c r="T4" s="176"/>
      <c r="U4" s="176"/>
      <c r="V4" s="176"/>
    </row>
    <row r="5" spans="3:22">
      <c r="C5" s="180"/>
      <c r="D5" s="178"/>
      <c r="T5" s="176"/>
      <c r="U5" s="233"/>
      <c r="V5" s="176"/>
    </row>
    <row r="6" customHeight="1" spans="3:22">
      <c r="C6" s="180"/>
      <c r="D6" s="178"/>
      <c r="E6" s="181" t="s">
        <v>15</v>
      </c>
      <c r="F6" s="182" t="s">
        <v>16</v>
      </c>
      <c r="G6" s="689" t="s">
        <v>1574</v>
      </c>
      <c r="H6" s="183"/>
      <c r="I6" s="183"/>
      <c r="J6" s="183"/>
      <c r="K6" s="183"/>
      <c r="T6" s="176"/>
      <c r="U6" s="233"/>
      <c r="V6" s="176"/>
    </row>
    <row r="7" spans="3:22">
      <c r="C7" s="180"/>
      <c r="D7" s="178"/>
      <c r="E7" s="181" t="s">
        <v>17</v>
      </c>
      <c r="F7" s="182" t="s">
        <v>16</v>
      </c>
      <c r="G7" s="181" t="s">
        <v>1575</v>
      </c>
      <c r="J7" s="224"/>
      <c r="T7" s="176"/>
      <c r="U7" s="233"/>
      <c r="V7" s="176"/>
    </row>
    <row r="8" spans="3:22">
      <c r="C8" s="180"/>
      <c r="D8" s="178"/>
      <c r="E8" s="181" t="s">
        <v>18</v>
      </c>
      <c r="F8" s="182" t="s">
        <v>16</v>
      </c>
      <c r="G8" s="184" t="s">
        <v>1576</v>
      </c>
      <c r="J8" s="224"/>
      <c r="T8" s="176"/>
      <c r="U8" s="233"/>
      <c r="V8" s="176"/>
    </row>
    <row r="9" spans="3:22">
      <c r="C9" s="180"/>
      <c r="D9" s="178"/>
      <c r="E9" s="181" t="s">
        <v>19</v>
      </c>
      <c r="F9" s="182" t="s">
        <v>16</v>
      </c>
      <c r="G9" s="181" t="s">
        <v>1577</v>
      </c>
      <c r="J9" s="224"/>
      <c r="T9" s="176"/>
      <c r="U9" s="233"/>
      <c r="V9" s="176"/>
    </row>
    <row r="10" ht="15.75" spans="3:22">
      <c r="C10" s="178"/>
      <c r="D10" s="178"/>
      <c r="T10" s="176"/>
      <c r="U10" s="176"/>
      <c r="V10" s="176"/>
    </row>
    <row r="11" ht="21" customHeight="1" spans="1:22">
      <c r="A11" s="169"/>
      <c r="B11" s="185" t="s">
        <v>2</v>
      </c>
      <c r="C11" s="186" t="s">
        <v>3</v>
      </c>
      <c r="D11" s="187" t="s">
        <v>4</v>
      </c>
      <c r="E11" s="187" t="s">
        <v>5</v>
      </c>
      <c r="F11" s="187" t="s">
        <v>20</v>
      </c>
      <c r="G11" s="188" t="s">
        <v>7</v>
      </c>
      <c r="H11" s="187" t="s">
        <v>21</v>
      </c>
      <c r="I11" s="187"/>
      <c r="J11" s="187"/>
      <c r="K11" s="225"/>
      <c r="O11" s="226"/>
      <c r="P11" s="227"/>
      <c r="Q11" s="226"/>
      <c r="S11" s="235"/>
      <c r="T11" s="236"/>
      <c r="U11" s="236"/>
      <c r="V11" s="236"/>
    </row>
    <row r="12" customHeight="1" spans="2:22">
      <c r="B12" s="189"/>
      <c r="C12" s="190"/>
      <c r="D12" s="191"/>
      <c r="E12" s="191"/>
      <c r="F12" s="191"/>
      <c r="G12" s="192"/>
      <c r="H12" s="193" t="s">
        <v>22</v>
      </c>
      <c r="I12" s="193" t="s">
        <v>23</v>
      </c>
      <c r="J12" s="191" t="s">
        <v>24</v>
      </c>
      <c r="K12" s="228" t="s">
        <v>25</v>
      </c>
      <c r="O12" s="227"/>
      <c r="P12" s="227"/>
      <c r="Q12" s="227"/>
      <c r="S12" s="235"/>
      <c r="T12" s="235"/>
      <c r="U12" s="235"/>
      <c r="V12" s="235"/>
    </row>
    <row r="13" customHeight="1" spans="2:22">
      <c r="B13" s="189"/>
      <c r="C13" s="194"/>
      <c r="D13" s="191"/>
      <c r="E13" s="191"/>
      <c r="F13" s="191"/>
      <c r="G13" s="195"/>
      <c r="H13" s="196"/>
      <c r="I13" s="196"/>
      <c r="J13" s="191"/>
      <c r="K13" s="228"/>
      <c r="O13" s="229"/>
      <c r="P13" s="229"/>
      <c r="Q13" s="229"/>
      <c r="S13" s="235"/>
      <c r="T13" s="235"/>
      <c r="U13" s="235"/>
      <c r="V13" s="235"/>
    </row>
    <row r="14" s="167" customFormat="1" ht="15.75" customHeight="1" spans="1:22">
      <c r="A14" s="169"/>
      <c r="B14" s="197"/>
      <c r="C14" s="198"/>
      <c r="D14" s="199" t="str">
        <f ca="1">IF(ISERROR(OFFSET('HARGA SATUAN'!$D$6,MATCH(RAB!C14,'HARGA SATUAN'!$C$7:$C$1495,0),0)),"",OFFSET('HARGA SATUAN'!$D$6,MATCH(RAB!C14,'HARGA SATUAN'!$C$7:$C$1495,0),0))</f>
        <v/>
      </c>
      <c r="E14" s="200" t="str">
        <f ca="1">IF(B14="+","Unit",IF(ISERROR(OFFSET('HARGA SATUAN'!$E$6,MATCH(RAB!C14,'HARGA SATUAN'!$C$7:$C$1495,0),0)),"",OFFSET('HARGA SATUAN'!$E$6,MATCH(RAB!C14,'HARGA SATUAN'!$C$7:$C$1495,0),0)))</f>
        <v/>
      </c>
      <c r="F14" s="201"/>
      <c r="G14" s="202">
        <f ca="1">IF(ISERROR(OFFSET('HARGA SATUAN'!$I$6,MATCH(RAB!C14,'HARGA SATUAN'!$C$7:$C$1495,0),0)),0,OFFSET('HARGA SATUAN'!$I$6,MATCH(RAB!C14,'HARGA SATUAN'!$C$7:$C$1495,0),0))</f>
        <v>0</v>
      </c>
      <c r="H14" s="203">
        <f ca="1" t="shared" ref="H14:H20" si="0">IF(OR(D14="MDU",D14="MDU-KD"),(IF($O$3="RAB NON MDU","PLN KD",G14*F14)),0)</f>
        <v>0</v>
      </c>
      <c r="I14" s="203">
        <f ca="1" t="shared" ref="I14:I20" si="1">IF(D14="HDW",G14*F14,0)</f>
        <v>0</v>
      </c>
      <c r="J14" s="203">
        <f ca="1" t="shared" ref="J14:J20" si="2">IF(D14="JASA",G14*F14,0)</f>
        <v>0</v>
      </c>
      <c r="K14" s="230">
        <f ca="1" t="shared" ref="K14:K20" si="3">SUM(H14:J14)</f>
        <v>0</v>
      </c>
      <c r="L14" s="174"/>
      <c r="M14" s="174" t="str">
        <f ca="1">IF(AND(F14&gt;0,F13=0),"",IF(AND(ISBLANK(F14)=FALSE,K14=0),"WARNING",""))</f>
        <v/>
      </c>
      <c r="N14" s="174"/>
      <c r="O14" s="231"/>
      <c r="P14" s="231"/>
      <c r="Q14" s="176"/>
      <c r="R14" s="169"/>
      <c r="S14" s="237"/>
      <c r="T14" s="173"/>
      <c r="U14" s="173"/>
      <c r="V14" s="173"/>
    </row>
    <row r="15" s="168" customFormat="1" spans="1:22">
      <c r="A15" s="169" t="e">
        <f>IF(AND(C15=0,#REF!=0,#REF!=0),"BLANKS",1)</f>
        <v>#REF!</v>
      </c>
      <c r="B15" s="204" t="s">
        <v>236</v>
      </c>
      <c r="C15" s="205" t="s">
        <v>1578</v>
      </c>
      <c r="D15" s="199" t="str">
        <f ca="1">IF(ISERROR(OFFSET('HARGA SATUAN'!$D$6,MATCH(RAB!C15,'HARGA SATUAN'!$C$7:$C$1495,0),0)),"",OFFSET('HARGA SATUAN'!$D$6,MATCH(RAB!C15,'HARGA SATUAN'!$C$7:$C$1495,0),0))</f>
        <v/>
      </c>
      <c r="E15" s="200" t="str">
        <f ca="1">IF(B15="+","Unit",IF(ISERROR(OFFSET('HARGA SATUAN'!$E$6,MATCH(RAB!C15,'HARGA SATUAN'!$C$7:$C$1495,0),0)),"",OFFSET('HARGA SATUAN'!$E$6,MATCH(RAB!C15,'HARGA SATUAN'!$C$7:$C$1495,0),0)))</f>
        <v/>
      </c>
      <c r="F15" s="201"/>
      <c r="G15" s="202">
        <f ca="1">IF(ISERROR(OFFSET('HARGA SATUAN'!$I$6,MATCH(RAB!C15,'HARGA SATUAN'!$C$7:$C$1495,0),0)),0,OFFSET('HARGA SATUAN'!$I$6,MATCH(RAB!C15,'HARGA SATUAN'!$C$7:$C$1495,0),0))</f>
        <v>0</v>
      </c>
      <c r="H15" s="203">
        <f ca="1" t="shared" si="0"/>
        <v>0</v>
      </c>
      <c r="I15" s="203">
        <f ca="1" t="shared" si="1"/>
        <v>0</v>
      </c>
      <c r="J15" s="203">
        <f ca="1" t="shared" si="2"/>
        <v>0</v>
      </c>
      <c r="K15" s="230">
        <f ca="1" t="shared" si="3"/>
        <v>0</v>
      </c>
      <c r="L15" s="174"/>
      <c r="M15" s="174" t="str">
        <f ca="1" t="shared" ref="M15:M21" si="4">IF(AND(F15&gt;0,F14=0),"",IF(AND(ISBLANK(F15)=FALSE,K15=0),"WARNING",""))</f>
        <v/>
      </c>
      <c r="N15" s="232"/>
      <c r="O15" s="231"/>
      <c r="P15" s="231"/>
      <c r="Q15" s="176"/>
      <c r="R15" s="169"/>
      <c r="S15" s="237"/>
      <c r="T15" s="173"/>
      <c r="U15" s="173"/>
      <c r="V15" s="173"/>
    </row>
    <row r="16" s="168" customFormat="1" hidden="1" spans="1:22">
      <c r="A16" s="169"/>
      <c r="B16" s="206"/>
      <c r="C16" s="207"/>
      <c r="D16" s="199" t="str">
        <f ca="1">IF(ISERROR(OFFSET('HARGA SATUAN'!$D$6,MATCH(RAB!C16,'HARGA SATUAN'!$C$7:$C$1495,0),0)),"",OFFSET('HARGA SATUAN'!$D$6,MATCH(RAB!C16,'HARGA SATUAN'!$C$7:$C$1495,0),0))</f>
        <v/>
      </c>
      <c r="E16" s="200" t="str">
        <f ca="1">IF(B16="+","Unit",IF(ISERROR(OFFSET('HARGA SATUAN'!$E$6,MATCH(RAB!C16,'HARGA SATUAN'!$C$7:$C$1495,0),0)),"",OFFSET('HARGA SATUAN'!$E$6,MATCH(RAB!C16,'HARGA SATUAN'!$C$7:$C$1495,0),0)))</f>
        <v/>
      </c>
      <c r="F16" s="208"/>
      <c r="G16" s="202">
        <f ca="1">IF(ISERROR(OFFSET('HARGA SATUAN'!$I$6,MATCH(RAB!C16,'HARGA SATUAN'!$C$7:$C$1495,0),0)),0,OFFSET('HARGA SATUAN'!$I$6,MATCH(RAB!C16,'HARGA SATUAN'!$C$7:$C$1495,0),0))</f>
        <v>0</v>
      </c>
      <c r="H16" s="203">
        <f ca="1" t="shared" si="0"/>
        <v>0</v>
      </c>
      <c r="I16" s="203">
        <f ca="1" t="shared" si="1"/>
        <v>0</v>
      </c>
      <c r="J16" s="203">
        <f ca="1" t="shared" si="2"/>
        <v>0</v>
      </c>
      <c r="K16" s="230">
        <f ca="1" t="shared" si="3"/>
        <v>0</v>
      </c>
      <c r="L16" s="174"/>
      <c r="M16" s="174" t="e">
        <f ca="1">IF(AND(F16&gt;0,#REF!=0),"",IF(AND(ISBLANK(F16)=FALSE,K16=0),"WARNING",""))</f>
        <v>#REF!</v>
      </c>
      <c r="N16" s="232"/>
      <c r="O16" s="231"/>
      <c r="P16" s="231"/>
      <c r="Q16" s="176"/>
      <c r="R16" s="169"/>
      <c r="S16" s="237"/>
      <c r="T16" s="173"/>
      <c r="U16" s="173"/>
      <c r="V16" s="173"/>
    </row>
    <row r="17" s="168" customFormat="1" spans="1:22">
      <c r="A17" s="169"/>
      <c r="B17" s="206"/>
      <c r="C17" s="209"/>
      <c r="D17" s="199" t="str">
        <f ca="1">IF(ISERROR(OFFSET('HARGA SATUAN'!$D$6,MATCH(RAB!C17,'HARGA SATUAN'!$C$7:$C$1495,0),0)),"",OFFSET('HARGA SATUAN'!$D$6,MATCH(RAB!C17,'HARGA SATUAN'!$C$7:$C$1495,0),0))</f>
        <v/>
      </c>
      <c r="E17" s="200" t="str">
        <f ca="1">IF(B17="+","Unit",IF(ISERROR(OFFSET('HARGA SATUAN'!$E$6,MATCH(RAB!C17,'HARGA SATUAN'!$C$7:$C$1495,0),0)),"",OFFSET('HARGA SATUAN'!$E$6,MATCH(RAB!C17,'HARGA SATUAN'!$C$7:$C$1495,0),0)))</f>
        <v/>
      </c>
      <c r="F17" s="208"/>
      <c r="G17" s="202">
        <f ca="1">IF(ISERROR(OFFSET('HARGA SATUAN'!$I$6,MATCH(RAB!C17,'HARGA SATUAN'!$C$7:$C$1495,0),0)),0,OFFSET('HARGA SATUAN'!$I$6,MATCH(RAB!C17,'HARGA SATUAN'!$C$7:$C$1495,0),0))</f>
        <v>0</v>
      </c>
      <c r="H17" s="203">
        <f ca="1" t="shared" si="0"/>
        <v>0</v>
      </c>
      <c r="I17" s="203">
        <f ca="1" t="shared" si="1"/>
        <v>0</v>
      </c>
      <c r="J17" s="203">
        <f ca="1" t="shared" si="2"/>
        <v>0</v>
      </c>
      <c r="K17" s="230">
        <f ca="1" t="shared" si="3"/>
        <v>0</v>
      </c>
      <c r="L17" s="174"/>
      <c r="M17" s="174"/>
      <c r="N17" s="232"/>
      <c r="O17" s="231"/>
      <c r="P17" s="231"/>
      <c r="Q17" s="176"/>
      <c r="R17" s="169"/>
      <c r="S17" s="237"/>
      <c r="T17" s="173"/>
      <c r="U17" s="173"/>
      <c r="V17" s="173"/>
    </row>
    <row r="18" s="168" customFormat="1" spans="1:22">
      <c r="A18" s="169"/>
      <c r="B18" s="206"/>
      <c r="C18" s="209"/>
      <c r="D18" s="199" t="str">
        <f ca="1">IF(ISERROR(OFFSET('HARGA SATUAN'!$D$6,MATCH(RAB!C18,'HARGA SATUAN'!$C$7:$C$1495,0),0)),"",OFFSET('HARGA SATUAN'!$D$6,MATCH(RAB!C18,'HARGA SATUAN'!$C$7:$C$1495,0),0))</f>
        <v/>
      </c>
      <c r="E18" s="200" t="str">
        <f ca="1">IF(B18="+","Unit",IF(ISERROR(OFFSET('HARGA SATUAN'!$E$6,MATCH(RAB!C18,'HARGA SATUAN'!$C$7:$C$1495,0),0)),"",OFFSET('HARGA SATUAN'!$E$6,MATCH(RAB!C18,'HARGA SATUAN'!$C$7:$C$1495,0),0)))</f>
        <v/>
      </c>
      <c r="F18" s="208"/>
      <c r="G18" s="202">
        <f ca="1">IF(ISERROR(OFFSET('HARGA SATUAN'!$I$6,MATCH(RAB!C18,'HARGA SATUAN'!$C$7:$C$1495,0),0)),0,OFFSET('HARGA SATUAN'!$I$6,MATCH(RAB!C18,'HARGA SATUAN'!$C$7:$C$1495,0),0))</f>
        <v>0</v>
      </c>
      <c r="H18" s="203">
        <f ca="1" t="shared" si="0"/>
        <v>0</v>
      </c>
      <c r="I18" s="203">
        <f ca="1" t="shared" si="1"/>
        <v>0</v>
      </c>
      <c r="J18" s="203">
        <f ca="1" t="shared" si="2"/>
        <v>0</v>
      </c>
      <c r="K18" s="230">
        <f ca="1" t="shared" si="3"/>
        <v>0</v>
      </c>
      <c r="L18" s="174"/>
      <c r="M18" s="174"/>
      <c r="N18" s="232"/>
      <c r="O18" s="231"/>
      <c r="P18" s="231"/>
      <c r="Q18" s="176"/>
      <c r="R18" s="169"/>
      <c r="S18" s="237"/>
      <c r="T18" s="173"/>
      <c r="U18" s="173"/>
      <c r="V18" s="173"/>
    </row>
    <row r="19" s="168" customFormat="1" spans="1:22">
      <c r="A19" s="169"/>
      <c r="B19" s="210" t="s">
        <v>1579</v>
      </c>
      <c r="C19" s="211" t="s">
        <v>1580</v>
      </c>
      <c r="D19" s="199" t="str">
        <f ca="1">IF(ISERROR(OFFSET('HARGA SATUAN'!$D$6,MATCH(RAB!C19,'HARGA SATUAN'!$C$7:$C$1495,0),0)),"",OFFSET('HARGA SATUAN'!$D$6,MATCH(RAB!C19,'HARGA SATUAN'!$C$7:$C$1495,0),0))</f>
        <v/>
      </c>
      <c r="E19" s="200" t="str">
        <f ca="1">IF(B19="+","Unit",IF(ISERROR(OFFSET('HARGA SATUAN'!$E$6,MATCH(RAB!C19,'HARGA SATUAN'!$C$7:$C$1495,0),0)),"",OFFSET('HARGA SATUAN'!$E$6,MATCH(RAB!C19,'HARGA SATUAN'!$C$7:$C$1495,0),0)))</f>
        <v/>
      </c>
      <c r="F19" s="208"/>
      <c r="G19" s="202">
        <f ca="1">IF(ISERROR(OFFSET('HARGA SATUAN'!$I$6,MATCH(RAB!C19,'HARGA SATUAN'!$C$7:$C$1495,0),0)),0,OFFSET('HARGA SATUAN'!$I$6,MATCH(RAB!C19,'HARGA SATUAN'!$C$7:$C$1495,0),0))</f>
        <v>0</v>
      </c>
      <c r="H19" s="203">
        <f ca="1" t="shared" si="0"/>
        <v>0</v>
      </c>
      <c r="I19" s="203">
        <f ca="1" t="shared" si="1"/>
        <v>0</v>
      </c>
      <c r="J19" s="203">
        <f ca="1" t="shared" si="2"/>
        <v>0</v>
      </c>
      <c r="K19" s="230">
        <f ca="1" t="shared" si="3"/>
        <v>0</v>
      </c>
      <c r="L19" s="174"/>
      <c r="M19" s="174" t="e">
        <f ca="1">IF(AND(F19&gt;0,#REF!=0),"",IF(AND(ISBLANK(F19)=FALSE,K19=0),"WARNING",""))</f>
        <v>#REF!</v>
      </c>
      <c r="N19" s="232"/>
      <c r="O19" s="231"/>
      <c r="P19" s="231"/>
      <c r="Q19" s="176"/>
      <c r="R19" s="169"/>
      <c r="S19" s="237"/>
      <c r="T19" s="173"/>
      <c r="U19" s="173"/>
      <c r="V19" s="173"/>
    </row>
    <row r="20" s="168" customFormat="1" spans="1:22">
      <c r="A20" s="169"/>
      <c r="B20" s="212" t="s">
        <v>12</v>
      </c>
      <c r="C20" s="213" t="s">
        <v>1581</v>
      </c>
      <c r="D20" s="199" t="str">
        <f ca="1">IF(ISERROR(OFFSET('HARGA SATUAN'!$D$6,MATCH(RAB!C20,'HARGA SATUAN'!$C$7:$C$1495,0),0)),"",OFFSET('HARGA SATUAN'!$D$6,MATCH(RAB!C20,'HARGA SATUAN'!$C$7:$C$1495,0),0))</f>
        <v/>
      </c>
      <c r="E20" s="200" t="str">
        <f ca="1">IF(B20="+","Unit",IF(ISERROR(OFFSET('HARGA SATUAN'!$E$6,MATCH(RAB!C20,'HARGA SATUAN'!$C$7:$C$1495,0),0)),"",OFFSET('HARGA SATUAN'!$E$6,MATCH(RAB!C20,'HARGA SATUAN'!$C$7:$C$1495,0),0)))</f>
        <v>Unit</v>
      </c>
      <c r="F20" s="214">
        <v>1</v>
      </c>
      <c r="G20" s="202">
        <f ca="1">IF(ISERROR(OFFSET('HARGA SATUAN'!$I$6,MATCH(RAB!C20,'HARGA SATUAN'!$C$7:$C$1495,0),0)),0,OFFSET('HARGA SATUAN'!$I$6,MATCH(RAB!C20,'HARGA SATUAN'!$C$7:$C$1495,0),0))</f>
        <v>0</v>
      </c>
      <c r="H20" s="203">
        <f ca="1" t="shared" si="0"/>
        <v>0</v>
      </c>
      <c r="I20" s="203">
        <f ca="1" t="shared" si="1"/>
        <v>0</v>
      </c>
      <c r="J20" s="203">
        <f ca="1" t="shared" si="2"/>
        <v>0</v>
      </c>
      <c r="K20" s="230">
        <f ca="1" t="shared" si="3"/>
        <v>0</v>
      </c>
      <c r="L20" s="232"/>
      <c r="M20" s="174" t="e">
        <f ca="1">IF(AND(F20&gt;0,#REF!=0),"",IF(AND(ISBLANK(F20)=FALSE,K20=0),"WARNING",""))</f>
        <v>#REF!</v>
      </c>
      <c r="N20" s="232"/>
      <c r="O20" s="231"/>
      <c r="P20" s="231"/>
      <c r="Q20" s="176"/>
      <c r="R20" s="169"/>
      <c r="S20" s="237"/>
      <c r="T20" s="173"/>
      <c r="U20" s="173"/>
      <c r="V20" s="173"/>
    </row>
    <row r="21" s="168" customFormat="1" spans="1:22">
      <c r="A21" s="169"/>
      <c r="B21" s="212">
        <v>1</v>
      </c>
      <c r="C21" s="213" t="s">
        <v>173</v>
      </c>
      <c r="D21" s="199" t="str">
        <f ca="1">IF(ISERROR(OFFSET('HARGA SATUAN'!$D$6,MATCH(RAB!C21,'HARGA SATUAN'!$C$7:$C$1495,0),0)),"",OFFSET('HARGA SATUAN'!$D$6,MATCH(RAB!C21,'HARGA SATUAN'!$C$7:$C$1495,0),0))</f>
        <v>MDU-KD</v>
      </c>
      <c r="E21" s="200" t="str">
        <f ca="1">IF(B21="+","Unit",IF(ISERROR(OFFSET('HARGA SATUAN'!$E$6,MATCH(RAB!C21,'HARGA SATUAN'!$C$7:$C$1495,0),0)),"",OFFSET('HARGA SATUAN'!$E$6,MATCH(RAB!C21,'HARGA SATUAN'!$C$7:$C$1495,0),0)))</f>
        <v>Bh</v>
      </c>
      <c r="F21" s="214">
        <f>F20*1</f>
        <v>1</v>
      </c>
      <c r="G21" s="202">
        <f ca="1">IF(ISERROR(OFFSET('HARGA SATUAN'!$I$6,MATCH(RAB!C21,'HARGA SATUAN'!$C$7:$C$1495,0),0)),0,OFFSET('HARGA SATUAN'!$I$6,MATCH(RAB!C21,'HARGA SATUAN'!$C$7:$C$1495,0),0))</f>
        <v>27845400</v>
      </c>
      <c r="H21" s="203">
        <f ca="1" t="shared" ref="H21:H43" si="5">IF(OR(D21="MDU",D21="MDU-KD"),(IF($O$3="RAB NON MDU","PLN KD",G21*F21)),0)</f>
        <v>27845400</v>
      </c>
      <c r="I21" s="203">
        <f ca="1" t="shared" ref="I21:I43" si="6">IF(D21="HDW",G21*F21,0)</f>
        <v>0</v>
      </c>
      <c r="J21" s="203">
        <f ca="1" t="shared" ref="J21:J43" si="7">IF(D21="JASA",G21*F21,0)</f>
        <v>0</v>
      </c>
      <c r="K21" s="230">
        <f ca="1" t="shared" ref="K21:K43" si="8">SUM(H21:J21)</f>
        <v>27845400</v>
      </c>
      <c r="L21" s="232"/>
      <c r="M21" s="174" t="str">
        <f ca="1" t="shared" si="4"/>
        <v/>
      </c>
      <c r="N21" s="232"/>
      <c r="O21" s="231"/>
      <c r="P21" s="231"/>
      <c r="Q21" s="176"/>
      <c r="R21" s="169"/>
      <c r="S21" s="237"/>
      <c r="T21" s="173"/>
      <c r="U21" s="173"/>
      <c r="V21" s="173"/>
    </row>
    <row r="22" s="168" customFormat="1" spans="1:22">
      <c r="A22" s="169"/>
      <c r="B22" s="206">
        <v>2</v>
      </c>
      <c r="C22" s="207" t="s">
        <v>1582</v>
      </c>
      <c r="D22" s="199" t="str">
        <f ca="1">IF(ISERROR(OFFSET('HARGA SATUAN'!$D$6,MATCH(RAB!C22,'HARGA SATUAN'!$C$7:$C$1495,0),0)),"",OFFSET('HARGA SATUAN'!$D$6,MATCH(RAB!C22,'HARGA SATUAN'!$C$7:$C$1495,0),0))</f>
        <v/>
      </c>
      <c r="E22" s="200" t="str">
        <f ca="1">IF(B22="+","Unit",IF(ISERROR(OFFSET('HARGA SATUAN'!$E$6,MATCH(RAB!C22,'HARGA SATUAN'!$C$7:$C$1495,0),0)),"",OFFSET('HARGA SATUAN'!$E$6,MATCH(RAB!C22,'HARGA SATUAN'!$C$7:$C$1495,0),0)))</f>
        <v/>
      </c>
      <c r="F22" s="214"/>
      <c r="G22" s="202">
        <f ca="1">IF(ISERROR(OFFSET('HARGA SATUAN'!$I$6,MATCH(RAB!C22,'HARGA SATUAN'!$C$7:$C$1495,0),0)),0,OFFSET('HARGA SATUAN'!$I$6,MATCH(RAB!C22,'HARGA SATUAN'!$C$7:$C$1495,0),0))</f>
        <v>0</v>
      </c>
      <c r="H22" s="203">
        <f ca="1" t="shared" si="5"/>
        <v>0</v>
      </c>
      <c r="I22" s="203">
        <f ca="1" t="shared" si="6"/>
        <v>0</v>
      </c>
      <c r="J22" s="203">
        <f ca="1" t="shared" si="7"/>
        <v>0</v>
      </c>
      <c r="K22" s="230">
        <f ca="1" t="shared" si="8"/>
        <v>0</v>
      </c>
      <c r="L22" s="232"/>
      <c r="M22" s="174" t="str">
        <f ca="1" t="shared" ref="M22:M43" si="9">IF(AND(F22&gt;0,F21=0),"",IF(AND(ISBLANK(F22)=FALSE,K22=0),"WARNING",""))</f>
        <v/>
      </c>
      <c r="N22" s="232"/>
      <c r="O22" s="231"/>
      <c r="P22" s="231"/>
      <c r="Q22" s="176"/>
      <c r="R22" s="169"/>
      <c r="S22" s="237"/>
      <c r="T22" s="173"/>
      <c r="U22" s="173"/>
      <c r="V22" s="173"/>
    </row>
    <row r="23" s="168" customFormat="1" spans="1:22">
      <c r="A23" s="169"/>
      <c r="B23" s="206"/>
      <c r="C23" s="207" t="s">
        <v>261</v>
      </c>
      <c r="D23" s="199" t="str">
        <f ca="1">IF(ISERROR(OFFSET('HARGA SATUAN'!$D$6,MATCH(RAB!C23,'HARGA SATUAN'!$C$7:$C$1495,0),0)),"",OFFSET('HARGA SATUAN'!$D$6,MATCH(RAB!C23,'HARGA SATUAN'!$C$7:$C$1495,0),0))</f>
        <v>MDU-KD</v>
      </c>
      <c r="E23" s="200" t="str">
        <f ca="1">IF(B23="+","Unit",IF(ISERROR(OFFSET('HARGA SATUAN'!$E$6,MATCH(RAB!C23,'HARGA SATUAN'!$C$7:$C$1495,0),0)),"",OFFSET('HARGA SATUAN'!$E$6,MATCH(RAB!C23,'HARGA SATUAN'!$C$7:$C$1495,0),0)))</f>
        <v>Mtr</v>
      </c>
      <c r="F23" s="214">
        <f>F20*2</f>
        <v>2</v>
      </c>
      <c r="G23" s="202">
        <f ca="1">IF(ISERROR(OFFSET('HARGA SATUAN'!$I$6,MATCH(RAB!C23,'HARGA SATUAN'!$C$7:$C$1495,0),0)),0,OFFSET('HARGA SATUAN'!$I$6,MATCH(RAB!C23,'HARGA SATUAN'!$C$7:$C$1495,0),0))</f>
        <v>14200</v>
      </c>
      <c r="H23" s="203">
        <f ca="1" t="shared" si="5"/>
        <v>28400</v>
      </c>
      <c r="I23" s="203">
        <f ca="1" t="shared" si="6"/>
        <v>0</v>
      </c>
      <c r="J23" s="203">
        <f ca="1" t="shared" si="7"/>
        <v>0</v>
      </c>
      <c r="K23" s="230">
        <f ca="1" t="shared" si="8"/>
        <v>28400</v>
      </c>
      <c r="L23" s="232"/>
      <c r="M23" s="174" t="str">
        <f ca="1" t="shared" si="9"/>
        <v/>
      </c>
      <c r="N23" s="232"/>
      <c r="O23" s="231"/>
      <c r="P23" s="231"/>
      <c r="Q23" s="176"/>
      <c r="R23" s="169"/>
      <c r="S23" s="237"/>
      <c r="T23" s="173"/>
      <c r="U23" s="173"/>
      <c r="V23" s="173"/>
    </row>
    <row r="24" s="168" customFormat="1" spans="1:22">
      <c r="A24" s="169"/>
      <c r="B24" s="215"/>
      <c r="C24" s="216" t="s">
        <v>271</v>
      </c>
      <c r="D24" s="199" t="str">
        <f ca="1">IF(ISERROR(OFFSET('HARGA SATUAN'!$D$6,MATCH(RAB!C24,'HARGA SATUAN'!$C$7:$C$1495,0),0)),"",OFFSET('HARGA SATUAN'!$D$6,MATCH(RAB!C24,'HARGA SATUAN'!$C$7:$C$1495,0),0))</f>
        <v>MDU-KD</v>
      </c>
      <c r="E24" s="200" t="str">
        <f ca="1">IF(B24="+","Unit",IF(ISERROR(OFFSET('HARGA SATUAN'!$E$6,MATCH(RAB!C24,'HARGA SATUAN'!$C$7:$C$1495,0),0)),"",OFFSET('HARGA SATUAN'!$E$6,MATCH(RAB!C24,'HARGA SATUAN'!$C$7:$C$1495,0),0)))</f>
        <v>Mtr</v>
      </c>
      <c r="F24" s="214">
        <f>F20*2</f>
        <v>2</v>
      </c>
      <c r="G24" s="202">
        <f ca="1">IF(ISERROR(OFFSET('HARGA SATUAN'!$I$6,MATCH(RAB!C24,'HARGA SATUAN'!$C$7:$C$1495,0),0)),0,OFFSET('HARGA SATUAN'!$I$6,MATCH(RAB!C24,'HARGA SATUAN'!$C$7:$C$1495,0),0))</f>
        <v>53300</v>
      </c>
      <c r="H24" s="203">
        <f ca="1" t="shared" si="5"/>
        <v>106600</v>
      </c>
      <c r="I24" s="203">
        <f ca="1" t="shared" si="6"/>
        <v>0</v>
      </c>
      <c r="J24" s="203">
        <f ca="1" t="shared" si="7"/>
        <v>0</v>
      </c>
      <c r="K24" s="230">
        <f ca="1" t="shared" si="8"/>
        <v>106600</v>
      </c>
      <c r="L24" s="232"/>
      <c r="M24" s="174" t="str">
        <f ca="1" t="shared" si="9"/>
        <v/>
      </c>
      <c r="N24" s="232"/>
      <c r="O24" s="231"/>
      <c r="P24" s="231"/>
      <c r="Q24" s="176"/>
      <c r="R24" s="169"/>
      <c r="S24" s="237"/>
      <c r="T24" s="173"/>
      <c r="U24" s="173"/>
      <c r="V24" s="173"/>
    </row>
    <row r="25" s="168" customFormat="1" spans="1:22">
      <c r="A25" s="169"/>
      <c r="B25" s="215">
        <v>3</v>
      </c>
      <c r="C25" s="216" t="s">
        <v>489</v>
      </c>
      <c r="D25" s="199" t="str">
        <f ca="1">IF(ISERROR(OFFSET('HARGA SATUAN'!$D$6,MATCH(RAB!C25,'HARGA SATUAN'!$C$7:$C$1495,0),0)),"",OFFSET('HARGA SATUAN'!$D$6,MATCH(RAB!C25,'HARGA SATUAN'!$C$7:$C$1495,0),0))</f>
        <v>HDW</v>
      </c>
      <c r="E25" s="200" t="str">
        <f ca="1">IF(B25="+","Unit",IF(ISERROR(OFFSET('HARGA SATUAN'!$E$6,MATCH(RAB!C25,'HARGA SATUAN'!$C$7:$C$1495,0),0)),"",OFFSET('HARGA SATUAN'!$E$6,MATCH(RAB!C25,'HARGA SATUAN'!$C$7:$C$1495,0),0)))</f>
        <v>Bh</v>
      </c>
      <c r="F25" s="214">
        <f>F20*1</f>
        <v>1</v>
      </c>
      <c r="G25" s="202">
        <f ca="1">IF(ISERROR(OFFSET('HARGA SATUAN'!$I$6,MATCH(RAB!C25,'HARGA SATUAN'!$C$7:$C$1495,0),0)),0,OFFSET('HARGA SATUAN'!$I$6,MATCH(RAB!C25,'HARGA SATUAN'!$C$7:$C$1495,0),0))</f>
        <v>87000</v>
      </c>
      <c r="H25" s="203">
        <f ca="1" t="shared" si="5"/>
        <v>0</v>
      </c>
      <c r="I25" s="203">
        <f ca="1" t="shared" si="6"/>
        <v>87000</v>
      </c>
      <c r="J25" s="203">
        <f ca="1" t="shared" si="7"/>
        <v>0</v>
      </c>
      <c r="K25" s="230">
        <f ca="1" t="shared" si="8"/>
        <v>87000</v>
      </c>
      <c r="L25" s="232"/>
      <c r="M25" s="174" t="str">
        <f ca="1" t="shared" si="9"/>
        <v/>
      </c>
      <c r="N25" s="232"/>
      <c r="O25" s="231"/>
      <c r="P25" s="231"/>
      <c r="Q25" s="176"/>
      <c r="R25" s="169"/>
      <c r="S25" s="237"/>
      <c r="T25" s="173"/>
      <c r="U25" s="173"/>
      <c r="V25" s="173"/>
    </row>
    <row r="26" s="168" customFormat="1" spans="1:22">
      <c r="A26" s="169"/>
      <c r="B26" s="215">
        <v>4</v>
      </c>
      <c r="C26" s="216" t="s">
        <v>440</v>
      </c>
      <c r="D26" s="199" t="str">
        <f ca="1">IF(ISERROR(OFFSET('HARGA SATUAN'!$D$6,MATCH(RAB!C26,'HARGA SATUAN'!$C$7:$C$1495,0),0)),"",OFFSET('HARGA SATUAN'!$D$6,MATCH(RAB!C26,'HARGA SATUAN'!$C$7:$C$1495,0),0))</f>
        <v>HDW</v>
      </c>
      <c r="E26" s="200" t="str">
        <f ca="1">IF(B26="+","Unit",IF(ISERROR(OFFSET('HARGA SATUAN'!$E$6,MATCH(RAB!C26,'HARGA SATUAN'!$C$7:$C$1495,0),0)),"",OFFSET('HARGA SATUAN'!$E$6,MATCH(RAB!C26,'HARGA SATUAN'!$C$7:$C$1495,0),0)))</f>
        <v>Bh</v>
      </c>
      <c r="F26" s="214">
        <f>F20*2</f>
        <v>2</v>
      </c>
      <c r="G26" s="202">
        <f ca="1">IF(ISERROR(OFFSET('HARGA SATUAN'!$I$6,MATCH(RAB!C26,'HARGA SATUAN'!$C$7:$C$1495,0),0)),0,OFFSET('HARGA SATUAN'!$I$6,MATCH(RAB!C26,'HARGA SATUAN'!$C$7:$C$1495,0),0))</f>
        <v>404600</v>
      </c>
      <c r="H26" s="203">
        <f ca="1" t="shared" si="5"/>
        <v>0</v>
      </c>
      <c r="I26" s="203">
        <f ca="1" t="shared" si="6"/>
        <v>809200</v>
      </c>
      <c r="J26" s="203">
        <f ca="1" t="shared" si="7"/>
        <v>0</v>
      </c>
      <c r="K26" s="230">
        <f ca="1" t="shared" si="8"/>
        <v>809200</v>
      </c>
      <c r="L26" s="232"/>
      <c r="M26" s="174" t="str">
        <f ca="1" t="shared" si="9"/>
        <v/>
      </c>
      <c r="N26" s="232"/>
      <c r="O26" s="231"/>
      <c r="P26" s="231"/>
      <c r="Q26" s="176"/>
      <c r="R26" s="169"/>
      <c r="S26" s="237"/>
      <c r="T26" s="173"/>
      <c r="U26" s="173"/>
      <c r="V26" s="173"/>
    </row>
    <row r="27" s="168" customFormat="1" spans="1:22">
      <c r="A27" s="169"/>
      <c r="B27" s="215">
        <v>5</v>
      </c>
      <c r="C27" s="216" t="s">
        <v>448</v>
      </c>
      <c r="D27" s="199" t="str">
        <f ca="1">IF(ISERROR(OFFSET('HARGA SATUAN'!$D$6,MATCH(RAB!C27,'HARGA SATUAN'!$C$7:$C$1495,0),0)),"",OFFSET('HARGA SATUAN'!$D$6,MATCH(RAB!C27,'HARGA SATUAN'!$C$7:$C$1495,0),0))</f>
        <v>HDW</v>
      </c>
      <c r="E27" s="200" t="str">
        <f ca="1">IF(B27="+","Unit",IF(ISERROR(OFFSET('HARGA SATUAN'!$E$6,MATCH(RAB!C27,'HARGA SATUAN'!$C$7:$C$1495,0),0)),"",OFFSET('HARGA SATUAN'!$E$6,MATCH(RAB!C27,'HARGA SATUAN'!$C$7:$C$1495,0),0)))</f>
        <v>Bh</v>
      </c>
      <c r="F27" s="214">
        <f>F20*3</f>
        <v>3</v>
      </c>
      <c r="G27" s="202">
        <f ca="1">IF(ISERROR(OFFSET('HARGA SATUAN'!$I$6,MATCH(RAB!C27,'HARGA SATUAN'!$C$7:$C$1495,0),0)),0,OFFSET('HARGA SATUAN'!$I$6,MATCH(RAB!C27,'HARGA SATUAN'!$C$7:$C$1495,0),0))</f>
        <v>15900</v>
      </c>
      <c r="H27" s="203">
        <f ca="1" t="shared" si="5"/>
        <v>0</v>
      </c>
      <c r="I27" s="203">
        <f ca="1" t="shared" si="6"/>
        <v>47700</v>
      </c>
      <c r="J27" s="203">
        <f ca="1" t="shared" si="7"/>
        <v>0</v>
      </c>
      <c r="K27" s="230">
        <f ca="1" t="shared" si="8"/>
        <v>47700</v>
      </c>
      <c r="L27" s="232"/>
      <c r="M27" s="174" t="str">
        <f ca="1" t="shared" si="9"/>
        <v/>
      </c>
      <c r="N27" s="232"/>
      <c r="O27" s="231"/>
      <c r="P27" s="231"/>
      <c r="Q27" s="176"/>
      <c r="R27" s="169"/>
      <c r="S27" s="237"/>
      <c r="T27" s="173"/>
      <c r="U27" s="173"/>
      <c r="V27" s="173"/>
    </row>
    <row r="28" s="168" customFormat="1" spans="1:22">
      <c r="A28" s="169"/>
      <c r="B28" s="215">
        <v>6</v>
      </c>
      <c r="C28" s="216" t="s">
        <v>453</v>
      </c>
      <c r="D28" s="199" t="str">
        <f ca="1">IF(ISERROR(OFFSET('HARGA SATUAN'!$D$6,MATCH(RAB!C28,'HARGA SATUAN'!$C$7:$C$1495,0),0)),"",OFFSET('HARGA SATUAN'!$D$6,MATCH(RAB!C28,'HARGA SATUAN'!$C$7:$C$1495,0),0))</f>
        <v>HDW</v>
      </c>
      <c r="E28" s="200" t="str">
        <f ca="1">IF(B28="+","Unit",IF(ISERROR(OFFSET('HARGA SATUAN'!$E$6,MATCH(RAB!C28,'HARGA SATUAN'!$C$7:$C$1495,0),0)),"",OFFSET('HARGA SATUAN'!$E$6,MATCH(RAB!C28,'HARGA SATUAN'!$C$7:$C$1495,0),0)))</f>
        <v>Bh</v>
      </c>
      <c r="F28" s="214">
        <f>F20*2</f>
        <v>2</v>
      </c>
      <c r="G28" s="202">
        <f ca="1">IF(ISERROR(OFFSET('HARGA SATUAN'!$I$6,MATCH(RAB!C28,'HARGA SATUAN'!$C$7:$C$1495,0),0)),0,OFFSET('HARGA SATUAN'!$I$6,MATCH(RAB!C28,'HARGA SATUAN'!$C$7:$C$1495,0),0))</f>
        <v>17100</v>
      </c>
      <c r="H28" s="203">
        <f ca="1" t="shared" si="5"/>
        <v>0</v>
      </c>
      <c r="I28" s="203">
        <f ca="1" t="shared" si="6"/>
        <v>34200</v>
      </c>
      <c r="J28" s="203">
        <f ca="1" t="shared" si="7"/>
        <v>0</v>
      </c>
      <c r="K28" s="230">
        <f ca="1" t="shared" si="8"/>
        <v>34200</v>
      </c>
      <c r="L28" s="232"/>
      <c r="M28" s="174" t="str">
        <f ca="1" t="shared" si="9"/>
        <v/>
      </c>
      <c r="N28" s="232"/>
      <c r="O28" s="231"/>
      <c r="P28" s="231"/>
      <c r="Q28" s="176"/>
      <c r="R28" s="169"/>
      <c r="S28" s="237"/>
      <c r="T28" s="173"/>
      <c r="U28" s="173"/>
      <c r="V28" s="173"/>
    </row>
    <row r="29" s="168" customFormat="1" spans="1:22">
      <c r="A29" s="169"/>
      <c r="B29" s="215">
        <v>7</v>
      </c>
      <c r="C29" s="216" t="s">
        <v>321</v>
      </c>
      <c r="D29" s="199" t="str">
        <f ca="1">IF(ISERROR(OFFSET('HARGA SATUAN'!$D$6,MATCH(RAB!C29,'HARGA SATUAN'!$C$7:$C$1495,0),0)),"",OFFSET('HARGA SATUAN'!$D$6,MATCH(RAB!C29,'HARGA SATUAN'!$C$7:$C$1495,0),0))</f>
        <v>HDW</v>
      </c>
      <c r="E29" s="200" t="str">
        <f ca="1">IF(B29="+","Unit",IF(ISERROR(OFFSET('HARGA SATUAN'!$E$6,MATCH(RAB!C29,'HARGA SATUAN'!$C$7:$C$1495,0),0)),"",OFFSET('HARGA SATUAN'!$E$6,MATCH(RAB!C29,'HARGA SATUAN'!$C$7:$C$1495,0),0)))</f>
        <v>Bh</v>
      </c>
      <c r="F29" s="214">
        <f>F20*4</f>
        <v>4</v>
      </c>
      <c r="G29" s="202">
        <f ca="1">IF(ISERROR(OFFSET('HARGA SATUAN'!$I$6,MATCH(RAB!C29,'HARGA SATUAN'!$C$7:$C$1495,0),0)),0,OFFSET('HARGA SATUAN'!$I$6,MATCH(RAB!C29,'HARGA SATUAN'!$C$7:$C$1495,0),0))</f>
        <v>49000</v>
      </c>
      <c r="H29" s="203">
        <f ca="1" t="shared" si="5"/>
        <v>0</v>
      </c>
      <c r="I29" s="203">
        <f ca="1" t="shared" si="6"/>
        <v>196000</v>
      </c>
      <c r="J29" s="203">
        <f ca="1" t="shared" si="7"/>
        <v>0</v>
      </c>
      <c r="K29" s="230">
        <f ca="1" t="shared" si="8"/>
        <v>196000</v>
      </c>
      <c r="L29" s="232"/>
      <c r="M29" s="174" t="str">
        <f ca="1" t="shared" si="9"/>
        <v/>
      </c>
      <c r="N29" s="232"/>
      <c r="O29" s="231"/>
      <c r="P29" s="231"/>
      <c r="Q29" s="176"/>
      <c r="R29" s="169"/>
      <c r="S29" s="237"/>
      <c r="T29" s="173"/>
      <c r="U29" s="173"/>
      <c r="V29" s="173"/>
    </row>
    <row r="30" s="168" customFormat="1" spans="1:22">
      <c r="A30" s="169"/>
      <c r="B30" s="215">
        <v>8</v>
      </c>
      <c r="C30" s="216" t="s">
        <v>410</v>
      </c>
      <c r="D30" s="199" t="str">
        <f ca="1">IF(ISERROR(OFFSET('HARGA SATUAN'!$D$6,MATCH(RAB!C30,'HARGA SATUAN'!$C$7:$C$1495,0),0)),"",OFFSET('HARGA SATUAN'!$D$6,MATCH(RAB!C30,'HARGA SATUAN'!$C$7:$C$1495,0),0))</f>
        <v>HDW</v>
      </c>
      <c r="E30" s="200" t="str">
        <f ca="1">IF(B30="+","Unit",IF(ISERROR(OFFSET('HARGA SATUAN'!$E$6,MATCH(RAB!C30,'HARGA SATUAN'!$C$7:$C$1495,0),0)),"",OFFSET('HARGA SATUAN'!$E$6,MATCH(RAB!C30,'HARGA SATUAN'!$C$7:$C$1495,0),0)))</f>
        <v>Set</v>
      </c>
      <c r="F30" s="208">
        <f>F20*1</f>
        <v>1</v>
      </c>
      <c r="G30" s="202">
        <f ca="1">IF(ISERROR(OFFSET('HARGA SATUAN'!$I$6,MATCH(RAB!C30,'HARGA SATUAN'!$C$7:$C$1495,0),0)),0,OFFSET('HARGA SATUAN'!$I$6,MATCH(RAB!C30,'HARGA SATUAN'!$C$7:$C$1495,0),0))</f>
        <v>67800</v>
      </c>
      <c r="H30" s="203">
        <f ca="1" t="shared" si="5"/>
        <v>0</v>
      </c>
      <c r="I30" s="203">
        <f ca="1" t="shared" si="6"/>
        <v>67800</v>
      </c>
      <c r="J30" s="203">
        <f ca="1" t="shared" si="7"/>
        <v>0</v>
      </c>
      <c r="K30" s="230">
        <f ca="1" t="shared" si="8"/>
        <v>67800</v>
      </c>
      <c r="L30" s="232"/>
      <c r="M30" s="174" t="str">
        <f ca="1" t="shared" si="9"/>
        <v/>
      </c>
      <c r="N30" s="232"/>
      <c r="O30" s="231"/>
      <c r="P30" s="231"/>
      <c r="Q30" s="176"/>
      <c r="R30" s="169"/>
      <c r="S30" s="237"/>
      <c r="T30" s="173"/>
      <c r="U30" s="173"/>
      <c r="V30" s="173"/>
    </row>
    <row r="31" s="168" customFormat="1" spans="1:22">
      <c r="A31" s="169"/>
      <c r="B31" s="215">
        <v>9</v>
      </c>
      <c r="C31" s="216" t="s">
        <v>479</v>
      </c>
      <c r="D31" s="199" t="str">
        <f ca="1">IF(ISERROR(OFFSET('HARGA SATUAN'!$D$6,MATCH(RAB!C31,'HARGA SATUAN'!$C$7:$C$1495,0),0)),"",OFFSET('HARGA SATUAN'!$D$6,MATCH(RAB!C31,'HARGA SATUAN'!$C$7:$C$1495,0),0))</f>
        <v>HDW</v>
      </c>
      <c r="E31" s="200" t="str">
        <f ca="1">IF(B31="+","Unit",IF(ISERROR(OFFSET('HARGA SATUAN'!$E$6,MATCH(RAB!C31,'HARGA SATUAN'!$C$7:$C$1495,0),0)),"",OFFSET('HARGA SATUAN'!$E$6,MATCH(RAB!C31,'HARGA SATUAN'!$C$7:$C$1495,0),0)))</f>
        <v>Mtr</v>
      </c>
      <c r="F31" s="208">
        <f>F20*2</f>
        <v>2</v>
      </c>
      <c r="G31" s="202">
        <f ca="1">IF(ISERROR(OFFSET('HARGA SATUAN'!$I$6,MATCH(RAB!C31,'HARGA SATUAN'!$C$7:$C$1495,0),0)),0,OFFSET('HARGA SATUAN'!$I$6,MATCH(RAB!C31,'HARGA SATUAN'!$C$7:$C$1495,0),0))</f>
        <v>30000</v>
      </c>
      <c r="H31" s="203">
        <f ca="1" t="shared" si="5"/>
        <v>0</v>
      </c>
      <c r="I31" s="203">
        <f ca="1" t="shared" si="6"/>
        <v>60000</v>
      </c>
      <c r="J31" s="203">
        <f ca="1" t="shared" si="7"/>
        <v>0</v>
      </c>
      <c r="K31" s="230">
        <f ca="1" t="shared" si="8"/>
        <v>60000</v>
      </c>
      <c r="L31" s="232"/>
      <c r="M31" s="174" t="str">
        <f ca="1" t="shared" si="9"/>
        <v/>
      </c>
      <c r="N31" s="232"/>
      <c r="O31" s="231"/>
      <c r="P31" s="231"/>
      <c r="Q31" s="176"/>
      <c r="R31" s="169"/>
      <c r="S31" s="237"/>
      <c r="T31" s="173"/>
      <c r="U31" s="173"/>
      <c r="V31" s="173"/>
    </row>
    <row r="32" s="168" customFormat="1" spans="1:22">
      <c r="A32" s="169"/>
      <c r="B32" s="215">
        <v>10</v>
      </c>
      <c r="C32" s="216" t="s">
        <v>1034</v>
      </c>
      <c r="D32" s="199" t="str">
        <f ca="1">IF(ISERROR(OFFSET('HARGA SATUAN'!$D$6,MATCH(RAB!C32,'HARGA SATUAN'!$C$7:$C$1495,0),0)),"",OFFSET('HARGA SATUAN'!$D$6,MATCH(RAB!C32,'HARGA SATUAN'!$C$7:$C$1495,0),0))</f>
        <v>JASA</v>
      </c>
      <c r="E32" s="200" t="str">
        <f ca="1">IF(B32="+","Unit",IF(ISERROR(OFFSET('HARGA SATUAN'!$E$6,MATCH(RAB!C32,'HARGA SATUAN'!$C$7:$C$1495,0),0)),"",OFFSET('HARGA SATUAN'!$E$6,MATCH(RAB!C32,'HARGA SATUAN'!$C$7:$C$1495,0),0)))</f>
        <v>Unit</v>
      </c>
      <c r="F32" s="217">
        <f>F20*1</f>
        <v>1</v>
      </c>
      <c r="G32" s="202">
        <f ca="1">IF(ISERROR(OFFSET('HARGA SATUAN'!$I$6,MATCH(RAB!C32,'HARGA SATUAN'!$C$7:$C$1495,0),0)),0,OFFSET('HARGA SATUAN'!$I$6,MATCH(RAB!C32,'HARGA SATUAN'!$C$7:$C$1495,0),0))</f>
        <v>346400</v>
      </c>
      <c r="H32" s="203">
        <f ca="1" t="shared" si="5"/>
        <v>0</v>
      </c>
      <c r="I32" s="203">
        <f ca="1" t="shared" si="6"/>
        <v>0</v>
      </c>
      <c r="J32" s="203">
        <f ca="1" t="shared" si="7"/>
        <v>346400</v>
      </c>
      <c r="K32" s="230">
        <f ca="1" t="shared" si="8"/>
        <v>346400</v>
      </c>
      <c r="L32" s="232"/>
      <c r="M32" s="174" t="str">
        <f ca="1" t="shared" si="9"/>
        <v/>
      </c>
      <c r="N32" s="232"/>
      <c r="O32" s="231"/>
      <c r="P32" s="231"/>
      <c r="Q32" s="176"/>
      <c r="R32" s="169"/>
      <c r="S32" s="237"/>
      <c r="T32" s="173"/>
      <c r="U32" s="173"/>
      <c r="V32" s="173"/>
    </row>
    <row r="33" s="168" customFormat="1" spans="1:22">
      <c r="A33" s="169"/>
      <c r="B33" s="215"/>
      <c r="C33" s="216"/>
      <c r="D33" s="199" t="str">
        <f ca="1">IF(ISERROR(OFFSET('HARGA SATUAN'!$D$6,MATCH(RAB!C33,'HARGA SATUAN'!$C$7:$C$1495,0),0)),"",OFFSET('HARGA SATUAN'!$D$6,MATCH(RAB!C33,'HARGA SATUAN'!$C$7:$C$1495,0),0))</f>
        <v/>
      </c>
      <c r="E33" s="200" t="str">
        <f ca="1">IF(B33="+","Unit",IF(ISERROR(OFFSET('HARGA SATUAN'!$E$6,MATCH(RAB!C33,'HARGA SATUAN'!$C$7:$C$1495,0),0)),"",OFFSET('HARGA SATUAN'!$E$6,MATCH(RAB!C33,'HARGA SATUAN'!$C$7:$C$1495,0),0)))</f>
        <v/>
      </c>
      <c r="F33" s="217"/>
      <c r="G33" s="202">
        <f ca="1">IF(ISERROR(OFFSET('HARGA SATUAN'!$I$6,MATCH(RAB!C33,'HARGA SATUAN'!$C$7:$C$1495,0),0)),0,OFFSET('HARGA SATUAN'!$I$6,MATCH(RAB!C33,'HARGA SATUAN'!$C$7:$C$1495,0),0))</f>
        <v>0</v>
      </c>
      <c r="H33" s="203">
        <f ca="1" t="shared" si="5"/>
        <v>0</v>
      </c>
      <c r="I33" s="203">
        <f ca="1" t="shared" si="6"/>
        <v>0</v>
      </c>
      <c r="J33" s="203">
        <f ca="1" t="shared" si="7"/>
        <v>0</v>
      </c>
      <c r="K33" s="230">
        <f ca="1" t="shared" si="8"/>
        <v>0</v>
      </c>
      <c r="L33" s="232"/>
      <c r="M33" s="174" t="str">
        <f ca="1" t="shared" si="9"/>
        <v/>
      </c>
      <c r="N33" s="232"/>
      <c r="O33" s="231"/>
      <c r="P33" s="231"/>
      <c r="Q33" s="176"/>
      <c r="R33" s="169"/>
      <c r="S33" s="237"/>
      <c r="T33" s="173"/>
      <c r="U33" s="173"/>
      <c r="V33" s="173"/>
    </row>
    <row r="34" s="168" customFormat="1" spans="1:22">
      <c r="A34" s="169"/>
      <c r="B34" s="215" t="s">
        <v>12</v>
      </c>
      <c r="C34" s="216" t="s">
        <v>1583</v>
      </c>
      <c r="D34" s="199" t="str">
        <f ca="1">IF(ISERROR(OFFSET('HARGA SATUAN'!$D$6,MATCH(RAB!C34,'HARGA SATUAN'!$C$7:$C$1495,0),0)),"",OFFSET('HARGA SATUAN'!$D$6,MATCH(RAB!C34,'HARGA SATUAN'!$C$7:$C$1495,0),0))</f>
        <v/>
      </c>
      <c r="E34" s="200" t="str">
        <f ca="1">IF(B34="+","Unit",IF(ISERROR(OFFSET('HARGA SATUAN'!$E$6,MATCH(RAB!C34,'HARGA SATUAN'!$C$7:$C$1495,0),0)),"",OFFSET('HARGA SATUAN'!$E$6,MATCH(RAB!C34,'HARGA SATUAN'!$C$7:$C$1495,0),0)))</f>
        <v>Unit</v>
      </c>
      <c r="F34" s="214">
        <v>2</v>
      </c>
      <c r="G34" s="202">
        <f ca="1">IF(ISERROR(OFFSET('HARGA SATUAN'!$I$6,MATCH(RAB!C34,'HARGA SATUAN'!$C$7:$C$1495,0),0)),0,OFFSET('HARGA SATUAN'!$I$6,MATCH(RAB!C34,'HARGA SATUAN'!$C$7:$C$1495,0),0))</f>
        <v>0</v>
      </c>
      <c r="H34" s="203">
        <f ca="1" t="shared" si="5"/>
        <v>0</v>
      </c>
      <c r="I34" s="203">
        <f ca="1" t="shared" si="6"/>
        <v>0</v>
      </c>
      <c r="J34" s="203">
        <f ca="1" t="shared" si="7"/>
        <v>0</v>
      </c>
      <c r="K34" s="230">
        <f ca="1" t="shared" si="8"/>
        <v>0</v>
      </c>
      <c r="L34" s="232"/>
      <c r="M34" s="174" t="str">
        <f ca="1" t="shared" si="9"/>
        <v/>
      </c>
      <c r="N34" s="232"/>
      <c r="O34" s="231"/>
      <c r="P34" s="231"/>
      <c r="Q34" s="176"/>
      <c r="R34" s="169"/>
      <c r="S34" s="237"/>
      <c r="T34" s="173"/>
      <c r="U34" s="173"/>
      <c r="V34" s="173"/>
    </row>
    <row r="35" s="168" customFormat="1" spans="1:22">
      <c r="A35" s="169"/>
      <c r="B35" s="215">
        <v>1</v>
      </c>
      <c r="C35" s="216" t="s">
        <v>477</v>
      </c>
      <c r="D35" s="199" t="str">
        <f ca="1">IF(ISERROR(OFFSET('HARGA SATUAN'!$D$6,MATCH(RAB!C35,'HARGA SATUAN'!$C$7:$C$1495,0),0)),"",OFFSET('HARGA SATUAN'!$D$6,MATCH(RAB!C35,'HARGA SATUAN'!$C$7:$C$1495,0),0))</f>
        <v>HDW</v>
      </c>
      <c r="E35" s="200" t="str">
        <f ca="1">IF(B35="+","Unit",IF(ISERROR(OFFSET('HARGA SATUAN'!$E$6,MATCH(RAB!C35,'HARGA SATUAN'!$C$7:$C$1495,0),0)),"",OFFSET('HARGA SATUAN'!$E$6,MATCH(RAB!C35,'HARGA SATUAN'!$C$7:$C$1495,0),0)))</f>
        <v>Bh</v>
      </c>
      <c r="F35" s="217">
        <f>F34*1</f>
        <v>2</v>
      </c>
      <c r="G35" s="202">
        <f ca="1">IF(ISERROR(OFFSET('HARGA SATUAN'!$I$6,MATCH(RAB!C35,'HARGA SATUAN'!$C$7:$C$1495,0),0)),0,OFFSET('HARGA SATUAN'!$I$6,MATCH(RAB!C35,'HARGA SATUAN'!$C$7:$C$1495,0),0))</f>
        <v>185200</v>
      </c>
      <c r="H35" s="203">
        <f ca="1" t="shared" si="5"/>
        <v>0</v>
      </c>
      <c r="I35" s="203">
        <f ca="1" t="shared" si="6"/>
        <v>370400</v>
      </c>
      <c r="J35" s="203">
        <f ca="1" t="shared" si="7"/>
        <v>0</v>
      </c>
      <c r="K35" s="230">
        <f ca="1" t="shared" si="8"/>
        <v>370400</v>
      </c>
      <c r="L35" s="232"/>
      <c r="M35" s="174" t="str">
        <f ca="1" t="shared" si="9"/>
        <v/>
      </c>
      <c r="N35" s="232"/>
      <c r="O35" s="231"/>
      <c r="P35" s="231"/>
      <c r="Q35" s="176"/>
      <c r="R35" s="169"/>
      <c r="S35" s="237"/>
      <c r="T35" s="173"/>
      <c r="U35" s="173"/>
      <c r="V35" s="173"/>
    </row>
    <row r="36" s="168" customFormat="1" spans="1:22">
      <c r="A36" s="169"/>
      <c r="B36" s="215">
        <v>2</v>
      </c>
      <c r="C36" s="216" t="s">
        <v>414</v>
      </c>
      <c r="D36" s="199" t="str">
        <f ca="1">IF(ISERROR(OFFSET('HARGA SATUAN'!$D$6,MATCH(RAB!C36,'HARGA SATUAN'!$C$7:$C$1495,0),0)),"",OFFSET('HARGA SATUAN'!$D$6,MATCH(RAB!C36,'HARGA SATUAN'!$C$7:$C$1495,0),0))</f>
        <v>HDW</v>
      </c>
      <c r="E36" s="200" t="str">
        <f ca="1">IF(B36="+","Unit",IF(ISERROR(OFFSET('HARGA SATUAN'!$E$6,MATCH(RAB!C36,'HARGA SATUAN'!$C$7:$C$1495,0),0)),"",OFFSET('HARGA SATUAN'!$E$6,MATCH(RAB!C36,'HARGA SATUAN'!$C$7:$C$1495,0),0)))</f>
        <v>Bh</v>
      </c>
      <c r="F36" s="208">
        <f>F34*1</f>
        <v>2</v>
      </c>
      <c r="G36" s="202">
        <f ca="1">IF(ISERROR(OFFSET('HARGA SATUAN'!$I$6,MATCH(RAB!C36,'HARGA SATUAN'!$C$7:$C$1495,0),0)),0,OFFSET('HARGA SATUAN'!$I$6,MATCH(RAB!C36,'HARGA SATUAN'!$C$7:$C$1495,0),0))</f>
        <v>47459</v>
      </c>
      <c r="H36" s="203">
        <f ca="1" t="shared" si="5"/>
        <v>0</v>
      </c>
      <c r="I36" s="203">
        <f ca="1" t="shared" si="6"/>
        <v>94918</v>
      </c>
      <c r="J36" s="203">
        <f ca="1" t="shared" si="7"/>
        <v>0</v>
      </c>
      <c r="K36" s="230">
        <f ca="1" t="shared" si="8"/>
        <v>94918</v>
      </c>
      <c r="L36" s="232"/>
      <c r="M36" s="174" t="str">
        <f ca="1" t="shared" si="9"/>
        <v/>
      </c>
      <c r="N36" s="232"/>
      <c r="O36" s="231"/>
      <c r="P36" s="231"/>
      <c r="Q36" s="176"/>
      <c r="R36" s="169"/>
      <c r="S36" s="237"/>
      <c r="T36" s="173"/>
      <c r="U36" s="173"/>
      <c r="V36" s="173"/>
    </row>
    <row r="37" s="168" customFormat="1" spans="1:22">
      <c r="A37" s="169"/>
      <c r="B37" s="212">
        <v>3</v>
      </c>
      <c r="C37" s="213" t="s">
        <v>482</v>
      </c>
      <c r="D37" s="199" t="str">
        <f ca="1">IF(ISERROR(OFFSET('HARGA SATUAN'!$D$6,MATCH(RAB!C37,'HARGA SATUAN'!$C$7:$C$1495,0),0)),"",OFFSET('HARGA SATUAN'!$D$6,MATCH(RAB!C37,'HARGA SATUAN'!$C$7:$C$1495,0),0))</f>
        <v>HDW</v>
      </c>
      <c r="E37" s="200" t="str">
        <f ca="1">IF(B37="+","Unit",IF(ISERROR(OFFSET('HARGA SATUAN'!$E$6,MATCH(RAB!C37,'HARGA SATUAN'!$C$7:$C$1495,0),0)),"",OFFSET('HARGA SATUAN'!$E$6,MATCH(RAB!C37,'HARGA SATUAN'!$C$7:$C$1495,0),0)))</f>
        <v>Bh</v>
      </c>
      <c r="F37" s="214">
        <f>F34*1</f>
        <v>2</v>
      </c>
      <c r="G37" s="202">
        <f ca="1">IF(ISERROR(OFFSET('HARGA SATUAN'!$I$6,MATCH(RAB!C37,'HARGA SATUAN'!$C$7:$C$1495,0),0)),0,OFFSET('HARGA SATUAN'!$I$6,MATCH(RAB!C37,'HARGA SATUAN'!$C$7:$C$1495,0),0))</f>
        <v>4880</v>
      </c>
      <c r="H37" s="203">
        <f ca="1" t="shared" si="5"/>
        <v>0</v>
      </c>
      <c r="I37" s="203">
        <f ca="1" t="shared" si="6"/>
        <v>9760</v>
      </c>
      <c r="J37" s="203">
        <f ca="1" t="shared" si="7"/>
        <v>0</v>
      </c>
      <c r="K37" s="230">
        <f ca="1" t="shared" si="8"/>
        <v>9760</v>
      </c>
      <c r="L37" s="232"/>
      <c r="M37" s="174" t="str">
        <f ca="1" t="shared" si="9"/>
        <v/>
      </c>
      <c r="N37" s="232"/>
      <c r="O37" s="231"/>
      <c r="P37" s="231"/>
      <c r="Q37" s="176"/>
      <c r="R37" s="169"/>
      <c r="S37" s="237"/>
      <c r="T37" s="173"/>
      <c r="U37" s="173"/>
      <c r="V37" s="173"/>
    </row>
    <row r="38" s="168" customFormat="1" spans="1:22">
      <c r="A38" s="169"/>
      <c r="B38" s="212">
        <v>4</v>
      </c>
      <c r="C38" s="213" t="s">
        <v>479</v>
      </c>
      <c r="D38" s="199" t="str">
        <f ca="1">IF(ISERROR(OFFSET('HARGA SATUAN'!$D$6,MATCH(RAB!C38,'HARGA SATUAN'!$C$7:$C$1495,0),0)),"",OFFSET('HARGA SATUAN'!$D$6,MATCH(RAB!C38,'HARGA SATUAN'!$C$7:$C$1495,0),0))</f>
        <v>HDW</v>
      </c>
      <c r="E38" s="200" t="str">
        <f ca="1">IF(B38="+","Unit",IF(ISERROR(OFFSET('HARGA SATUAN'!$E$6,MATCH(RAB!C38,'HARGA SATUAN'!$C$7:$C$1495,0),0)),"",OFFSET('HARGA SATUAN'!$E$6,MATCH(RAB!C38,'HARGA SATUAN'!$C$7:$C$1495,0),0)))</f>
        <v>Mtr</v>
      </c>
      <c r="F38" s="214">
        <f>F34*10</f>
        <v>20</v>
      </c>
      <c r="G38" s="202">
        <f ca="1">IF(ISERROR(OFFSET('HARGA SATUAN'!$I$6,MATCH(RAB!C38,'HARGA SATUAN'!$C$7:$C$1495,0),0)),0,OFFSET('HARGA SATUAN'!$I$6,MATCH(RAB!C38,'HARGA SATUAN'!$C$7:$C$1495,0),0))</f>
        <v>30000</v>
      </c>
      <c r="H38" s="203">
        <f ca="1" t="shared" si="5"/>
        <v>0</v>
      </c>
      <c r="I38" s="203">
        <f ca="1" t="shared" si="6"/>
        <v>600000</v>
      </c>
      <c r="J38" s="203">
        <f ca="1" t="shared" si="7"/>
        <v>0</v>
      </c>
      <c r="K38" s="230">
        <f ca="1" t="shared" si="8"/>
        <v>600000</v>
      </c>
      <c r="L38" s="232"/>
      <c r="M38" s="174" t="str">
        <f ca="1" t="shared" si="9"/>
        <v/>
      </c>
      <c r="N38" s="232"/>
      <c r="O38" s="231"/>
      <c r="P38" s="231"/>
      <c r="Q38" s="176"/>
      <c r="R38" s="169"/>
      <c r="S38" s="237"/>
      <c r="T38" s="173"/>
      <c r="U38" s="173"/>
      <c r="V38" s="173"/>
    </row>
    <row r="39" s="168" customFormat="1" spans="1:22">
      <c r="A39" s="169"/>
      <c r="B39" s="212">
        <v>5</v>
      </c>
      <c r="C39" s="213" t="s">
        <v>476</v>
      </c>
      <c r="D39" s="199" t="str">
        <f ca="1">IF(ISERROR(OFFSET('HARGA SATUAN'!$D$6,MATCH(RAB!C39,'HARGA SATUAN'!$C$7:$C$1495,0),0)),"",OFFSET('HARGA SATUAN'!$D$6,MATCH(RAB!C39,'HARGA SATUAN'!$C$7:$C$1495,0),0))</f>
        <v>HDW</v>
      </c>
      <c r="E39" s="200" t="str">
        <f ca="1">IF(B39="+","Unit",IF(ISERROR(OFFSET('HARGA SATUAN'!$E$6,MATCH(RAB!C39,'HARGA SATUAN'!$C$7:$C$1495,0),0)),"",OFFSET('HARGA SATUAN'!$E$6,MATCH(RAB!C39,'HARGA SATUAN'!$C$7:$C$1495,0),0)))</f>
        <v>Bh</v>
      </c>
      <c r="F39" s="214">
        <f>F34*2</f>
        <v>4</v>
      </c>
      <c r="G39" s="202">
        <f ca="1">IF(ISERROR(OFFSET('HARGA SATUAN'!$I$6,MATCH(RAB!C39,'HARGA SATUAN'!$C$7:$C$1495,0),0)),0,OFFSET('HARGA SATUAN'!$I$6,MATCH(RAB!C39,'HARGA SATUAN'!$C$7:$C$1495,0),0))</f>
        <v>9500</v>
      </c>
      <c r="H39" s="203">
        <f ca="1" t="shared" si="5"/>
        <v>0</v>
      </c>
      <c r="I39" s="203">
        <f ca="1" t="shared" si="6"/>
        <v>38000</v>
      </c>
      <c r="J39" s="203">
        <f ca="1" t="shared" si="7"/>
        <v>0</v>
      </c>
      <c r="K39" s="230">
        <f ca="1" t="shared" si="8"/>
        <v>38000</v>
      </c>
      <c r="L39" s="232"/>
      <c r="M39" s="174" t="str">
        <f ca="1" t="shared" si="9"/>
        <v/>
      </c>
      <c r="N39" s="232"/>
      <c r="O39" s="231"/>
      <c r="P39" s="231"/>
      <c r="Q39" s="176"/>
      <c r="R39" s="169"/>
      <c r="S39" s="237"/>
      <c r="T39" s="173"/>
      <c r="U39" s="173"/>
      <c r="V39" s="173"/>
    </row>
    <row r="40" s="168" customFormat="1" spans="1:22">
      <c r="A40" s="169"/>
      <c r="B40" s="212">
        <v>6</v>
      </c>
      <c r="C40" s="213" t="s">
        <v>634</v>
      </c>
      <c r="D40" s="199" t="str">
        <f ca="1">IF(ISERROR(OFFSET('HARGA SATUAN'!$D$6,MATCH(RAB!C40,'HARGA SATUAN'!$C$7:$C$1495,0),0)),"",OFFSET('HARGA SATUAN'!$D$6,MATCH(RAB!C40,'HARGA SATUAN'!$C$7:$C$1495,0),0))</f>
        <v>HDW</v>
      </c>
      <c r="E40" s="200" t="str">
        <f ca="1">IF(B40="+","Unit",IF(ISERROR(OFFSET('HARGA SATUAN'!$E$6,MATCH(RAB!C40,'HARGA SATUAN'!$C$7:$C$1495,0),0)),"",OFFSET('HARGA SATUAN'!$E$6,MATCH(RAB!C40,'HARGA SATUAN'!$C$7:$C$1495,0),0)))</f>
        <v>Bh</v>
      </c>
      <c r="F40" s="214">
        <f>F34*5.5</f>
        <v>11</v>
      </c>
      <c r="G40" s="202">
        <f ca="1">IF(ISERROR(OFFSET('HARGA SATUAN'!$I$6,MATCH(RAB!C40,'HARGA SATUAN'!$C$7:$C$1495,0),0)),0,OFFSET('HARGA SATUAN'!$I$6,MATCH(RAB!C40,'HARGA SATUAN'!$C$7:$C$1495,0),0))</f>
        <v>6100</v>
      </c>
      <c r="H40" s="203">
        <f ca="1" t="shared" si="5"/>
        <v>0</v>
      </c>
      <c r="I40" s="203">
        <f ca="1" t="shared" si="6"/>
        <v>67100</v>
      </c>
      <c r="J40" s="203">
        <f ca="1" t="shared" si="7"/>
        <v>0</v>
      </c>
      <c r="K40" s="230">
        <f ca="1" t="shared" si="8"/>
        <v>67100</v>
      </c>
      <c r="L40" s="232"/>
      <c r="M40" s="174" t="str">
        <f ca="1" t="shared" si="9"/>
        <v/>
      </c>
      <c r="N40" s="232"/>
      <c r="O40" s="231"/>
      <c r="P40" s="231"/>
      <c r="Q40" s="176"/>
      <c r="R40" s="169"/>
      <c r="S40" s="237"/>
      <c r="T40" s="173"/>
      <c r="U40" s="173"/>
      <c r="V40" s="173"/>
    </row>
    <row r="41" s="168" customFormat="1" spans="1:22">
      <c r="A41" s="169"/>
      <c r="B41" s="212">
        <v>7</v>
      </c>
      <c r="C41" s="213" t="s">
        <v>577</v>
      </c>
      <c r="D41" s="199" t="str">
        <f ca="1">IF(ISERROR(OFFSET('HARGA SATUAN'!$D$6,MATCH(RAB!C41,'HARGA SATUAN'!$C$7:$C$1495,0),0)),"",OFFSET('HARGA SATUAN'!$D$6,MATCH(RAB!C41,'HARGA SATUAN'!$C$7:$C$1495,0),0))</f>
        <v>HDW</v>
      </c>
      <c r="E41" s="200" t="str">
        <f ca="1">IF(B41="+","Unit",IF(ISERROR(OFFSET('HARGA SATUAN'!$E$6,MATCH(RAB!C41,'HARGA SATUAN'!$C$7:$C$1495,0),0)),"",OFFSET('HARGA SATUAN'!$E$6,MATCH(RAB!C41,'HARGA SATUAN'!$C$7:$C$1495,0),0)))</f>
        <v>Bh</v>
      </c>
      <c r="F41" s="214">
        <f>F34*6</f>
        <v>12</v>
      </c>
      <c r="G41" s="202">
        <f ca="1">IF(ISERROR(OFFSET('HARGA SATUAN'!$I$6,MATCH(RAB!C41,'HARGA SATUAN'!$C$7:$C$1495,0),0)),0,OFFSET('HARGA SATUAN'!$I$6,MATCH(RAB!C41,'HARGA SATUAN'!$C$7:$C$1495,0),0))</f>
        <v>2300</v>
      </c>
      <c r="H41" s="203">
        <f ca="1" t="shared" si="5"/>
        <v>0</v>
      </c>
      <c r="I41" s="203">
        <f ca="1" t="shared" si="6"/>
        <v>27600</v>
      </c>
      <c r="J41" s="203">
        <f ca="1" t="shared" si="7"/>
        <v>0</v>
      </c>
      <c r="K41" s="230">
        <f ca="1" t="shared" si="8"/>
        <v>27600</v>
      </c>
      <c r="L41" s="232"/>
      <c r="M41" s="174" t="str">
        <f ca="1" t="shared" si="9"/>
        <v/>
      </c>
      <c r="N41" s="232"/>
      <c r="O41" s="231"/>
      <c r="P41" s="231"/>
      <c r="Q41" s="176"/>
      <c r="R41" s="169"/>
      <c r="S41" s="237"/>
      <c r="T41" s="173"/>
      <c r="U41" s="173"/>
      <c r="V41" s="173"/>
    </row>
    <row r="42" s="168" customFormat="1" spans="1:22">
      <c r="A42" s="169"/>
      <c r="B42" s="218">
        <v>8</v>
      </c>
      <c r="C42" s="219" t="s">
        <v>1584</v>
      </c>
      <c r="D42" s="199" t="str">
        <f ca="1">IF(ISERROR(OFFSET('HARGA SATUAN'!$D$6,MATCH(RAB!C42,'HARGA SATUAN'!$C$7:$C$1495,0),0)),"",OFFSET('HARGA SATUAN'!$D$6,MATCH(RAB!C42,'HARGA SATUAN'!$C$7:$C$1495,0),0))</f>
        <v>HDW</v>
      </c>
      <c r="E42" s="200" t="str">
        <f ca="1">IF(B42="+","Unit",IF(ISERROR(OFFSET('HARGA SATUAN'!$E$6,MATCH(RAB!C42,'HARGA SATUAN'!$C$7:$C$1495,0),0)),"",OFFSET('HARGA SATUAN'!$E$6,MATCH(RAB!C42,'HARGA SATUAN'!$C$7:$C$1495,0),0)))</f>
        <v>Mtr</v>
      </c>
      <c r="F42" s="214">
        <f>F34*4.8</f>
        <v>9.6</v>
      </c>
      <c r="G42" s="202">
        <f ca="1">IF(ISERROR(OFFSET('HARGA SATUAN'!$I$6,MATCH(RAB!C42,'HARGA SATUAN'!$C$7:$C$1495,0),0)),0,OFFSET('HARGA SATUAN'!$I$6,MATCH(RAB!C42,'HARGA SATUAN'!$C$7:$C$1495,0),0))</f>
        <v>23310</v>
      </c>
      <c r="H42" s="203">
        <f ca="1" t="shared" si="5"/>
        <v>0</v>
      </c>
      <c r="I42" s="203">
        <f ca="1" t="shared" si="6"/>
        <v>223776</v>
      </c>
      <c r="J42" s="203">
        <f ca="1" t="shared" si="7"/>
        <v>0</v>
      </c>
      <c r="K42" s="230">
        <f ca="1" t="shared" si="8"/>
        <v>223776</v>
      </c>
      <c r="L42" s="232"/>
      <c r="M42" s="174" t="str">
        <f ca="1" t="shared" si="9"/>
        <v/>
      </c>
      <c r="N42" s="232"/>
      <c r="O42" s="231"/>
      <c r="P42" s="231"/>
      <c r="Q42" s="176"/>
      <c r="R42" s="169"/>
      <c r="S42" s="237"/>
      <c r="T42" s="173"/>
      <c r="U42" s="173"/>
      <c r="V42" s="173"/>
    </row>
    <row r="43" s="168" customFormat="1" spans="1:22">
      <c r="A43" s="169"/>
      <c r="B43" s="220">
        <v>9</v>
      </c>
      <c r="C43" s="221" t="s">
        <v>859</v>
      </c>
      <c r="D43" s="199" t="str">
        <f ca="1">IF(ISERROR(OFFSET('HARGA SATUAN'!$D$6,MATCH(RAB!C43,'HARGA SATUAN'!$C$7:$C$1495,0),0)),"",OFFSET('HARGA SATUAN'!$D$6,MATCH(RAB!C43,'HARGA SATUAN'!$C$7:$C$1495,0),0))</f>
        <v>JASA</v>
      </c>
      <c r="E43" s="200" t="str">
        <f ca="1">IF(B43="+","Unit",IF(ISERROR(OFFSET('HARGA SATUAN'!$E$6,MATCH(RAB!C43,'HARGA SATUAN'!$C$7:$C$1495,0),0)),"",OFFSET('HARGA SATUAN'!$E$6,MATCH(RAB!C43,'HARGA SATUAN'!$C$7:$C$1495,0),0)))</f>
        <v>Unit</v>
      </c>
      <c r="F43" s="214">
        <f>F34*1</f>
        <v>2</v>
      </c>
      <c r="G43" s="202">
        <f ca="1">IF(ISERROR(OFFSET('HARGA SATUAN'!$I$6,MATCH(RAB!C43,'HARGA SATUAN'!$C$7:$C$1495,0),0)),0,OFFSET('HARGA SATUAN'!$I$6,MATCH(RAB!C43,'HARGA SATUAN'!$C$7:$C$1495,0),0))</f>
        <v>65400</v>
      </c>
      <c r="H43" s="203">
        <f ca="1" t="shared" si="5"/>
        <v>0</v>
      </c>
      <c r="I43" s="203">
        <f ca="1" t="shared" si="6"/>
        <v>0</v>
      </c>
      <c r="J43" s="203">
        <f ca="1" t="shared" si="7"/>
        <v>130800</v>
      </c>
      <c r="K43" s="230">
        <f ca="1" t="shared" si="8"/>
        <v>130800</v>
      </c>
      <c r="L43" s="232"/>
      <c r="M43" s="174" t="str">
        <f ca="1" t="shared" si="9"/>
        <v/>
      </c>
      <c r="N43" s="232"/>
      <c r="O43" s="231"/>
      <c r="P43" s="231"/>
      <c r="Q43" s="176"/>
      <c r="R43" s="169"/>
      <c r="S43" s="237"/>
      <c r="T43" s="173"/>
      <c r="U43" s="173"/>
      <c r="V43" s="173"/>
    </row>
    <row r="44" s="168" customFormat="1" spans="1:22">
      <c r="A44" s="169"/>
      <c r="B44" s="212"/>
      <c r="C44" s="213"/>
      <c r="D44" s="199" t="str">
        <f ca="1">IF(ISERROR(OFFSET('HARGA SATUAN'!$D$6,MATCH(RAB!C44,'HARGA SATUAN'!$C$7:$C$1495,0),0)),"",OFFSET('HARGA SATUAN'!$D$6,MATCH(RAB!C44,'HARGA SATUAN'!$C$7:$C$1495,0),0))</f>
        <v/>
      </c>
      <c r="E44" s="200" t="str">
        <f ca="1">IF(B44="+","Unit",IF(ISERROR(OFFSET('HARGA SATUAN'!$E$6,MATCH(RAB!C44,'HARGA SATUAN'!$C$7:$C$1495,0),0)),"",OFFSET('HARGA SATUAN'!$E$6,MATCH(RAB!C44,'HARGA SATUAN'!$C$7:$C$1495,0),0)))</f>
        <v/>
      </c>
      <c r="F44" s="222"/>
      <c r="G44" s="202">
        <f ca="1">IF(ISERROR(OFFSET('HARGA SATUAN'!$I$6,MATCH(RAB!C44,'HARGA SATUAN'!$C$7:$C$1495,0),0)),0,OFFSET('HARGA SATUAN'!$I$6,MATCH(RAB!C44,'HARGA SATUAN'!$C$7:$C$1495,0),0))</f>
        <v>0</v>
      </c>
      <c r="H44" s="203">
        <f ca="1" t="shared" ref="H44:H65" si="10">IF(OR(D44="MDU",D44="MDU-KD"),(IF($O$3="RAB NON MDU","PLN KD",G44*F44)),0)</f>
        <v>0</v>
      </c>
      <c r="I44" s="203">
        <f ca="1" t="shared" ref="I44:I65" si="11">IF(D44="HDW",G44*F44,0)</f>
        <v>0</v>
      </c>
      <c r="J44" s="203">
        <f ca="1" t="shared" ref="J44:J65" si="12">IF(D44="JASA",G44*F44,0)</f>
        <v>0</v>
      </c>
      <c r="K44" s="230">
        <f ca="1" t="shared" ref="K44:K65" si="13">SUM(H44:J44)</f>
        <v>0</v>
      </c>
      <c r="L44" s="232"/>
      <c r="M44" s="174" t="e">
        <f ca="1">IF(AND(F44&gt;0,#REF!=0),"",IF(AND(ISBLANK(F44)=FALSE,K44=0),"WARNING",""))</f>
        <v>#REF!</v>
      </c>
      <c r="N44" s="232"/>
      <c r="O44" s="231"/>
      <c r="P44" s="231"/>
      <c r="Q44" s="176"/>
      <c r="R44" s="169"/>
      <c r="S44" s="237"/>
      <c r="T44" s="173"/>
      <c r="U44" s="173"/>
      <c r="V44" s="173"/>
    </row>
    <row r="45" s="168" customFormat="1" hidden="1" spans="1:22">
      <c r="A45" s="169"/>
      <c r="B45" s="212"/>
      <c r="C45" s="213"/>
      <c r="D45" s="199" t="str">
        <f ca="1">IF(ISERROR(OFFSET('HARGA SATUAN'!$D$6,MATCH(RAB!C45,'HARGA SATUAN'!$C$7:$C$1495,0),0)),"",OFFSET('HARGA SATUAN'!$D$6,MATCH(RAB!C45,'HARGA SATUAN'!$C$7:$C$1495,0),0))</f>
        <v/>
      </c>
      <c r="E45" s="200" t="str">
        <f ca="1">IF(B45="+","Unit",IF(ISERROR(OFFSET('HARGA SATUAN'!$E$6,MATCH(RAB!C45,'HARGA SATUAN'!$C$7:$C$1495,0),0)),"",OFFSET('HARGA SATUAN'!$E$6,MATCH(RAB!C45,'HARGA SATUAN'!$C$7:$C$1495,0),0)))</f>
        <v/>
      </c>
      <c r="F45" s="222"/>
      <c r="G45" s="202">
        <f ca="1">IF(ISERROR(OFFSET('HARGA SATUAN'!$I$6,MATCH(RAB!C45,'HARGA SATUAN'!$C$7:$C$1495,0),0)),0,OFFSET('HARGA SATUAN'!$I$6,MATCH(RAB!C45,'HARGA SATUAN'!$C$7:$C$1495,0),0))</f>
        <v>0</v>
      </c>
      <c r="H45" s="203">
        <f ca="1" t="shared" si="10"/>
        <v>0</v>
      </c>
      <c r="I45" s="203">
        <f ca="1" t="shared" si="11"/>
        <v>0</v>
      </c>
      <c r="J45" s="203">
        <f ca="1" t="shared" si="12"/>
        <v>0</v>
      </c>
      <c r="K45" s="230">
        <f ca="1" t="shared" si="13"/>
        <v>0</v>
      </c>
      <c r="L45" s="232"/>
      <c r="M45" s="174" t="str">
        <f ca="1" t="shared" ref="M45:M70" si="14">IF(AND(F45&gt;0,F44=0),"",IF(AND(ISBLANK(F45)=FALSE,K45=0),"WARNING",""))</f>
        <v/>
      </c>
      <c r="N45" s="232"/>
      <c r="O45" s="231"/>
      <c r="P45" s="231"/>
      <c r="Q45" s="176"/>
      <c r="R45" s="169"/>
      <c r="S45" s="237"/>
      <c r="T45" s="173"/>
      <c r="U45" s="173"/>
      <c r="V45" s="173"/>
    </row>
    <row r="46" s="168" customFormat="1" hidden="1" spans="1:22">
      <c r="A46" s="169"/>
      <c r="B46" s="212"/>
      <c r="C46" s="213"/>
      <c r="D46" s="199" t="str">
        <f ca="1">IF(ISERROR(OFFSET('HARGA SATUAN'!$D$6,MATCH(RAB!C46,'HARGA SATUAN'!$C$7:$C$1495,0),0)),"",OFFSET('HARGA SATUAN'!$D$6,MATCH(RAB!C46,'HARGA SATUAN'!$C$7:$C$1495,0),0))</f>
        <v/>
      </c>
      <c r="E46" s="200" t="str">
        <f ca="1">IF(B46="+","Unit",IF(ISERROR(OFFSET('HARGA SATUAN'!$E$6,MATCH(RAB!C46,'HARGA SATUAN'!$C$7:$C$1495,0),0)),"",OFFSET('HARGA SATUAN'!$E$6,MATCH(RAB!C46,'HARGA SATUAN'!$C$7:$C$1495,0),0)))</f>
        <v/>
      </c>
      <c r="F46" s="222"/>
      <c r="G46" s="202">
        <f ca="1">IF(ISERROR(OFFSET('HARGA SATUAN'!$I$6,MATCH(RAB!C46,'HARGA SATUAN'!$C$7:$C$1495,0),0)),0,OFFSET('HARGA SATUAN'!$I$6,MATCH(RAB!C46,'HARGA SATUAN'!$C$7:$C$1495,0),0))</f>
        <v>0</v>
      </c>
      <c r="H46" s="203">
        <f ca="1" t="shared" si="10"/>
        <v>0</v>
      </c>
      <c r="I46" s="203">
        <f ca="1" t="shared" si="11"/>
        <v>0</v>
      </c>
      <c r="J46" s="203">
        <f ca="1" t="shared" si="12"/>
        <v>0</v>
      </c>
      <c r="K46" s="230">
        <f ca="1" t="shared" si="13"/>
        <v>0</v>
      </c>
      <c r="L46" s="232"/>
      <c r="M46" s="174" t="str">
        <f ca="1" t="shared" si="14"/>
        <v/>
      </c>
      <c r="N46" s="232"/>
      <c r="O46" s="231"/>
      <c r="P46" s="231"/>
      <c r="Q46" s="176"/>
      <c r="R46" s="169"/>
      <c r="S46" s="237"/>
      <c r="T46" s="173"/>
      <c r="U46" s="173"/>
      <c r="V46" s="173"/>
    </row>
    <row r="47" s="168" customFormat="1" hidden="1" spans="1:22">
      <c r="A47" s="169"/>
      <c r="B47" s="212"/>
      <c r="C47" s="213"/>
      <c r="D47" s="199" t="str">
        <f ca="1">IF(ISERROR(OFFSET('HARGA SATUAN'!$D$6,MATCH(RAB!C47,'HARGA SATUAN'!$C$7:$C$1495,0),0)),"",OFFSET('HARGA SATUAN'!$D$6,MATCH(RAB!C47,'HARGA SATUAN'!$C$7:$C$1495,0),0))</f>
        <v/>
      </c>
      <c r="E47" s="200" t="str">
        <f ca="1">IF(B47="+","Unit",IF(ISERROR(OFFSET('HARGA SATUAN'!$E$6,MATCH(RAB!C47,'HARGA SATUAN'!$C$7:$C$1495,0),0)),"",OFFSET('HARGA SATUAN'!$E$6,MATCH(RAB!C47,'HARGA SATUAN'!$C$7:$C$1495,0),0)))</f>
        <v/>
      </c>
      <c r="F47" s="222"/>
      <c r="G47" s="202">
        <f ca="1">IF(ISERROR(OFFSET('HARGA SATUAN'!$I$6,MATCH(RAB!C47,'HARGA SATUAN'!$C$7:$C$1495,0),0)),0,OFFSET('HARGA SATUAN'!$I$6,MATCH(RAB!C47,'HARGA SATUAN'!$C$7:$C$1495,0),0))</f>
        <v>0</v>
      </c>
      <c r="H47" s="203">
        <f ca="1" t="shared" si="10"/>
        <v>0</v>
      </c>
      <c r="I47" s="203">
        <f ca="1" t="shared" si="11"/>
        <v>0</v>
      </c>
      <c r="J47" s="203">
        <f ca="1" t="shared" si="12"/>
        <v>0</v>
      </c>
      <c r="K47" s="230">
        <f ca="1" t="shared" si="13"/>
        <v>0</v>
      </c>
      <c r="L47" s="232"/>
      <c r="M47" s="174" t="str">
        <f ca="1" t="shared" si="14"/>
        <v/>
      </c>
      <c r="N47" s="232"/>
      <c r="O47" s="231"/>
      <c r="P47" s="231"/>
      <c r="Q47" s="176"/>
      <c r="R47" s="169"/>
      <c r="S47" s="237"/>
      <c r="T47" s="173"/>
      <c r="U47" s="173"/>
      <c r="V47" s="173"/>
    </row>
    <row r="48" s="168" customFormat="1" hidden="1" spans="1:22">
      <c r="A48" s="169"/>
      <c r="B48" s="212"/>
      <c r="C48" s="213"/>
      <c r="D48" s="199" t="str">
        <f ca="1">IF(ISERROR(OFFSET('HARGA SATUAN'!$D$6,MATCH(RAB!C48,'HARGA SATUAN'!$C$7:$C$1495,0),0)),"",OFFSET('HARGA SATUAN'!$D$6,MATCH(RAB!C48,'HARGA SATUAN'!$C$7:$C$1495,0),0))</f>
        <v/>
      </c>
      <c r="E48" s="200" t="str">
        <f ca="1">IF(B48="+","Unit",IF(ISERROR(OFFSET('HARGA SATUAN'!$E$6,MATCH(RAB!C48,'HARGA SATUAN'!$C$7:$C$1495,0),0)),"",OFFSET('HARGA SATUAN'!$E$6,MATCH(RAB!C48,'HARGA SATUAN'!$C$7:$C$1495,0),0)))</f>
        <v/>
      </c>
      <c r="F48" s="222"/>
      <c r="G48" s="202">
        <f ca="1">IF(ISERROR(OFFSET('HARGA SATUAN'!$I$6,MATCH(RAB!C48,'HARGA SATUAN'!$C$7:$C$1495,0),0)),0,OFFSET('HARGA SATUAN'!$I$6,MATCH(RAB!C48,'HARGA SATUAN'!$C$7:$C$1495,0),0))</f>
        <v>0</v>
      </c>
      <c r="H48" s="203">
        <f ca="1" t="shared" si="10"/>
        <v>0</v>
      </c>
      <c r="I48" s="203">
        <f ca="1" t="shared" si="11"/>
        <v>0</v>
      </c>
      <c r="J48" s="203">
        <f ca="1" t="shared" si="12"/>
        <v>0</v>
      </c>
      <c r="K48" s="230">
        <f ca="1" t="shared" si="13"/>
        <v>0</v>
      </c>
      <c r="L48" s="232"/>
      <c r="M48" s="174" t="str">
        <f ca="1" t="shared" si="14"/>
        <v/>
      </c>
      <c r="N48" s="232"/>
      <c r="O48" s="231"/>
      <c r="P48" s="231"/>
      <c r="Q48" s="176"/>
      <c r="R48" s="169"/>
      <c r="S48" s="237"/>
      <c r="T48" s="173"/>
      <c r="U48" s="173"/>
      <c r="V48" s="173"/>
    </row>
    <row r="49" s="168" customFormat="1" hidden="1" spans="1:22">
      <c r="A49" s="169"/>
      <c r="B49" s="212"/>
      <c r="C49" s="213"/>
      <c r="D49" s="199" t="str">
        <f ca="1">IF(ISERROR(OFFSET('HARGA SATUAN'!$D$6,MATCH(RAB!C49,'HARGA SATUAN'!$C$7:$C$1495,0),0)),"",OFFSET('HARGA SATUAN'!$D$6,MATCH(RAB!C49,'HARGA SATUAN'!$C$7:$C$1495,0),0))</f>
        <v/>
      </c>
      <c r="E49" s="200" t="str">
        <f ca="1">IF(B49="+","Unit",IF(ISERROR(OFFSET('HARGA SATUAN'!$E$6,MATCH(RAB!C49,'HARGA SATUAN'!$C$7:$C$1495,0),0)),"",OFFSET('HARGA SATUAN'!$E$6,MATCH(RAB!C49,'HARGA SATUAN'!$C$7:$C$1495,0),0)))</f>
        <v/>
      </c>
      <c r="F49" s="222"/>
      <c r="G49" s="202">
        <f ca="1">IF(ISERROR(OFFSET('HARGA SATUAN'!$I$6,MATCH(RAB!C49,'HARGA SATUAN'!$C$7:$C$1495,0),0)),0,OFFSET('HARGA SATUAN'!$I$6,MATCH(RAB!C49,'HARGA SATUAN'!$C$7:$C$1495,0),0))</f>
        <v>0</v>
      </c>
      <c r="H49" s="203">
        <f ca="1" t="shared" si="10"/>
        <v>0</v>
      </c>
      <c r="I49" s="203">
        <f ca="1" t="shared" si="11"/>
        <v>0</v>
      </c>
      <c r="J49" s="203">
        <f ca="1" t="shared" si="12"/>
        <v>0</v>
      </c>
      <c r="K49" s="230">
        <f ca="1" t="shared" si="13"/>
        <v>0</v>
      </c>
      <c r="L49" s="232"/>
      <c r="M49" s="174" t="str">
        <f ca="1" t="shared" si="14"/>
        <v/>
      </c>
      <c r="N49" s="232"/>
      <c r="O49" s="231"/>
      <c r="P49" s="231"/>
      <c r="Q49" s="176"/>
      <c r="R49" s="169"/>
      <c r="S49" s="237"/>
      <c r="T49" s="173"/>
      <c r="U49" s="173"/>
      <c r="V49" s="173"/>
    </row>
    <row r="50" s="168" customFormat="1" hidden="1" spans="1:22">
      <c r="A50" s="169"/>
      <c r="B50" s="212"/>
      <c r="C50" s="213"/>
      <c r="D50" s="199" t="str">
        <f ca="1">IF(ISERROR(OFFSET('HARGA SATUAN'!$D$6,MATCH(RAB!C50,'HARGA SATUAN'!$C$7:$C$1495,0),0)),"",OFFSET('HARGA SATUAN'!$D$6,MATCH(RAB!C50,'HARGA SATUAN'!$C$7:$C$1495,0),0))</f>
        <v/>
      </c>
      <c r="E50" s="200" t="str">
        <f ca="1">IF(B50="+","Unit",IF(ISERROR(OFFSET('HARGA SATUAN'!$E$6,MATCH(RAB!C50,'HARGA SATUAN'!$C$7:$C$1495,0),0)),"",OFFSET('HARGA SATUAN'!$E$6,MATCH(RAB!C50,'HARGA SATUAN'!$C$7:$C$1495,0),0)))</f>
        <v/>
      </c>
      <c r="F50" s="222"/>
      <c r="G50" s="202">
        <f ca="1">IF(ISERROR(OFFSET('HARGA SATUAN'!$I$6,MATCH(RAB!C50,'HARGA SATUAN'!$C$7:$C$1495,0),0)),0,OFFSET('HARGA SATUAN'!$I$6,MATCH(RAB!C50,'HARGA SATUAN'!$C$7:$C$1495,0),0))</f>
        <v>0</v>
      </c>
      <c r="H50" s="203">
        <f ca="1" t="shared" si="10"/>
        <v>0</v>
      </c>
      <c r="I50" s="203">
        <f ca="1" t="shared" si="11"/>
        <v>0</v>
      </c>
      <c r="J50" s="203">
        <f ca="1" t="shared" si="12"/>
        <v>0</v>
      </c>
      <c r="K50" s="230">
        <f ca="1" t="shared" si="13"/>
        <v>0</v>
      </c>
      <c r="L50" s="232"/>
      <c r="M50" s="174" t="str">
        <f ca="1" t="shared" si="14"/>
        <v/>
      </c>
      <c r="N50" s="232"/>
      <c r="O50" s="231"/>
      <c r="P50" s="231"/>
      <c r="Q50" s="176"/>
      <c r="R50" s="169"/>
      <c r="S50" s="237"/>
      <c r="T50" s="173"/>
      <c r="U50" s="173"/>
      <c r="V50" s="173"/>
    </row>
    <row r="51" s="168" customFormat="1" hidden="1" spans="1:22">
      <c r="A51" s="169"/>
      <c r="B51" s="212"/>
      <c r="C51" s="213"/>
      <c r="D51" s="199" t="str">
        <f ca="1">IF(ISERROR(OFFSET('HARGA SATUAN'!$D$6,MATCH(RAB!C51,'HARGA SATUAN'!$C$7:$C$1495,0),0)),"",OFFSET('HARGA SATUAN'!$D$6,MATCH(RAB!C51,'HARGA SATUAN'!$C$7:$C$1495,0),0))</f>
        <v/>
      </c>
      <c r="E51" s="200" t="str">
        <f ca="1">IF(B51="+","Unit",IF(ISERROR(OFFSET('HARGA SATUAN'!$E$6,MATCH(RAB!C51,'HARGA SATUAN'!$C$7:$C$1495,0),0)),"",OFFSET('HARGA SATUAN'!$E$6,MATCH(RAB!C51,'HARGA SATUAN'!$C$7:$C$1495,0),0)))</f>
        <v/>
      </c>
      <c r="F51" s="222"/>
      <c r="G51" s="202">
        <f ca="1">IF(ISERROR(OFFSET('HARGA SATUAN'!$I$6,MATCH(RAB!C51,'HARGA SATUAN'!$C$7:$C$1495,0),0)),0,OFFSET('HARGA SATUAN'!$I$6,MATCH(RAB!C51,'HARGA SATUAN'!$C$7:$C$1495,0),0))</f>
        <v>0</v>
      </c>
      <c r="H51" s="203">
        <f ca="1" t="shared" si="10"/>
        <v>0</v>
      </c>
      <c r="I51" s="203">
        <f ca="1" t="shared" si="11"/>
        <v>0</v>
      </c>
      <c r="J51" s="203">
        <f ca="1" t="shared" si="12"/>
        <v>0</v>
      </c>
      <c r="K51" s="230">
        <f ca="1" t="shared" si="13"/>
        <v>0</v>
      </c>
      <c r="L51" s="232"/>
      <c r="M51" s="174" t="str">
        <f ca="1" t="shared" si="14"/>
        <v/>
      </c>
      <c r="N51" s="232"/>
      <c r="O51" s="231"/>
      <c r="P51" s="231"/>
      <c r="Q51" s="176"/>
      <c r="R51" s="169"/>
      <c r="S51" s="237"/>
      <c r="T51" s="173"/>
      <c r="U51" s="173"/>
      <c r="V51" s="173"/>
    </row>
    <row r="52" s="168" customFormat="1" hidden="1" spans="1:22">
      <c r="A52" s="169"/>
      <c r="B52" s="212"/>
      <c r="C52" s="213"/>
      <c r="D52" s="199" t="str">
        <f ca="1">IF(ISERROR(OFFSET('HARGA SATUAN'!$D$6,MATCH(RAB!C52,'HARGA SATUAN'!$C$7:$C$1495,0),0)),"",OFFSET('HARGA SATUAN'!$D$6,MATCH(RAB!C52,'HARGA SATUAN'!$C$7:$C$1495,0),0))</f>
        <v/>
      </c>
      <c r="E52" s="200" t="str">
        <f ca="1">IF(B52="+","Unit",IF(ISERROR(OFFSET('HARGA SATUAN'!$E$6,MATCH(RAB!C52,'HARGA SATUAN'!$C$7:$C$1495,0),0)),"",OFFSET('HARGA SATUAN'!$E$6,MATCH(RAB!C52,'HARGA SATUAN'!$C$7:$C$1495,0),0)))</f>
        <v/>
      </c>
      <c r="F52" s="222"/>
      <c r="G52" s="202">
        <f ca="1">IF(ISERROR(OFFSET('HARGA SATUAN'!$I$6,MATCH(RAB!C52,'HARGA SATUAN'!$C$7:$C$1495,0),0)),0,OFFSET('HARGA SATUAN'!$I$6,MATCH(RAB!C52,'HARGA SATUAN'!$C$7:$C$1495,0),0))</f>
        <v>0</v>
      </c>
      <c r="H52" s="203">
        <f ca="1" t="shared" si="10"/>
        <v>0</v>
      </c>
      <c r="I52" s="203">
        <f ca="1" t="shared" si="11"/>
        <v>0</v>
      </c>
      <c r="J52" s="203">
        <f ca="1" t="shared" si="12"/>
        <v>0</v>
      </c>
      <c r="K52" s="230">
        <f ca="1" t="shared" si="13"/>
        <v>0</v>
      </c>
      <c r="L52" s="232"/>
      <c r="M52" s="174" t="str">
        <f ca="1" t="shared" si="14"/>
        <v/>
      </c>
      <c r="N52" s="232"/>
      <c r="O52" s="231"/>
      <c r="P52" s="231"/>
      <c r="Q52" s="176"/>
      <c r="R52" s="169"/>
      <c r="S52" s="237"/>
      <c r="T52" s="173"/>
      <c r="U52" s="173"/>
      <c r="V52" s="173"/>
    </row>
    <row r="53" s="168" customFormat="1" hidden="1" spans="1:22">
      <c r="A53" s="169"/>
      <c r="B53" s="212"/>
      <c r="C53" s="213"/>
      <c r="D53" s="199" t="str">
        <f ca="1">IF(ISERROR(OFFSET('HARGA SATUAN'!$D$6,MATCH(RAB!C53,'HARGA SATUAN'!$C$7:$C$1495,0),0)),"",OFFSET('HARGA SATUAN'!$D$6,MATCH(RAB!C53,'HARGA SATUAN'!$C$7:$C$1495,0),0))</f>
        <v/>
      </c>
      <c r="E53" s="200" t="str">
        <f ca="1">IF(B53="+","Unit",IF(ISERROR(OFFSET('HARGA SATUAN'!$E$6,MATCH(RAB!C53,'HARGA SATUAN'!$C$7:$C$1495,0),0)),"",OFFSET('HARGA SATUAN'!$E$6,MATCH(RAB!C53,'HARGA SATUAN'!$C$7:$C$1495,0),0)))</f>
        <v/>
      </c>
      <c r="F53" s="222"/>
      <c r="G53" s="202">
        <f ca="1">IF(ISERROR(OFFSET('HARGA SATUAN'!$I$6,MATCH(RAB!C53,'HARGA SATUAN'!$C$7:$C$1495,0),0)),0,OFFSET('HARGA SATUAN'!$I$6,MATCH(RAB!C53,'HARGA SATUAN'!$C$7:$C$1495,0),0))</f>
        <v>0</v>
      </c>
      <c r="H53" s="203">
        <f ca="1" t="shared" si="10"/>
        <v>0</v>
      </c>
      <c r="I53" s="203">
        <f ca="1" t="shared" si="11"/>
        <v>0</v>
      </c>
      <c r="J53" s="203">
        <f ca="1" t="shared" si="12"/>
        <v>0</v>
      </c>
      <c r="K53" s="230">
        <f ca="1" t="shared" si="13"/>
        <v>0</v>
      </c>
      <c r="L53" s="232"/>
      <c r="M53" s="174" t="str">
        <f ca="1" t="shared" si="14"/>
        <v/>
      </c>
      <c r="N53" s="232"/>
      <c r="O53" s="231"/>
      <c r="P53" s="231"/>
      <c r="Q53" s="176"/>
      <c r="R53" s="169"/>
      <c r="S53" s="237"/>
      <c r="T53" s="173"/>
      <c r="U53" s="173"/>
      <c r="V53" s="173"/>
    </row>
    <row r="54" s="168" customFormat="1" hidden="1" spans="1:22">
      <c r="A54" s="169"/>
      <c r="B54" s="212"/>
      <c r="C54" s="213"/>
      <c r="D54" s="199" t="str">
        <f ca="1">IF(ISERROR(OFFSET('HARGA SATUAN'!$D$6,MATCH(RAB!C54,'HARGA SATUAN'!$C$7:$C$1495,0),0)),"",OFFSET('HARGA SATUAN'!$D$6,MATCH(RAB!C54,'HARGA SATUAN'!$C$7:$C$1495,0),0))</f>
        <v/>
      </c>
      <c r="E54" s="200" t="str">
        <f ca="1">IF(B54="+","Unit",IF(ISERROR(OFFSET('HARGA SATUAN'!$E$6,MATCH(RAB!C54,'HARGA SATUAN'!$C$7:$C$1495,0),0)),"",OFFSET('HARGA SATUAN'!$E$6,MATCH(RAB!C54,'HARGA SATUAN'!$C$7:$C$1495,0),0)))</f>
        <v/>
      </c>
      <c r="F54" s="222"/>
      <c r="G54" s="202">
        <f ca="1">IF(ISERROR(OFFSET('HARGA SATUAN'!$I$6,MATCH(RAB!C54,'HARGA SATUAN'!$C$7:$C$1495,0),0)),0,OFFSET('HARGA SATUAN'!$I$6,MATCH(RAB!C54,'HARGA SATUAN'!$C$7:$C$1495,0),0))</f>
        <v>0</v>
      </c>
      <c r="H54" s="203">
        <f ca="1" t="shared" si="10"/>
        <v>0</v>
      </c>
      <c r="I54" s="203">
        <f ca="1" t="shared" si="11"/>
        <v>0</v>
      </c>
      <c r="J54" s="203">
        <f ca="1" t="shared" si="12"/>
        <v>0</v>
      </c>
      <c r="K54" s="230">
        <f ca="1" t="shared" si="13"/>
        <v>0</v>
      </c>
      <c r="L54" s="232"/>
      <c r="M54" s="174" t="str">
        <f ca="1" t="shared" si="14"/>
        <v/>
      </c>
      <c r="N54" s="232"/>
      <c r="O54" s="231"/>
      <c r="P54" s="231"/>
      <c r="Q54" s="176"/>
      <c r="R54" s="169"/>
      <c r="S54" s="237"/>
      <c r="T54" s="173"/>
      <c r="U54" s="173"/>
      <c r="V54" s="173"/>
    </row>
    <row r="55" s="168" customFormat="1" hidden="1" spans="1:22">
      <c r="A55" s="169"/>
      <c r="B55" s="212"/>
      <c r="C55" s="213"/>
      <c r="D55" s="199" t="str">
        <f ca="1">IF(ISERROR(OFFSET('HARGA SATUAN'!$D$6,MATCH(RAB!C55,'HARGA SATUAN'!$C$7:$C$1495,0),0)),"",OFFSET('HARGA SATUAN'!$D$6,MATCH(RAB!C55,'HARGA SATUAN'!$C$7:$C$1495,0),0))</f>
        <v/>
      </c>
      <c r="E55" s="200" t="str">
        <f ca="1">IF(B55="+","Unit",IF(ISERROR(OFFSET('HARGA SATUAN'!$E$6,MATCH(RAB!C55,'HARGA SATUAN'!$C$7:$C$1495,0),0)),"",OFFSET('HARGA SATUAN'!$E$6,MATCH(RAB!C55,'HARGA SATUAN'!$C$7:$C$1495,0),0)))</f>
        <v/>
      </c>
      <c r="F55" s="222"/>
      <c r="G55" s="202">
        <f ca="1">IF(ISERROR(OFFSET('HARGA SATUAN'!$I$6,MATCH(RAB!C55,'HARGA SATUAN'!$C$7:$C$1495,0),0)),0,OFFSET('HARGA SATUAN'!$I$6,MATCH(RAB!C55,'HARGA SATUAN'!$C$7:$C$1495,0),0))</f>
        <v>0</v>
      </c>
      <c r="H55" s="203">
        <f ca="1" t="shared" si="10"/>
        <v>0</v>
      </c>
      <c r="I55" s="203">
        <f ca="1" t="shared" si="11"/>
        <v>0</v>
      </c>
      <c r="J55" s="203">
        <f ca="1" t="shared" si="12"/>
        <v>0</v>
      </c>
      <c r="K55" s="230">
        <f ca="1" t="shared" si="13"/>
        <v>0</v>
      </c>
      <c r="L55" s="232"/>
      <c r="M55" s="174" t="str">
        <f ca="1" t="shared" si="14"/>
        <v/>
      </c>
      <c r="N55" s="232"/>
      <c r="O55" s="231"/>
      <c r="P55" s="231"/>
      <c r="Q55" s="176"/>
      <c r="R55" s="169"/>
      <c r="S55" s="237"/>
      <c r="T55" s="173"/>
      <c r="U55" s="173"/>
      <c r="V55" s="173"/>
    </row>
    <row r="56" s="168" customFormat="1" hidden="1" spans="1:22">
      <c r="A56" s="169"/>
      <c r="B56" s="212"/>
      <c r="C56" s="213"/>
      <c r="D56" s="199" t="str">
        <f ca="1">IF(ISERROR(OFFSET('HARGA SATUAN'!$D$6,MATCH(RAB!C56,'HARGA SATUAN'!$C$7:$C$1495,0),0)),"",OFFSET('HARGA SATUAN'!$D$6,MATCH(RAB!C56,'HARGA SATUAN'!$C$7:$C$1495,0),0))</f>
        <v/>
      </c>
      <c r="E56" s="200" t="str">
        <f ca="1">IF(B56="+","Unit",IF(ISERROR(OFFSET('HARGA SATUAN'!$E$6,MATCH(RAB!C56,'HARGA SATUAN'!$C$7:$C$1495,0),0)),"",OFFSET('HARGA SATUAN'!$E$6,MATCH(RAB!C56,'HARGA SATUAN'!$C$7:$C$1495,0),0)))</f>
        <v/>
      </c>
      <c r="F56" s="222"/>
      <c r="G56" s="202">
        <f ca="1">IF(ISERROR(OFFSET('HARGA SATUAN'!$I$6,MATCH(RAB!C56,'HARGA SATUAN'!$C$7:$C$1495,0),0)),0,OFFSET('HARGA SATUAN'!$I$6,MATCH(RAB!C56,'HARGA SATUAN'!$C$7:$C$1495,0),0))</f>
        <v>0</v>
      </c>
      <c r="H56" s="203">
        <f ca="1" t="shared" si="10"/>
        <v>0</v>
      </c>
      <c r="I56" s="203">
        <f ca="1" t="shared" si="11"/>
        <v>0</v>
      </c>
      <c r="J56" s="203">
        <f ca="1" t="shared" si="12"/>
        <v>0</v>
      </c>
      <c r="K56" s="230">
        <f ca="1" t="shared" si="13"/>
        <v>0</v>
      </c>
      <c r="L56" s="232"/>
      <c r="M56" s="174" t="str">
        <f ca="1" t="shared" si="14"/>
        <v/>
      </c>
      <c r="N56" s="232"/>
      <c r="O56" s="231"/>
      <c r="P56" s="231"/>
      <c r="Q56" s="176"/>
      <c r="R56" s="169"/>
      <c r="S56" s="237"/>
      <c r="T56" s="173"/>
      <c r="U56" s="173"/>
      <c r="V56" s="173"/>
    </row>
    <row r="57" s="168" customFormat="1" hidden="1" spans="1:22">
      <c r="A57" s="169"/>
      <c r="B57" s="212"/>
      <c r="C57" s="213"/>
      <c r="D57" s="199" t="str">
        <f ca="1">IF(ISERROR(OFFSET('HARGA SATUAN'!$D$6,MATCH(RAB!C57,'HARGA SATUAN'!$C$7:$C$1495,0),0)),"",OFFSET('HARGA SATUAN'!$D$6,MATCH(RAB!C57,'HARGA SATUAN'!$C$7:$C$1495,0),0))</f>
        <v/>
      </c>
      <c r="E57" s="200" t="str">
        <f ca="1">IF(B57="+","Unit",IF(ISERROR(OFFSET('HARGA SATUAN'!$E$6,MATCH(RAB!C57,'HARGA SATUAN'!$C$7:$C$1495,0),0)),"",OFFSET('HARGA SATUAN'!$E$6,MATCH(RAB!C57,'HARGA SATUAN'!$C$7:$C$1495,0),0)))</f>
        <v/>
      </c>
      <c r="F57" s="222"/>
      <c r="G57" s="202">
        <f ca="1">IF(ISERROR(OFFSET('HARGA SATUAN'!$I$6,MATCH(RAB!C57,'HARGA SATUAN'!$C$7:$C$1495,0),0)),0,OFFSET('HARGA SATUAN'!$I$6,MATCH(RAB!C57,'HARGA SATUAN'!$C$7:$C$1495,0),0))</f>
        <v>0</v>
      </c>
      <c r="H57" s="203">
        <f ca="1" t="shared" si="10"/>
        <v>0</v>
      </c>
      <c r="I57" s="203">
        <f ca="1" t="shared" si="11"/>
        <v>0</v>
      </c>
      <c r="J57" s="203">
        <f ca="1" t="shared" si="12"/>
        <v>0</v>
      </c>
      <c r="K57" s="230">
        <f ca="1" t="shared" si="13"/>
        <v>0</v>
      </c>
      <c r="L57" s="232"/>
      <c r="M57" s="174" t="str">
        <f ca="1" t="shared" si="14"/>
        <v/>
      </c>
      <c r="N57" s="232"/>
      <c r="O57" s="231"/>
      <c r="P57" s="231"/>
      <c r="Q57" s="176"/>
      <c r="R57" s="169"/>
      <c r="S57" s="237"/>
      <c r="T57" s="173"/>
      <c r="U57" s="173"/>
      <c r="V57" s="173"/>
    </row>
    <row r="58" s="168" customFormat="1" hidden="1" spans="1:22">
      <c r="A58" s="169"/>
      <c r="B58" s="212"/>
      <c r="C58" s="213"/>
      <c r="D58" s="199" t="str">
        <f ca="1">IF(ISERROR(OFFSET('HARGA SATUAN'!$D$6,MATCH(RAB!C58,'HARGA SATUAN'!$C$7:$C$1495,0),0)),"",OFFSET('HARGA SATUAN'!$D$6,MATCH(RAB!C58,'HARGA SATUAN'!$C$7:$C$1495,0),0))</f>
        <v/>
      </c>
      <c r="E58" s="200" t="str">
        <f ca="1">IF(B58="+","Unit",IF(ISERROR(OFFSET('HARGA SATUAN'!$E$6,MATCH(RAB!C58,'HARGA SATUAN'!$C$7:$C$1495,0),0)),"",OFFSET('HARGA SATUAN'!$E$6,MATCH(RAB!C58,'HARGA SATUAN'!$C$7:$C$1495,0),0)))</f>
        <v/>
      </c>
      <c r="F58" s="222"/>
      <c r="G58" s="202">
        <f ca="1">IF(ISERROR(OFFSET('HARGA SATUAN'!$I$6,MATCH(RAB!C58,'HARGA SATUAN'!$C$7:$C$1495,0),0)),0,OFFSET('HARGA SATUAN'!$I$6,MATCH(RAB!C58,'HARGA SATUAN'!$C$7:$C$1495,0),0))</f>
        <v>0</v>
      </c>
      <c r="H58" s="203">
        <f ca="1" t="shared" si="10"/>
        <v>0</v>
      </c>
      <c r="I58" s="203">
        <f ca="1" t="shared" si="11"/>
        <v>0</v>
      </c>
      <c r="J58" s="203">
        <f ca="1" t="shared" si="12"/>
        <v>0</v>
      </c>
      <c r="K58" s="230">
        <f ca="1" t="shared" si="13"/>
        <v>0</v>
      </c>
      <c r="L58" s="232"/>
      <c r="M58" s="174" t="str">
        <f ca="1" t="shared" si="14"/>
        <v/>
      </c>
      <c r="N58" s="232"/>
      <c r="O58" s="231"/>
      <c r="P58" s="231"/>
      <c r="Q58" s="176"/>
      <c r="R58" s="169"/>
      <c r="S58" s="237"/>
      <c r="T58" s="173"/>
      <c r="U58" s="173"/>
      <c r="V58" s="173"/>
    </row>
    <row r="59" s="168" customFormat="1" hidden="1" spans="1:22">
      <c r="A59" s="169"/>
      <c r="B59" s="212"/>
      <c r="C59" s="213"/>
      <c r="D59" s="199" t="str">
        <f ca="1">IF(ISERROR(OFFSET('HARGA SATUAN'!$D$6,MATCH(RAB!C59,'HARGA SATUAN'!$C$7:$C$1495,0),0)),"",OFFSET('HARGA SATUAN'!$D$6,MATCH(RAB!C59,'HARGA SATUAN'!$C$7:$C$1495,0),0))</f>
        <v/>
      </c>
      <c r="E59" s="200" t="str">
        <f ca="1">IF(B59="+","Unit",IF(ISERROR(OFFSET('HARGA SATUAN'!$E$6,MATCH(RAB!C59,'HARGA SATUAN'!$C$7:$C$1495,0),0)),"",OFFSET('HARGA SATUAN'!$E$6,MATCH(RAB!C59,'HARGA SATUAN'!$C$7:$C$1495,0),0)))</f>
        <v/>
      </c>
      <c r="F59" s="222"/>
      <c r="G59" s="202">
        <f ca="1">IF(ISERROR(OFFSET('HARGA SATUAN'!$I$6,MATCH(RAB!C59,'HARGA SATUAN'!$C$7:$C$1495,0),0)),0,OFFSET('HARGA SATUAN'!$I$6,MATCH(RAB!C59,'HARGA SATUAN'!$C$7:$C$1495,0),0))</f>
        <v>0</v>
      </c>
      <c r="H59" s="203">
        <f ca="1" t="shared" si="10"/>
        <v>0</v>
      </c>
      <c r="I59" s="203">
        <f ca="1" t="shared" si="11"/>
        <v>0</v>
      </c>
      <c r="J59" s="203">
        <f ca="1" t="shared" si="12"/>
        <v>0</v>
      </c>
      <c r="K59" s="230">
        <f ca="1" t="shared" si="13"/>
        <v>0</v>
      </c>
      <c r="L59" s="232"/>
      <c r="M59" s="174" t="str">
        <f ca="1" t="shared" si="14"/>
        <v/>
      </c>
      <c r="N59" s="232"/>
      <c r="O59" s="231"/>
      <c r="P59" s="231"/>
      <c r="Q59" s="176"/>
      <c r="R59" s="169"/>
      <c r="S59" s="237"/>
      <c r="T59" s="173"/>
      <c r="U59" s="173"/>
      <c r="V59" s="173"/>
    </row>
    <row r="60" s="168" customFormat="1" hidden="1" spans="1:22">
      <c r="A60" s="169"/>
      <c r="B60" s="212"/>
      <c r="C60" s="213"/>
      <c r="D60" s="199" t="str">
        <f ca="1">IF(ISERROR(OFFSET('HARGA SATUAN'!$D$6,MATCH(RAB!C60,'HARGA SATUAN'!$C$7:$C$1495,0),0)),"",OFFSET('HARGA SATUAN'!$D$6,MATCH(RAB!C60,'HARGA SATUAN'!$C$7:$C$1495,0),0))</f>
        <v/>
      </c>
      <c r="E60" s="200" t="str">
        <f ca="1">IF(B60="+","Unit",IF(ISERROR(OFFSET('HARGA SATUAN'!$E$6,MATCH(RAB!C60,'HARGA SATUAN'!$C$7:$C$1495,0),0)),"",OFFSET('HARGA SATUAN'!$E$6,MATCH(RAB!C60,'HARGA SATUAN'!$C$7:$C$1495,0),0)))</f>
        <v/>
      </c>
      <c r="F60" s="222"/>
      <c r="G60" s="202">
        <f ca="1">IF(ISERROR(OFFSET('HARGA SATUAN'!$I$6,MATCH(RAB!C60,'HARGA SATUAN'!$C$7:$C$1495,0),0)),0,OFFSET('HARGA SATUAN'!$I$6,MATCH(RAB!C60,'HARGA SATUAN'!$C$7:$C$1495,0),0))</f>
        <v>0</v>
      </c>
      <c r="H60" s="203">
        <f ca="1" t="shared" si="10"/>
        <v>0</v>
      </c>
      <c r="I60" s="203">
        <f ca="1" t="shared" si="11"/>
        <v>0</v>
      </c>
      <c r="J60" s="203">
        <f ca="1" t="shared" si="12"/>
        <v>0</v>
      </c>
      <c r="K60" s="230">
        <f ca="1" t="shared" si="13"/>
        <v>0</v>
      </c>
      <c r="L60" s="232"/>
      <c r="M60" s="174" t="str">
        <f ca="1" t="shared" si="14"/>
        <v/>
      </c>
      <c r="N60" s="232"/>
      <c r="O60" s="231"/>
      <c r="P60" s="231"/>
      <c r="Q60" s="176"/>
      <c r="R60" s="169"/>
      <c r="S60" s="237"/>
      <c r="T60" s="173"/>
      <c r="U60" s="173"/>
      <c r="V60" s="173"/>
    </row>
    <row r="61" s="168" customFormat="1" hidden="1" spans="1:22">
      <c r="A61" s="169"/>
      <c r="B61" s="212"/>
      <c r="C61" s="213"/>
      <c r="D61" s="199" t="str">
        <f ca="1">IF(ISERROR(OFFSET('HARGA SATUAN'!$D$6,MATCH(RAB!C61,'HARGA SATUAN'!$C$7:$C$1495,0),0)),"",OFFSET('HARGA SATUAN'!$D$6,MATCH(RAB!C61,'HARGA SATUAN'!$C$7:$C$1495,0),0))</f>
        <v/>
      </c>
      <c r="E61" s="200" t="str">
        <f ca="1">IF(B61="+","Unit",IF(ISERROR(OFFSET('HARGA SATUAN'!$E$6,MATCH(RAB!C61,'HARGA SATUAN'!$C$7:$C$1495,0),0)),"",OFFSET('HARGA SATUAN'!$E$6,MATCH(RAB!C61,'HARGA SATUAN'!$C$7:$C$1495,0),0)))</f>
        <v/>
      </c>
      <c r="F61" s="222"/>
      <c r="G61" s="202">
        <f ca="1">IF(ISERROR(OFFSET('HARGA SATUAN'!$I$6,MATCH(RAB!C61,'HARGA SATUAN'!$C$7:$C$1495,0),0)),0,OFFSET('HARGA SATUAN'!$I$6,MATCH(RAB!C61,'HARGA SATUAN'!$C$7:$C$1495,0),0))</f>
        <v>0</v>
      </c>
      <c r="H61" s="203">
        <f ca="1" t="shared" si="10"/>
        <v>0</v>
      </c>
      <c r="I61" s="203">
        <f ca="1" t="shared" si="11"/>
        <v>0</v>
      </c>
      <c r="J61" s="203">
        <f ca="1" t="shared" si="12"/>
        <v>0</v>
      </c>
      <c r="K61" s="230">
        <f ca="1" t="shared" si="13"/>
        <v>0</v>
      </c>
      <c r="L61" s="232"/>
      <c r="M61" s="174" t="str">
        <f ca="1" t="shared" si="14"/>
        <v/>
      </c>
      <c r="N61" s="232"/>
      <c r="O61" s="231"/>
      <c r="P61" s="231"/>
      <c r="Q61" s="176"/>
      <c r="R61" s="169"/>
      <c r="S61" s="237"/>
      <c r="T61" s="173"/>
      <c r="U61" s="173"/>
      <c r="V61" s="173"/>
    </row>
    <row r="62" s="168" customFormat="1" hidden="1" spans="1:22">
      <c r="A62" s="169"/>
      <c r="B62" s="212"/>
      <c r="C62" s="213"/>
      <c r="D62" s="199" t="str">
        <f ca="1">IF(ISERROR(OFFSET('HARGA SATUAN'!$D$6,MATCH(RAB!C62,'HARGA SATUAN'!$C$7:$C$1495,0),0)),"",OFFSET('HARGA SATUAN'!$D$6,MATCH(RAB!C62,'HARGA SATUAN'!$C$7:$C$1495,0),0))</f>
        <v/>
      </c>
      <c r="E62" s="200" t="str">
        <f ca="1">IF(B62="+","Unit",IF(ISERROR(OFFSET('HARGA SATUAN'!$E$6,MATCH(RAB!C62,'HARGA SATUAN'!$C$7:$C$1495,0),0)),"",OFFSET('HARGA SATUAN'!$E$6,MATCH(RAB!C62,'HARGA SATUAN'!$C$7:$C$1495,0),0)))</f>
        <v/>
      </c>
      <c r="F62" s="222"/>
      <c r="G62" s="202">
        <f ca="1">IF(ISERROR(OFFSET('HARGA SATUAN'!$I$6,MATCH(RAB!C62,'HARGA SATUAN'!$C$7:$C$1495,0),0)),0,OFFSET('HARGA SATUAN'!$I$6,MATCH(RAB!C62,'HARGA SATUAN'!$C$7:$C$1495,0),0))</f>
        <v>0</v>
      </c>
      <c r="H62" s="203">
        <f ca="1" t="shared" si="10"/>
        <v>0</v>
      </c>
      <c r="I62" s="203">
        <f ca="1" t="shared" si="11"/>
        <v>0</v>
      </c>
      <c r="J62" s="203">
        <f ca="1" t="shared" si="12"/>
        <v>0</v>
      </c>
      <c r="K62" s="230">
        <f ca="1" t="shared" si="13"/>
        <v>0</v>
      </c>
      <c r="L62" s="232"/>
      <c r="M62" s="174" t="str">
        <f ca="1" t="shared" si="14"/>
        <v/>
      </c>
      <c r="N62" s="232"/>
      <c r="O62" s="231"/>
      <c r="P62" s="231"/>
      <c r="Q62" s="176"/>
      <c r="R62" s="169"/>
      <c r="S62" s="237"/>
      <c r="T62" s="173"/>
      <c r="U62" s="173"/>
      <c r="V62" s="173"/>
    </row>
    <row r="63" s="168" customFormat="1" hidden="1" spans="1:22">
      <c r="A63" s="169"/>
      <c r="B63" s="212"/>
      <c r="C63" s="213"/>
      <c r="D63" s="199" t="str">
        <f ca="1">IF(ISERROR(OFFSET('HARGA SATUAN'!$D$6,MATCH(RAB!C63,'HARGA SATUAN'!$C$7:$C$1495,0),0)),"",OFFSET('HARGA SATUAN'!$D$6,MATCH(RAB!C63,'HARGA SATUAN'!$C$7:$C$1495,0),0))</f>
        <v/>
      </c>
      <c r="E63" s="200" t="str">
        <f ca="1">IF(B63="+","Unit",IF(ISERROR(OFFSET('HARGA SATUAN'!$E$6,MATCH(RAB!C63,'HARGA SATUAN'!$C$7:$C$1495,0),0)),"",OFFSET('HARGA SATUAN'!$E$6,MATCH(RAB!C63,'HARGA SATUAN'!$C$7:$C$1495,0),0)))</f>
        <v/>
      </c>
      <c r="F63" s="222"/>
      <c r="G63" s="202">
        <f ca="1">IF(ISERROR(OFFSET('HARGA SATUAN'!$I$6,MATCH(RAB!C63,'HARGA SATUAN'!$C$7:$C$1495,0),0)),0,OFFSET('HARGA SATUAN'!$I$6,MATCH(RAB!C63,'HARGA SATUAN'!$C$7:$C$1495,0),0))</f>
        <v>0</v>
      </c>
      <c r="H63" s="203">
        <f ca="1" t="shared" si="10"/>
        <v>0</v>
      </c>
      <c r="I63" s="203">
        <f ca="1" t="shared" si="11"/>
        <v>0</v>
      </c>
      <c r="J63" s="203">
        <f ca="1" t="shared" si="12"/>
        <v>0</v>
      </c>
      <c r="K63" s="230">
        <f ca="1" t="shared" si="13"/>
        <v>0</v>
      </c>
      <c r="L63" s="232"/>
      <c r="M63" s="174" t="str">
        <f ca="1" t="shared" si="14"/>
        <v/>
      </c>
      <c r="N63" s="232"/>
      <c r="O63" s="231"/>
      <c r="P63" s="231"/>
      <c r="Q63" s="176"/>
      <c r="R63" s="169"/>
      <c r="S63" s="237"/>
      <c r="T63" s="173"/>
      <c r="U63" s="173"/>
      <c r="V63" s="173"/>
    </row>
    <row r="64" s="168" customFormat="1" hidden="1" spans="1:22">
      <c r="A64" s="169"/>
      <c r="B64" s="212"/>
      <c r="C64" s="213"/>
      <c r="D64" s="199" t="str">
        <f ca="1">IF(ISERROR(OFFSET('HARGA SATUAN'!$D$6,MATCH(RAB!C64,'HARGA SATUAN'!$C$7:$C$1495,0),0)),"",OFFSET('HARGA SATUAN'!$D$6,MATCH(RAB!C64,'HARGA SATUAN'!$C$7:$C$1495,0),0))</f>
        <v/>
      </c>
      <c r="E64" s="200" t="str">
        <f ca="1">IF(B64="+","Unit",IF(ISERROR(OFFSET('HARGA SATUAN'!$E$6,MATCH(RAB!C64,'HARGA SATUAN'!$C$7:$C$1495,0),0)),"",OFFSET('HARGA SATUAN'!$E$6,MATCH(RAB!C64,'HARGA SATUAN'!$C$7:$C$1495,0),0)))</f>
        <v/>
      </c>
      <c r="F64" s="222"/>
      <c r="G64" s="202">
        <f ca="1">IF(ISERROR(OFFSET('HARGA SATUAN'!$I$6,MATCH(RAB!C64,'HARGA SATUAN'!$C$7:$C$1495,0),0)),0,OFFSET('HARGA SATUAN'!$I$6,MATCH(RAB!C64,'HARGA SATUAN'!$C$7:$C$1495,0),0))</f>
        <v>0</v>
      </c>
      <c r="H64" s="203">
        <f ca="1" t="shared" si="10"/>
        <v>0</v>
      </c>
      <c r="I64" s="203">
        <f ca="1" t="shared" si="11"/>
        <v>0</v>
      </c>
      <c r="J64" s="203">
        <f ca="1" t="shared" si="12"/>
        <v>0</v>
      </c>
      <c r="K64" s="230">
        <f ca="1" t="shared" si="13"/>
        <v>0</v>
      </c>
      <c r="L64" s="232"/>
      <c r="M64" s="174" t="str">
        <f ca="1" t="shared" si="14"/>
        <v/>
      </c>
      <c r="N64" s="232"/>
      <c r="O64" s="231"/>
      <c r="P64" s="231"/>
      <c r="Q64" s="176"/>
      <c r="R64" s="169"/>
      <c r="S64" s="237"/>
      <c r="T64" s="173"/>
      <c r="U64" s="173"/>
      <c r="V64" s="173"/>
    </row>
    <row r="65" s="168" customFormat="1" hidden="1" spans="1:22">
      <c r="A65" s="169"/>
      <c r="B65" s="212"/>
      <c r="C65" s="213"/>
      <c r="D65" s="199" t="str">
        <f ca="1">IF(ISERROR(OFFSET('HARGA SATUAN'!$D$6,MATCH(RAB!C65,'HARGA SATUAN'!$C$7:$C$1495,0),0)),"",OFFSET('HARGA SATUAN'!$D$6,MATCH(RAB!C65,'HARGA SATUAN'!$C$7:$C$1495,0),0))</f>
        <v/>
      </c>
      <c r="E65" s="200" t="str">
        <f ca="1">IF(B65="+","Unit",IF(ISERROR(OFFSET('HARGA SATUAN'!$E$6,MATCH(RAB!C65,'HARGA SATUAN'!$C$7:$C$1495,0),0)),"",OFFSET('HARGA SATUAN'!$E$6,MATCH(RAB!C65,'HARGA SATUAN'!$C$7:$C$1495,0),0)))</f>
        <v/>
      </c>
      <c r="F65" s="222"/>
      <c r="G65" s="202">
        <f ca="1">IF(ISERROR(OFFSET('HARGA SATUAN'!$I$6,MATCH(RAB!C65,'HARGA SATUAN'!$C$7:$C$1495,0),0)),0,OFFSET('HARGA SATUAN'!$I$6,MATCH(RAB!C65,'HARGA SATUAN'!$C$7:$C$1495,0),0))</f>
        <v>0</v>
      </c>
      <c r="H65" s="203">
        <f ca="1" t="shared" si="10"/>
        <v>0</v>
      </c>
      <c r="I65" s="203">
        <f ca="1" t="shared" si="11"/>
        <v>0</v>
      </c>
      <c r="J65" s="203">
        <f ca="1" t="shared" si="12"/>
        <v>0</v>
      </c>
      <c r="K65" s="230">
        <f ca="1" t="shared" si="13"/>
        <v>0</v>
      </c>
      <c r="L65" s="232"/>
      <c r="M65" s="174" t="str">
        <f ca="1" t="shared" si="14"/>
        <v/>
      </c>
      <c r="N65" s="232"/>
      <c r="O65" s="231"/>
      <c r="P65" s="231"/>
      <c r="Q65" s="176"/>
      <c r="R65" s="169"/>
      <c r="S65" s="237"/>
      <c r="T65" s="173"/>
      <c r="U65" s="173"/>
      <c r="V65" s="173"/>
    </row>
    <row r="66" s="168" customFormat="1" spans="1:22">
      <c r="A66" s="169"/>
      <c r="B66" s="210" t="s">
        <v>1585</v>
      </c>
      <c r="C66" s="211" t="s">
        <v>1586</v>
      </c>
      <c r="D66" s="199" t="str">
        <f ca="1">IF(ISERROR(OFFSET('HARGA SATUAN'!$D$6,MATCH(RAB!C66,'HARGA SATUAN'!$C$7:$C$1495,0),0)),"",OFFSET('HARGA SATUAN'!$D$6,MATCH(RAB!C66,'HARGA SATUAN'!$C$7:$C$1495,0),0))</f>
        <v/>
      </c>
      <c r="E66" s="200" t="str">
        <f ca="1">IF(B66="+","Unit",IF(ISERROR(OFFSET('HARGA SATUAN'!$E$6,MATCH(RAB!C66,'HARGA SATUAN'!$C$7:$C$1495,0),0)),"",OFFSET('HARGA SATUAN'!$E$6,MATCH(RAB!C66,'HARGA SATUAN'!$C$7:$C$1495,0),0)))</f>
        <v/>
      </c>
      <c r="F66" s="238"/>
      <c r="G66" s="202">
        <f ca="1">IF(ISERROR(OFFSET('HARGA SATUAN'!$I$6,MATCH(RAB!C66,'HARGA SATUAN'!$C$7:$C$1495,0),0)),0,OFFSET('HARGA SATUAN'!$I$6,MATCH(RAB!C66,'HARGA SATUAN'!$C$7:$C$1495,0),0))</f>
        <v>0</v>
      </c>
      <c r="H66" s="203">
        <f ca="1" t="shared" ref="H66" si="15">IF(OR(D66="MDU",D66="MDU-KD"),(IF($O$3="RAB NON MDU","PLN KD",G66*F66)),0)</f>
        <v>0</v>
      </c>
      <c r="I66" s="203">
        <f ca="1" t="shared" ref="I66" si="16">IF(D66="HDW",G66*F66,0)</f>
        <v>0</v>
      </c>
      <c r="J66" s="203">
        <f ca="1" t="shared" ref="J66" si="17">IF(D66="JASA",G66*F66,0)</f>
        <v>0</v>
      </c>
      <c r="K66" s="230">
        <f ca="1" t="shared" ref="K66" si="18">SUM(H66:J66)</f>
        <v>0</v>
      </c>
      <c r="L66" s="232"/>
      <c r="M66" s="174" t="str">
        <f ca="1" t="shared" si="14"/>
        <v/>
      </c>
      <c r="N66" s="232"/>
      <c r="O66" s="231"/>
      <c r="P66" s="231"/>
      <c r="Q66" s="176"/>
      <c r="R66" s="169"/>
      <c r="S66" s="237"/>
      <c r="T66" s="173"/>
      <c r="U66" s="173"/>
      <c r="V66" s="173"/>
    </row>
    <row r="67" s="168" customFormat="1" spans="1:22">
      <c r="A67" s="169"/>
      <c r="B67" s="215"/>
      <c r="C67" s="216"/>
      <c r="D67" s="199" t="str">
        <f ca="1">IF(ISERROR(OFFSET('HARGA SATUAN'!$D$6,MATCH(RAB!C67,'HARGA SATUAN'!$C$7:$C$1495,0),0)),"",OFFSET('HARGA SATUAN'!$D$6,MATCH(RAB!C67,'HARGA SATUAN'!$C$7:$C$1495,0),0))</f>
        <v/>
      </c>
      <c r="E67" s="200" t="str">
        <f ca="1">IF(B67="+","Unit",IF(ISERROR(OFFSET('HARGA SATUAN'!$E$6,MATCH(RAB!C67,'HARGA SATUAN'!$C$7:$C$1495,0),0)),"",OFFSET('HARGA SATUAN'!$E$6,MATCH(RAB!C67,'HARGA SATUAN'!$C$7:$C$1495,0),0)))</f>
        <v/>
      </c>
      <c r="F67" s="208"/>
      <c r="G67" s="202">
        <f ca="1">IF(ISERROR(OFFSET('HARGA SATUAN'!$I$6,MATCH(RAB!C67,'HARGA SATUAN'!$C$7:$C$1495,0),0)),0,OFFSET('HARGA SATUAN'!$I$6,MATCH(RAB!C67,'HARGA SATUAN'!$C$7:$C$1495,0),0))</f>
        <v>0</v>
      </c>
      <c r="H67" s="203">
        <f ca="1" t="shared" ref="H67:H68" si="19">IF(OR(D67="MDU",D67="MDU-KD"),(IF($O$3="RAB NON MDU","PLN KD",G67*F67)),0)</f>
        <v>0</v>
      </c>
      <c r="I67" s="203">
        <f ca="1" t="shared" ref="I67:I68" si="20">IF(D67="HDW",G67*F67,0)</f>
        <v>0</v>
      </c>
      <c r="J67" s="203">
        <f ca="1" t="shared" ref="J67:J68" si="21">IF(D67="JASA",G67*F67,0)</f>
        <v>0</v>
      </c>
      <c r="K67" s="230">
        <f ca="1" t="shared" ref="K67:K68" si="22">SUM(H67:J67)</f>
        <v>0</v>
      </c>
      <c r="L67" s="232"/>
      <c r="M67" s="174" t="e">
        <f ca="1">IF(AND(F67&gt;0,#REF!=0),"",IF(AND(ISBLANK(F67)=FALSE,K67=0),"WARNING",""))</f>
        <v>#REF!</v>
      </c>
      <c r="N67" s="232"/>
      <c r="O67" s="231"/>
      <c r="P67" s="231"/>
      <c r="Q67" s="176"/>
      <c r="R67" s="169"/>
      <c r="S67" s="237"/>
      <c r="T67" s="173"/>
      <c r="U67" s="173"/>
      <c r="V67" s="173"/>
    </row>
    <row r="68" s="168" customFormat="1" spans="1:22">
      <c r="A68" s="169"/>
      <c r="B68" s="215"/>
      <c r="C68" s="216"/>
      <c r="D68" s="199" t="str">
        <f ca="1">IF(ISERROR(OFFSET('HARGA SATUAN'!$D$6,MATCH(RAB!C68,'HARGA SATUAN'!$C$7:$C$1495,0),0)),"",OFFSET('HARGA SATUAN'!$D$6,MATCH(RAB!C68,'HARGA SATUAN'!$C$7:$C$1495,0),0))</f>
        <v/>
      </c>
      <c r="E68" s="200" t="str">
        <f ca="1">IF(B68="+","Unit",IF(ISERROR(OFFSET('HARGA SATUAN'!$E$6,MATCH(RAB!C68,'HARGA SATUAN'!$C$7:$C$1495,0),0)),"",OFFSET('HARGA SATUAN'!$E$6,MATCH(RAB!C68,'HARGA SATUAN'!$C$7:$C$1495,0),0)))</f>
        <v/>
      </c>
      <c r="F68" s="208"/>
      <c r="G68" s="202">
        <f ca="1">IF(ISERROR(OFFSET('HARGA SATUAN'!$I$6,MATCH(RAB!C68,'HARGA SATUAN'!$C$7:$C$1495,0),0)),0,OFFSET('HARGA SATUAN'!$I$6,MATCH(RAB!C68,'HARGA SATUAN'!$C$7:$C$1495,0),0))</f>
        <v>0</v>
      </c>
      <c r="H68" s="203">
        <f ca="1" t="shared" si="19"/>
        <v>0</v>
      </c>
      <c r="I68" s="203">
        <f ca="1" t="shared" si="20"/>
        <v>0</v>
      </c>
      <c r="J68" s="203">
        <f ca="1" t="shared" si="21"/>
        <v>0</v>
      </c>
      <c r="K68" s="230">
        <f ca="1" t="shared" si="22"/>
        <v>0</v>
      </c>
      <c r="L68" s="232"/>
      <c r="M68" s="174"/>
      <c r="N68" s="232"/>
      <c r="O68" s="231"/>
      <c r="P68" s="231"/>
      <c r="Q68" s="176"/>
      <c r="R68" s="169"/>
      <c r="S68" s="237"/>
      <c r="T68" s="173"/>
      <c r="U68" s="173"/>
      <c r="V68" s="173"/>
    </row>
    <row r="69" s="168" customFormat="1" spans="1:22">
      <c r="A69" s="169"/>
      <c r="B69" s="215"/>
      <c r="C69" s="216"/>
      <c r="D69" s="199" t="str">
        <f ca="1">IF(ISERROR(OFFSET('HARGA SATUAN'!$D$6,MATCH(RAB!C69,'HARGA SATUAN'!$C$7:$C$1495,0),0)),"",OFFSET('HARGA SATUAN'!$D$6,MATCH(RAB!C69,'HARGA SATUAN'!$C$7:$C$1495,0),0))</f>
        <v/>
      </c>
      <c r="E69" s="200" t="str">
        <f ca="1">IF(B69="+","Unit",IF(ISERROR(OFFSET('HARGA SATUAN'!$E$6,MATCH(RAB!C69,'HARGA SATUAN'!$C$7:$C$1495,0),0)),"",OFFSET('HARGA SATUAN'!$E$6,MATCH(RAB!C69,'HARGA SATUAN'!$C$7:$C$1495,0),0)))</f>
        <v/>
      </c>
      <c r="F69" s="208"/>
      <c r="G69" s="202">
        <f ca="1">IF(ISERROR(OFFSET('HARGA SATUAN'!$I$6,MATCH(RAB!C69,'HARGA SATUAN'!$C$7:$C$1495,0),0)),0,OFFSET('HARGA SATUAN'!$I$6,MATCH(RAB!C69,'HARGA SATUAN'!$C$7:$C$1495,0),0))</f>
        <v>0</v>
      </c>
      <c r="H69" s="203">
        <f ca="1" t="shared" ref="H69:H80" si="23">IF(OR(D69="MDU",D69="MDU-KD"),(IF($O$3="RAB NON MDU","PLN KD",G69*F69)),0)</f>
        <v>0</v>
      </c>
      <c r="I69" s="203">
        <f ca="1" t="shared" ref="I69:I80" si="24">IF(D69="HDW",G69*F69,0)</f>
        <v>0</v>
      </c>
      <c r="J69" s="203">
        <f ca="1" t="shared" ref="J69:J80" si="25">IF(D69="JASA",G69*F69,0)</f>
        <v>0</v>
      </c>
      <c r="K69" s="230">
        <f ca="1" t="shared" ref="K69:K80" si="26">SUM(H69:J69)</f>
        <v>0</v>
      </c>
      <c r="L69" s="232"/>
      <c r="M69" s="174" t="e">
        <f ca="1">IF(AND(F69&gt;0,#REF!=0),"",IF(AND(ISBLANK(F69)=FALSE,K69=0),"WARNING",""))</f>
        <v>#REF!</v>
      </c>
      <c r="N69" s="232"/>
      <c r="O69" s="231"/>
      <c r="P69" s="231"/>
      <c r="Q69" s="176"/>
      <c r="R69" s="169"/>
      <c r="S69" s="237"/>
      <c r="T69" s="173"/>
      <c r="U69" s="173"/>
      <c r="V69" s="173"/>
    </row>
    <row r="70" s="168" customFormat="1" spans="1:22">
      <c r="A70" s="169"/>
      <c r="B70" s="210" t="s">
        <v>1587</v>
      </c>
      <c r="C70" s="211" t="s">
        <v>1588</v>
      </c>
      <c r="D70" s="199" t="str">
        <f ca="1">IF(ISERROR(OFFSET('HARGA SATUAN'!$D$6,MATCH(RAB!C70,'HARGA SATUAN'!$C$7:$C$1495,0),0)),"",OFFSET('HARGA SATUAN'!$D$6,MATCH(RAB!C70,'HARGA SATUAN'!$C$7:$C$1495,0),0))</f>
        <v/>
      </c>
      <c r="E70" s="200" t="str">
        <f ca="1">IF(B70="+","Unit",IF(ISERROR(OFFSET('HARGA SATUAN'!$E$6,MATCH(RAB!C70,'HARGA SATUAN'!$C$7:$C$1495,0),0)),"",OFFSET('HARGA SATUAN'!$E$6,MATCH(RAB!C70,'HARGA SATUAN'!$C$7:$C$1495,0),0)))</f>
        <v/>
      </c>
      <c r="F70" s="239"/>
      <c r="G70" s="202">
        <f ca="1">IF(ISERROR(OFFSET('HARGA SATUAN'!$I$6,MATCH(RAB!C70,'HARGA SATUAN'!$C$7:$C$1495,0),0)),0,OFFSET('HARGA SATUAN'!$I$6,MATCH(RAB!C70,'HARGA SATUAN'!$C$7:$C$1495,0),0))</f>
        <v>0</v>
      </c>
      <c r="H70" s="203">
        <f ca="1" t="shared" ref="H70:H79" si="27">IF(OR(D70="MDU",D70="MDU-KD"),(IF($O$3="RAB NON MDU","PLN KD",G70*F70)),0)</f>
        <v>0</v>
      </c>
      <c r="I70" s="203">
        <f ca="1" t="shared" ref="I70:I79" si="28">IF(D70="HDW",G70*F70,0)</f>
        <v>0</v>
      </c>
      <c r="J70" s="203">
        <f ca="1" t="shared" ref="J70:J79" si="29">IF(D70="JASA",G70*F70,0)</f>
        <v>0</v>
      </c>
      <c r="K70" s="230">
        <f ca="1" t="shared" ref="K70:K79" si="30">SUM(H70:J70)</f>
        <v>0</v>
      </c>
      <c r="L70" s="232"/>
      <c r="M70" s="174" t="str">
        <f ca="1" t="shared" si="14"/>
        <v/>
      </c>
      <c r="N70" s="232"/>
      <c r="O70" s="231"/>
      <c r="P70" s="231"/>
      <c r="Q70" s="176"/>
      <c r="R70" s="169"/>
      <c r="S70" s="237"/>
      <c r="T70" s="173"/>
      <c r="U70" s="173"/>
      <c r="V70" s="173"/>
    </row>
    <row r="71" s="168" customFormat="1" spans="1:22">
      <c r="A71" s="169"/>
      <c r="B71" s="240" t="s">
        <v>12</v>
      </c>
      <c r="C71" s="241" t="s">
        <v>1589</v>
      </c>
      <c r="D71" s="199" t="str">
        <f ca="1">IF(ISERROR(OFFSET('HARGA SATUAN'!$D$6,MATCH(RAB!C71,'HARGA SATUAN'!$C$7:$C$1495,0),0)),"",OFFSET('HARGA SATUAN'!$D$6,MATCH(RAB!C71,'HARGA SATUAN'!$C$7:$C$1495,0),0))</f>
        <v/>
      </c>
      <c r="E71" s="200" t="str">
        <f ca="1">IF(B71="+","Unit",IF(ISERROR(OFFSET('HARGA SATUAN'!$E$6,MATCH(RAB!C71,'HARGA SATUAN'!$C$7:$C$1495,0),0)),"",OFFSET('HARGA SATUAN'!$E$6,MATCH(RAB!C71,'HARGA SATUAN'!$C$7:$C$1495,0),0)))</f>
        <v>Unit</v>
      </c>
      <c r="F71" s="217">
        <v>1</v>
      </c>
      <c r="G71" s="202">
        <f ca="1">IF(ISERROR(OFFSET('HARGA SATUAN'!$I$6,MATCH(RAB!C71,'HARGA SATUAN'!$C$7:$C$1495,0),0)),0,OFFSET('HARGA SATUAN'!$I$6,MATCH(RAB!C71,'HARGA SATUAN'!$C$7:$C$1495,0),0))</f>
        <v>0</v>
      </c>
      <c r="H71" s="203">
        <f ca="1" t="shared" si="27"/>
        <v>0</v>
      </c>
      <c r="I71" s="203">
        <f ca="1" t="shared" si="28"/>
        <v>0</v>
      </c>
      <c r="J71" s="203">
        <f ca="1" t="shared" si="29"/>
        <v>0</v>
      </c>
      <c r="K71" s="230">
        <f ca="1" t="shared" si="30"/>
        <v>0</v>
      </c>
      <c r="L71" s="232"/>
      <c r="M71" s="174"/>
      <c r="N71" s="232"/>
      <c r="O71" s="231"/>
      <c r="P71" s="231"/>
      <c r="Q71" s="176"/>
      <c r="R71" s="169"/>
      <c r="S71" s="237"/>
      <c r="T71" s="173"/>
      <c r="U71" s="173"/>
      <c r="V71" s="173"/>
    </row>
    <row r="72" s="168" customFormat="1" spans="1:22">
      <c r="A72" s="169"/>
      <c r="B72" s="212">
        <v>1</v>
      </c>
      <c r="C72" s="209" t="s">
        <v>41</v>
      </c>
      <c r="D72" s="199" t="str">
        <f ca="1">IF(ISERROR(OFFSET('HARGA SATUAN'!$D$6,MATCH(RAB!C72,'HARGA SATUAN'!$C$7:$C$1495,0),0)),"",OFFSET('HARGA SATUAN'!$D$6,MATCH(RAB!C72,'HARGA SATUAN'!$C$7:$C$1495,0),0))</f>
        <v>MDU-KD</v>
      </c>
      <c r="E72" s="200" t="str">
        <f ca="1">IF(B72="+","Unit",IF(ISERROR(OFFSET('HARGA SATUAN'!$E$6,MATCH(RAB!C72,'HARGA SATUAN'!$C$7:$C$1495,0),0)),"",OFFSET('HARGA SATUAN'!$E$6,MATCH(RAB!C72,'HARGA SATUAN'!$C$7:$C$1495,0),0)))</f>
        <v>Bh</v>
      </c>
      <c r="F72" s="217">
        <f>F71*1</f>
        <v>1</v>
      </c>
      <c r="G72" s="202">
        <f ca="1">IF(ISERROR(OFFSET('HARGA SATUAN'!$I$6,MATCH(RAB!C72,'HARGA SATUAN'!$C$7:$C$1495,0),0)),0,OFFSET('HARGA SATUAN'!$I$6,MATCH(RAB!C72,'HARGA SATUAN'!$C$7:$C$1495,0),0))</f>
        <v>327600</v>
      </c>
      <c r="H72" s="203">
        <f ca="1" t="shared" si="27"/>
        <v>327600</v>
      </c>
      <c r="I72" s="203">
        <f ca="1" t="shared" si="28"/>
        <v>0</v>
      </c>
      <c r="J72" s="203">
        <f ca="1" t="shared" si="29"/>
        <v>0</v>
      </c>
      <c r="K72" s="230">
        <f ca="1" t="shared" si="30"/>
        <v>327600</v>
      </c>
      <c r="L72" s="232"/>
      <c r="M72" s="174"/>
      <c r="N72" s="232"/>
      <c r="O72" s="231"/>
      <c r="P72" s="231"/>
      <c r="Q72" s="176"/>
      <c r="R72" s="169"/>
      <c r="S72" s="237"/>
      <c r="T72" s="173"/>
      <c r="U72" s="173"/>
      <c r="V72" s="173"/>
    </row>
    <row r="73" s="168" customFormat="1" spans="1:22">
      <c r="A73" s="169"/>
      <c r="B73" s="212">
        <v>2</v>
      </c>
      <c r="C73" s="242" t="s">
        <v>62</v>
      </c>
      <c r="D73" s="199" t="str">
        <f ca="1">IF(ISERROR(OFFSET('HARGA SATUAN'!$D$6,MATCH(RAB!C73,'HARGA SATUAN'!$C$7:$C$1495,0),0)),"",OFFSET('HARGA SATUAN'!$D$6,MATCH(RAB!C73,'HARGA SATUAN'!$C$7:$C$1495,0),0))</f>
        <v>MDU-KD</v>
      </c>
      <c r="E73" s="200" t="str">
        <f ca="1">IF(B73="+","Unit",IF(ISERROR(OFFSET('HARGA SATUAN'!$E$6,MATCH(RAB!C73,'HARGA SATUAN'!$C$7:$C$1495,0),0)),"",OFFSET('HARGA SATUAN'!$E$6,MATCH(RAB!C73,'HARGA SATUAN'!$C$7:$C$1495,0),0)))</f>
        <v>Bh</v>
      </c>
      <c r="F73" s="217">
        <f>F71*1</f>
        <v>1</v>
      </c>
      <c r="G73" s="202">
        <f ca="1">IF(ISERROR(OFFSET('HARGA SATUAN'!$I$6,MATCH(RAB!C73,'HARGA SATUAN'!$C$7:$C$1495,0),0)),0,OFFSET('HARGA SATUAN'!$I$6,MATCH(RAB!C73,'HARGA SATUAN'!$C$7:$C$1495,0),0))</f>
        <v>39000</v>
      </c>
      <c r="H73" s="203">
        <f ca="1" t="shared" si="27"/>
        <v>39000</v>
      </c>
      <c r="I73" s="203">
        <f ca="1" t="shared" si="28"/>
        <v>0</v>
      </c>
      <c r="J73" s="203">
        <f ca="1" t="shared" si="29"/>
        <v>0</v>
      </c>
      <c r="K73" s="230">
        <f ca="1" t="shared" si="30"/>
        <v>39000</v>
      </c>
      <c r="L73" s="232"/>
      <c r="M73" s="174"/>
      <c r="N73" s="232"/>
      <c r="O73" s="231"/>
      <c r="P73" s="231"/>
      <c r="Q73" s="176"/>
      <c r="R73" s="169"/>
      <c r="S73" s="237"/>
      <c r="T73" s="173"/>
      <c r="U73" s="173"/>
      <c r="V73" s="173"/>
    </row>
    <row r="74" s="168" customFormat="1" spans="1:22">
      <c r="A74" s="169"/>
      <c r="B74" s="212">
        <v>3</v>
      </c>
      <c r="C74" s="242" t="s">
        <v>275</v>
      </c>
      <c r="D74" s="199" t="str">
        <f ca="1">IF(ISERROR(OFFSET('HARGA SATUAN'!$D$6,MATCH(RAB!C74,'HARGA SATUAN'!$C$7:$C$1495,0),0)),"",OFFSET('HARGA SATUAN'!$D$6,MATCH(RAB!C74,'HARGA SATUAN'!$C$7:$C$1495,0),0))</f>
        <v>MDU-KD</v>
      </c>
      <c r="E74" s="200" t="str">
        <f ca="1">IF(B74="+","Unit",IF(ISERROR(OFFSET('HARGA SATUAN'!$E$6,MATCH(RAB!C74,'HARGA SATUAN'!$C$7:$C$1495,0),0)),"",OFFSET('HARGA SATUAN'!$E$6,MATCH(RAB!C74,'HARGA SATUAN'!$C$7:$C$1495,0),0)))</f>
        <v>Mtr</v>
      </c>
      <c r="F74" s="217">
        <v>35</v>
      </c>
      <c r="G74" s="202">
        <f ca="1">IF(ISERROR(OFFSET('HARGA SATUAN'!$I$6,MATCH(RAB!C74,'HARGA SATUAN'!$C$7:$C$1495,0),0)),0,OFFSET('HARGA SATUAN'!$I$6,MATCH(RAB!C74,'HARGA SATUAN'!$C$7:$C$1495,0),0))</f>
        <v>6600</v>
      </c>
      <c r="H74" s="203">
        <f ca="1" t="shared" si="27"/>
        <v>231000</v>
      </c>
      <c r="I74" s="203">
        <f ca="1" t="shared" si="28"/>
        <v>0</v>
      </c>
      <c r="J74" s="203">
        <f ca="1" t="shared" si="29"/>
        <v>0</v>
      </c>
      <c r="K74" s="230">
        <f ca="1" t="shared" si="30"/>
        <v>231000</v>
      </c>
      <c r="L74" s="232"/>
      <c r="M74" s="174"/>
      <c r="N74" s="232"/>
      <c r="O74" s="231"/>
      <c r="P74" s="231"/>
      <c r="Q74" s="176"/>
      <c r="R74" s="169"/>
      <c r="S74" s="237"/>
      <c r="T74" s="173"/>
      <c r="U74" s="173"/>
      <c r="V74" s="173"/>
    </row>
    <row r="75" s="168" customFormat="1" spans="1:22">
      <c r="A75" s="169"/>
      <c r="B75" s="212">
        <v>4</v>
      </c>
      <c r="C75" s="242" t="s">
        <v>1092</v>
      </c>
      <c r="D75" s="199" t="str">
        <f ca="1">IF(ISERROR(OFFSET('HARGA SATUAN'!$D$6,MATCH(RAB!C75,'HARGA SATUAN'!$C$7:$C$1495,0),0)),"",OFFSET('HARGA SATUAN'!$D$6,MATCH(RAB!C75,'HARGA SATUAN'!$C$7:$C$1495,0),0))</f>
        <v>JASA</v>
      </c>
      <c r="E75" s="200" t="str">
        <f ca="1">IF(B75="+","Unit",IF(ISERROR(OFFSET('HARGA SATUAN'!$E$6,MATCH(RAB!C75,'HARGA SATUAN'!$C$7:$C$1495,0),0)),"",OFFSET('HARGA SATUAN'!$E$6,MATCH(RAB!C75,'HARGA SATUAN'!$C$7:$C$1495,0),0)))</f>
        <v>Unit</v>
      </c>
      <c r="F75" s="217">
        <f>F71*1</f>
        <v>1</v>
      </c>
      <c r="G75" s="202">
        <f ca="1">IF(ISERROR(OFFSET('HARGA SATUAN'!$I$6,MATCH(RAB!C75,'HARGA SATUAN'!$C$7:$C$1495,0),0)),0,OFFSET('HARGA SATUAN'!$I$6,MATCH(RAB!C75,'HARGA SATUAN'!$C$7:$C$1495,0),0))</f>
        <v>54400</v>
      </c>
      <c r="H75" s="203">
        <f ca="1" t="shared" si="27"/>
        <v>0</v>
      </c>
      <c r="I75" s="203">
        <f ca="1" t="shared" si="28"/>
        <v>0</v>
      </c>
      <c r="J75" s="203">
        <f ca="1" t="shared" si="29"/>
        <v>54400</v>
      </c>
      <c r="K75" s="230">
        <f ca="1" t="shared" si="30"/>
        <v>54400</v>
      </c>
      <c r="L75" s="232"/>
      <c r="M75" s="174"/>
      <c r="N75" s="232"/>
      <c r="O75" s="231"/>
      <c r="P75" s="231"/>
      <c r="Q75" s="176"/>
      <c r="R75" s="169"/>
      <c r="S75" s="237"/>
      <c r="T75" s="173"/>
      <c r="U75" s="173"/>
      <c r="V75" s="173"/>
    </row>
    <row r="76" s="168" customFormat="1" spans="1:22">
      <c r="A76" s="169"/>
      <c r="B76" s="212"/>
      <c r="C76" s="242"/>
      <c r="D76" s="199" t="str">
        <f ca="1">IF(ISERROR(OFFSET('HARGA SATUAN'!$D$6,MATCH(RAB!C76,'HARGA SATUAN'!$C$7:$C$1495,0),0)),"",OFFSET('HARGA SATUAN'!$D$6,MATCH(RAB!C76,'HARGA SATUAN'!$C$7:$C$1495,0),0))</f>
        <v/>
      </c>
      <c r="E76" s="200" t="str">
        <f ca="1">IF(B76="+","Unit",IF(ISERROR(OFFSET('HARGA SATUAN'!$E$6,MATCH(RAB!C76,'HARGA SATUAN'!$C$7:$C$1495,0),0)),"",OFFSET('HARGA SATUAN'!$E$6,MATCH(RAB!C76,'HARGA SATUAN'!$C$7:$C$1495,0),0)))</f>
        <v/>
      </c>
      <c r="F76" s="217"/>
      <c r="G76" s="202">
        <f ca="1">IF(ISERROR(OFFSET('HARGA SATUAN'!$I$6,MATCH(RAB!C76,'HARGA SATUAN'!$C$7:$C$1495,0),0)),0,OFFSET('HARGA SATUAN'!$I$6,MATCH(RAB!C76,'HARGA SATUAN'!$C$7:$C$1495,0),0))</f>
        <v>0</v>
      </c>
      <c r="H76" s="203">
        <f ca="1" t="shared" ref="H76:H78" si="31">IF(OR(D76="MDU",D76="MDU-KD"),(IF($O$3="RAB NON MDU","PLN KD",G76*F76)),0)</f>
        <v>0</v>
      </c>
      <c r="I76" s="203">
        <f ca="1" t="shared" ref="I76:I78" si="32">IF(D76="HDW",G76*F76,0)</f>
        <v>0</v>
      </c>
      <c r="J76" s="203">
        <f ca="1" t="shared" ref="J76:J78" si="33">IF(D76="JASA",G76*F76,0)</f>
        <v>0</v>
      </c>
      <c r="K76" s="230">
        <f ca="1" t="shared" ref="K76:K78" si="34">SUM(H76:J76)</f>
        <v>0</v>
      </c>
      <c r="L76" s="232"/>
      <c r="M76" s="174"/>
      <c r="N76" s="232"/>
      <c r="O76" s="231"/>
      <c r="P76" s="231"/>
      <c r="Q76" s="176"/>
      <c r="R76" s="169"/>
      <c r="S76" s="237"/>
      <c r="T76" s="173"/>
      <c r="U76" s="173"/>
      <c r="V76" s="173"/>
    </row>
    <row r="77" s="168" customFormat="1" spans="1:22">
      <c r="A77" s="169"/>
      <c r="B77" s="240" t="s">
        <v>1098</v>
      </c>
      <c r="C77" s="241" t="s">
        <v>1099</v>
      </c>
      <c r="D77" s="199" t="str">
        <f ca="1">IF(ISERROR(OFFSET('HARGA SATUAN'!$D$6,MATCH(RAB!C77,'HARGA SATUAN'!$C$7:$C$1495,0),0)),"",OFFSET('HARGA SATUAN'!$D$6,MATCH(RAB!C77,'HARGA SATUAN'!$C$7:$C$1495,0),0))</f>
        <v/>
      </c>
      <c r="E77" s="200">
        <f ca="1">IF(B77="+","Unit",IF(ISERROR(OFFSET('HARGA SATUAN'!$E$6,MATCH(RAB!C77,'HARGA SATUAN'!$C$7:$C$1495,0),0)),"",OFFSET('HARGA SATUAN'!$E$6,MATCH(RAB!C77,'HARGA SATUAN'!$C$7:$C$1495,0),0)))</f>
        <v>0</v>
      </c>
      <c r="F77" s="217"/>
      <c r="G77" s="202">
        <f ca="1">IF(ISERROR(OFFSET('HARGA SATUAN'!$I$6,MATCH(RAB!C77,'HARGA SATUAN'!$C$7:$C$1495,0),0)),0,OFFSET('HARGA SATUAN'!$I$6,MATCH(RAB!C77,'HARGA SATUAN'!$C$7:$C$1495,0),0))</f>
        <v>0</v>
      </c>
      <c r="H77" s="203">
        <f ca="1" t="shared" si="31"/>
        <v>0</v>
      </c>
      <c r="I77" s="203">
        <f ca="1" t="shared" si="32"/>
        <v>0</v>
      </c>
      <c r="J77" s="203">
        <f ca="1" t="shared" si="33"/>
        <v>0</v>
      </c>
      <c r="K77" s="230">
        <f ca="1" t="shared" si="34"/>
        <v>0</v>
      </c>
      <c r="L77" s="232"/>
      <c r="M77" s="174"/>
      <c r="N77" s="232"/>
      <c r="O77" s="231"/>
      <c r="P77" s="231"/>
      <c r="Q77" s="176"/>
      <c r="R77" s="169"/>
      <c r="S77" s="237"/>
      <c r="T77" s="173"/>
      <c r="U77" s="173"/>
      <c r="V77" s="173"/>
    </row>
    <row r="78" s="168" customFormat="1" spans="1:22">
      <c r="A78" s="169"/>
      <c r="B78" s="212"/>
      <c r="C78" s="209"/>
      <c r="D78" s="199" t="str">
        <f ca="1">IF(ISERROR(OFFSET('HARGA SATUAN'!$D$6,MATCH(RAB!C78,'HARGA SATUAN'!$C$7:$C$1495,0),0)),"",OFFSET('HARGA SATUAN'!$D$6,MATCH(RAB!C78,'HARGA SATUAN'!$C$7:$C$1495,0),0))</f>
        <v/>
      </c>
      <c r="E78" s="200" t="str">
        <f ca="1">IF(B78="+","Unit",IF(ISERROR(OFFSET('HARGA SATUAN'!$E$6,MATCH(RAB!C78,'HARGA SATUAN'!$C$7:$C$1495,0),0)),"",OFFSET('HARGA SATUAN'!$E$6,MATCH(RAB!C78,'HARGA SATUAN'!$C$7:$C$1495,0),0)))</f>
        <v/>
      </c>
      <c r="F78" s="217"/>
      <c r="G78" s="202">
        <f ca="1">IF(ISERROR(OFFSET('HARGA SATUAN'!$I$6,MATCH(RAB!C78,'HARGA SATUAN'!$C$7:$C$1495,0),0)),0,OFFSET('HARGA SATUAN'!$I$6,MATCH(RAB!C78,'HARGA SATUAN'!$C$7:$C$1495,0),0))</f>
        <v>0</v>
      </c>
      <c r="H78" s="203">
        <f ca="1" t="shared" si="31"/>
        <v>0</v>
      </c>
      <c r="I78" s="203">
        <f ca="1" t="shared" si="32"/>
        <v>0</v>
      </c>
      <c r="J78" s="203">
        <f ca="1" t="shared" si="33"/>
        <v>0</v>
      </c>
      <c r="K78" s="230">
        <f ca="1" t="shared" si="34"/>
        <v>0</v>
      </c>
      <c r="L78" s="232"/>
      <c r="M78" s="174"/>
      <c r="N78" s="232"/>
      <c r="O78" s="231"/>
      <c r="P78" s="231"/>
      <c r="Q78" s="176"/>
      <c r="R78" s="169"/>
      <c r="S78" s="237"/>
      <c r="T78" s="173"/>
      <c r="U78" s="173"/>
      <c r="V78" s="173"/>
    </row>
    <row r="79" spans="2:13">
      <c r="B79" s="243"/>
      <c r="C79" s="244"/>
      <c r="D79" s="199" t="str">
        <f ca="1">IF(ISERROR(OFFSET('HARGA SATUAN'!$D$6,MATCH(RAB!C79,'HARGA SATUAN'!$C$7:$C$1495,0),0)),"",OFFSET('HARGA SATUAN'!$D$6,MATCH(RAB!C79,'HARGA SATUAN'!$C$7:$C$1495,0),0))</f>
        <v/>
      </c>
      <c r="E79" s="200" t="str">
        <f ca="1">IF(B79="+","Unit",IF(ISERROR(OFFSET('HARGA SATUAN'!$E$6,MATCH(RAB!C79,'HARGA SATUAN'!$C$7:$C$1495,0),0)),"",OFFSET('HARGA SATUAN'!$E$6,MATCH(RAB!C79,'HARGA SATUAN'!$C$7:$C$1495,0),0)))</f>
        <v/>
      </c>
      <c r="F79" s="201"/>
      <c r="G79" s="202">
        <f ca="1">IF(ISERROR(OFFSET('HARGA SATUAN'!$I$6,MATCH(RAB!C79,'HARGA SATUAN'!$C$7:$C$1495,0),0)),0,OFFSET('HARGA SATUAN'!$I$6,MATCH(RAB!C79,'HARGA SATUAN'!$C$7:$C$1495,0),0))</f>
        <v>0</v>
      </c>
      <c r="H79" s="203">
        <f ca="1" t="shared" si="27"/>
        <v>0</v>
      </c>
      <c r="I79" s="203">
        <f ca="1" t="shared" si="28"/>
        <v>0</v>
      </c>
      <c r="J79" s="203">
        <f ca="1" t="shared" si="29"/>
        <v>0</v>
      </c>
      <c r="K79" s="230">
        <f ca="1" t="shared" si="30"/>
        <v>0</v>
      </c>
      <c r="M79" s="174" t="e">
        <f ca="1">IF(AND(F79&gt;0,#REF!=0),"",IF(AND(ISBLANK(F79)=FALSE,K79=0),"WARNING",""))</f>
        <v>#REF!</v>
      </c>
    </row>
    <row r="80" spans="2:13">
      <c r="B80" s="245"/>
      <c r="C80" s="246" t="s">
        <v>1590</v>
      </c>
      <c r="D80" s="199" t="str">
        <f ca="1">IF(ISERROR(OFFSET('HARGA SATUAN'!$D$6,MATCH(RAB!C80,'HARGA SATUAN'!$C$7:$C$1495,0),0)),"",OFFSET('HARGA SATUAN'!$D$6,MATCH(RAB!C80,'HARGA SATUAN'!$C$7:$C$1495,0),0))</f>
        <v/>
      </c>
      <c r="E80" s="200" t="str">
        <f ca="1">IF(B80="+","Unit",IF(ISERROR(OFFSET('HARGA SATUAN'!$E$6,MATCH(RAB!C80,'HARGA SATUAN'!$C$7:$C$1495,0),0)),"",OFFSET('HARGA SATUAN'!$E$6,MATCH(RAB!C80,'HARGA SATUAN'!$C$7:$C$1495,0),0)))</f>
        <v/>
      </c>
      <c r="F80" s="201"/>
      <c r="G80" s="202">
        <f ca="1">IF(ISERROR(OFFSET('HARGA SATUAN'!$I$6,MATCH(RAB!C80,'HARGA SATUAN'!$C$7:$C$1495,0),0)),0,OFFSET('HARGA SATUAN'!$I$6,MATCH(RAB!C80,'HARGA SATUAN'!$C$7:$C$1495,0),0))</f>
        <v>0</v>
      </c>
      <c r="H80" s="203">
        <f ca="1" t="shared" si="23"/>
        <v>0</v>
      </c>
      <c r="I80" s="203">
        <f ca="1" t="shared" si="24"/>
        <v>0</v>
      </c>
      <c r="J80" s="203">
        <f ca="1" t="shared" si="25"/>
        <v>0</v>
      </c>
      <c r="K80" s="230">
        <f ca="1" t="shared" si="26"/>
        <v>0</v>
      </c>
      <c r="M80" s="174" t="e">
        <f ca="1">IF(AND(F80&gt;0,#REF!=0),"",IF(AND(ISBLANK(F80)=FALSE,K80=0),"WARNING",""))</f>
        <v>#REF!</v>
      </c>
    </row>
    <row r="81" spans="2:13">
      <c r="B81" s="247">
        <v>1</v>
      </c>
      <c r="C81" s="248" t="s">
        <v>1451</v>
      </c>
      <c r="D81" s="249" t="str">
        <f ca="1">IF(ISERROR(OFFSET('HARGA SATUAN'!$D$6,MATCH(RAB!C81,'HARGA SATUAN'!$C$7:$C$1495,0),0)),"",OFFSET('HARGA SATUAN'!$D$6,MATCH(RAB!C81,'HARGA SATUAN'!$C$7:$C$1495,0),0))</f>
        <v>JASA</v>
      </c>
      <c r="E81" s="250" t="str">
        <f ca="1">IF(ISERROR(OFFSET('HARGA SATUAN'!$E$6,MATCH(RAB!C81,'HARGA SATUAN'!$C$7:$C$1495,0),0)),"",OFFSET('HARGA SATUAN'!$E$6,MATCH(RAB!C81,'HARGA SATUAN'!$C$7:$C$1495,0),0))</f>
        <v>Lot</v>
      </c>
      <c r="F81" s="251">
        <v>1</v>
      </c>
      <c r="G81" s="252">
        <f ca="1">IF(ISERROR(OFFSET('HARGA SATUAN'!$I$6,MATCH(RAB!C81,'HARGA SATUAN'!$C$7:$C$1495,0),0)),0,OFFSET('HARGA SATUAN'!$I$6,MATCH(RAB!C81,'HARGA SATUAN'!$C$7:$C$1495,0),0))</f>
        <v>0.025</v>
      </c>
      <c r="H81" s="253">
        <f ca="1">SUM(H14:H80)*G81</f>
        <v>714450</v>
      </c>
      <c r="I81" s="253">
        <f ca="1">SUM(I14:I80)*G81</f>
        <v>68336.35</v>
      </c>
      <c r="J81" s="253">
        <f ca="1">SUM(J14:J80)*G81</f>
        <v>13290</v>
      </c>
      <c r="K81" s="253">
        <f ca="1">SUM(K14:K80)*G81</f>
        <v>796076.35</v>
      </c>
      <c r="M81" s="174" t="str">
        <f ca="1" t="shared" ref="M81" si="35">IF(AND(F81&gt;0,F80=0),"",IF(AND(ISBLANK(F81)=FALSE,K81=0),"WARNING",""))</f>
        <v/>
      </c>
    </row>
    <row r="82" spans="2:11">
      <c r="B82" s="254"/>
      <c r="C82" s="255"/>
      <c r="D82" s="199" t="str">
        <f ca="1">IF(ISERROR(OFFSET('HARGA SATUAN'!$D$6,MATCH(RAB!C82,'HARGA SATUAN'!$C$7:$C$1495,0),0)),"",OFFSET('HARGA SATUAN'!$D$6,MATCH(RAB!C82,'HARGA SATUAN'!$C$7:$C$1495,0),0))</f>
        <v/>
      </c>
      <c r="E82" s="200" t="str">
        <f ca="1">IF(ISERROR(OFFSET('HARGA SATUAN'!$E$6,MATCH(RAB!C82,'HARGA SATUAN'!$C$7:$C$1495,0),0)),"",OFFSET('HARGA SATUAN'!$E$6,MATCH(RAB!C82,'HARGA SATUAN'!$C$7:$C$1495,0),0))</f>
        <v/>
      </c>
      <c r="F82" s="256"/>
      <c r="G82" s="202" t="str">
        <f ca="1">IF(ISERROR(OFFSET('HARGA SATUAN'!$I$6,MATCH(RAB!C82,'HARGA SATUAN'!$C$7:$C$1495,0),0)),"",OFFSET('HARGA SATUAN'!$I$6,MATCH(RAB!C82,'HARGA SATUAN'!$C$7:$C$1495,0),0))</f>
        <v/>
      </c>
      <c r="H82" s="203">
        <f ca="1">IF(OR(D82="MDU",D82="MDU-KD"),IF(G82="PLN",0,G82*F82),0)</f>
        <v>0</v>
      </c>
      <c r="I82" s="203">
        <f ca="1">IF(D82="HDW",IF(G82="PLN",0,G82*F82),0)</f>
        <v>0</v>
      </c>
      <c r="J82" s="203">
        <f ca="1">IF(D82="JASA",IF(G82="PLN",0,G82*F82),0)</f>
        <v>0</v>
      </c>
      <c r="K82" s="230">
        <f ca="1">SUM(H82:J82)</f>
        <v>0</v>
      </c>
    </row>
    <row r="83" ht="15.75" spans="2:11">
      <c r="B83" s="257"/>
      <c r="C83" s="258"/>
      <c r="D83" s="259"/>
      <c r="E83" s="260"/>
      <c r="F83" s="260"/>
      <c r="G83" s="260"/>
      <c r="H83" s="261"/>
      <c r="I83" s="261"/>
      <c r="J83" s="261"/>
      <c r="K83" s="287"/>
    </row>
    <row r="84" spans="2:11">
      <c r="B84" s="262"/>
      <c r="C84" s="263" t="s">
        <v>27</v>
      </c>
      <c r="D84" s="263"/>
      <c r="E84" s="263"/>
      <c r="F84" s="263"/>
      <c r="G84" s="264" t="s">
        <v>16</v>
      </c>
      <c r="H84" s="265">
        <f ca="1">SUM(H14:H82)</f>
        <v>29292450</v>
      </c>
      <c r="I84" s="265">
        <f ca="1">SUM(I14:I82)</f>
        <v>2801790.35</v>
      </c>
      <c r="J84" s="265">
        <f ca="1">SUM(J14:J82)</f>
        <v>544890</v>
      </c>
      <c r="K84" s="265">
        <f ca="1">SUM(K14:K82)</f>
        <v>32639130.35</v>
      </c>
    </row>
    <row r="85" spans="2:11">
      <c r="B85" s="266"/>
      <c r="C85" s="267" t="s">
        <v>1591</v>
      </c>
      <c r="D85" s="267"/>
      <c r="E85" s="267"/>
      <c r="F85" s="267"/>
      <c r="G85" s="268" t="s">
        <v>16</v>
      </c>
      <c r="H85" s="269">
        <f ca="1">H84*0.11</f>
        <v>3222169.5</v>
      </c>
      <c r="I85" s="269">
        <f ca="1">I84*0.11</f>
        <v>308196.9385</v>
      </c>
      <c r="J85" s="269">
        <f ca="1">J84*0.11</f>
        <v>59937.9</v>
      </c>
      <c r="K85" s="269">
        <f ca="1">K84*0.11</f>
        <v>3590304.3385</v>
      </c>
    </row>
    <row r="86" ht="15.75" spans="2:13">
      <c r="B86" s="266"/>
      <c r="C86" s="270" t="s">
        <v>29</v>
      </c>
      <c r="D86" s="270"/>
      <c r="E86" s="270"/>
      <c r="F86" s="270"/>
      <c r="G86" s="271" t="s">
        <v>16</v>
      </c>
      <c r="H86" s="272">
        <f ca="1">SUM(H84:H85)</f>
        <v>32514619.5</v>
      </c>
      <c r="I86" s="272">
        <f ca="1">SUM(I84:I85)</f>
        <v>3109987.2885</v>
      </c>
      <c r="J86" s="271">
        <f ca="1">SUM(J84:J85)</f>
        <v>604827.9</v>
      </c>
      <c r="K86" s="271">
        <f ca="1">SUM(K84:K85)</f>
        <v>36229434.6885</v>
      </c>
      <c r="M86" s="288">
        <v>201265205.30691</v>
      </c>
    </row>
    <row r="87" spans="2:11">
      <c r="B87" s="273" t="str">
        <f ca="1">"Terbilang : "&amp;PROPER(IF(K86=0,"nol",IF(K86&lt;0,"minus ","")&amp;SUBSTITUTE(TRIM(SUBSTITUTE(SUBSTITUTE(SUBSTITUTE(SUBSTITUTE(SUBSTITUTE(SUBSTITUTE(SUBSTITUTE(SUBSTITUTE(SUBSTITUTE(SUBSTITUTE(SUBSTITUTE(SUBSTITUTE(SUBSTITUTE(SUBSTITUTE(SUBSTITUTE(SUBSTITUTE(SUBSTITUTE(SUBSTITUTE(SUBSTITUTE(SUBSTITUTE(SUBSTITUTE(SUBSTITUTE(SUBSTITUTE(SUBSTITUTE(IF(--MID(TEXT(ABS(K86),"000000000000000"),1,3)=0,"",MID(TEXT(ABS(K86),"000000000000000"),1,1)&amp;" ratus "&amp;MID(TEXT(ABS(K86),"000000000000000"),2,1)&amp;" puluh "&amp;MID(TEXT(ABS(K86),"000000000000000"),3,1)&amp;" trilyun ")&amp;IF(--MID(TEXT(ABS(K86),"000000000000000"),4,3)=0,"",MID(TEXT(ABS(K86),"000000000000000"),4,1)&amp;" ratus "&amp;MID(TEXT(ABS(K86),"000000000000000"),5,1)&amp;" puluh "&amp;MID(TEXT(ABS(K86),"000000000000000"),6,1)&amp;" milyar ")&amp;IF(--MID(TEXT(ABS(K86),"000000000000000"),7,3)=0,"",MID(TEXT(ABS(K86),"000000000000000"),7,1)&amp;" ratus "&amp;MID(TEXT(ABS(K86),"000000000000000"),8,1)&amp;" puluh "&amp;MID(TEXT(ABS(K86),"000000000000000"),9,1)&amp;" juta ")&amp;IF(--MID(TEXT(ABS(K86),"000000000000000"),10,3)=0,"",IF(--MID(TEXT(ABS(K86),"000000000000000"),10,3)=1,"*",MID(TEXT(ABS(K86),"000000000000000"),10,1)&amp;" ratus "&amp;MID(TEXT(ABS(K86),"000000000000000"),11,1)&amp;" puluh ")&amp;MID(TEXT(ABS(K86),"000000000000000"),12,1)&amp;" ribu ")&amp;IF(--MID(TEXT(ABS(K86),"000000000000000"),13,3)=0,"",MID(TEXT(ABS(K86),"000000000000000"),13,1)&amp;" ratus "&amp;MID(TEXT(ABS(K86),"000000000000000"),14,1)&amp;" puluh "&amp;MID(TEXT(ABS(K86),"000000000000000"),15,1)),1,"satu"),2,"dua"),3,"tiga"),4,"empat"),5,"lima"),6,"enam"),7,"tujuh"),8,"delapan"),9,"sembilan"),"0 ratus",""),"0 puluh",""),"satu puluh 0","sepuluh"),"satu puluh satu","sebelas"),"satu puluh dua","dua belas"),"satu puluh tiga","tiga belas"),"satu puluh empat","empat belas"),"satu puluh lima","lima belas"),"satu puluh enam","enam belas"),"satu puluh tujuh","tujuh belas"),"satu puluh delapan","delapan belas"),"satu puluh sembilan","sembilan belas"),"satu ratus","seratus"),"*satu ribu","seribu"),0,""))," "," ")))&amp;" Rupiah"</f>
        <v>Terbilang : Tiga Puluh Enam Juta Dua Ratus Dua Puluh Sembilan Ribu Empat Ratus Tiga Puluh Lima Rupiah</v>
      </c>
      <c r="C87" s="274"/>
      <c r="D87" s="274"/>
      <c r="E87" s="274"/>
      <c r="F87" s="274"/>
      <c r="G87" s="274"/>
      <c r="H87" s="274"/>
      <c r="I87" s="274"/>
      <c r="J87" s="274"/>
      <c r="K87" s="289"/>
    </row>
    <row r="88" spans="2:11">
      <c r="B88" s="275"/>
      <c r="C88" s="276"/>
      <c r="D88" s="276"/>
      <c r="E88" s="276"/>
      <c r="F88" s="276"/>
      <c r="G88" s="276"/>
      <c r="H88" s="276"/>
      <c r="I88" s="276"/>
      <c r="J88" s="276"/>
      <c r="K88" s="290"/>
    </row>
    <row r="89" ht="15.75" spans="2:11">
      <c r="B89" s="277" t="str">
        <f>"Harga yang dipakai adalah "&amp;'HARGA SATUAN'!I5&amp;""</f>
        <v>Harga yang dipakai adalah RAB HSS 2023</v>
      </c>
      <c r="C89" s="278"/>
      <c r="D89" s="279"/>
      <c r="E89" s="279"/>
      <c r="F89" s="279"/>
      <c r="G89" s="280"/>
      <c r="H89" s="280"/>
      <c r="I89" s="280"/>
      <c r="J89" s="280"/>
      <c r="K89" s="291"/>
    </row>
    <row r="90" spans="3:7">
      <c r="C90" s="281"/>
      <c r="E90" s="282"/>
      <c r="F90" s="282"/>
      <c r="G90" s="282"/>
    </row>
    <row r="91" spans="3:11">
      <c r="C91" s="170"/>
      <c r="E91" s="282"/>
      <c r="F91" s="282"/>
      <c r="G91" s="282"/>
      <c r="H91" s="283"/>
      <c r="I91" s="283"/>
      <c r="J91" s="292"/>
      <c r="K91" s="292"/>
    </row>
    <row r="92" spans="3:11">
      <c r="C92" s="170"/>
      <c r="E92" s="282"/>
      <c r="F92" s="282"/>
      <c r="G92" s="282"/>
      <c r="H92" s="284"/>
      <c r="I92" s="293" t="s">
        <v>1592</v>
      </c>
      <c r="J92" s="293"/>
      <c r="K92" s="293"/>
    </row>
    <row r="93" spans="3:11">
      <c r="C93" s="170"/>
      <c r="E93" s="282"/>
      <c r="F93" s="282"/>
      <c r="G93" s="282"/>
      <c r="H93" s="284"/>
      <c r="I93" s="293" t="s">
        <v>1593</v>
      </c>
      <c r="J93" s="293"/>
      <c r="K93" s="293"/>
    </row>
    <row r="94" spans="3:11">
      <c r="C94" s="170"/>
      <c r="E94" s="282"/>
      <c r="F94" s="282"/>
      <c r="G94" s="282"/>
      <c r="H94" s="285"/>
      <c r="I94" s="294"/>
      <c r="J94" s="294"/>
      <c r="K94" s="294"/>
    </row>
    <row r="95" spans="3:11">
      <c r="C95" s="170"/>
      <c r="E95" s="282"/>
      <c r="F95" s="282"/>
      <c r="G95" s="282"/>
      <c r="H95" s="285"/>
      <c r="I95" s="285"/>
      <c r="J95" s="285"/>
      <c r="K95" s="285"/>
    </row>
    <row r="96" spans="3:11">
      <c r="C96" s="170"/>
      <c r="E96" s="282"/>
      <c r="F96" s="282"/>
      <c r="G96" s="282"/>
      <c r="H96" s="285"/>
      <c r="I96" s="285"/>
      <c r="J96" s="285"/>
      <c r="K96" s="285"/>
    </row>
    <row r="97" spans="3:11">
      <c r="C97" s="170"/>
      <c r="E97" s="282"/>
      <c r="F97" s="282"/>
      <c r="G97" s="282"/>
      <c r="H97" s="285"/>
      <c r="I97" s="285"/>
      <c r="J97" s="285"/>
      <c r="K97" s="285"/>
    </row>
    <row r="98" spans="3:11">
      <c r="C98" s="170"/>
      <c r="E98" s="282"/>
      <c r="F98" s="282"/>
      <c r="G98" s="282"/>
      <c r="H98" s="286"/>
      <c r="I98" s="293" t="s">
        <v>1594</v>
      </c>
      <c r="J98" s="293"/>
      <c r="K98" s="293"/>
    </row>
    <row r="99" spans="3:11">
      <c r="C99" s="281"/>
      <c r="E99" s="282"/>
      <c r="F99" s="282"/>
      <c r="G99" s="282"/>
      <c r="H99" s="285"/>
      <c r="I99" s="285"/>
      <c r="J99" s="285"/>
      <c r="K99" s="285"/>
    </row>
    <row r="100" spans="3:11">
      <c r="C100" s="281"/>
      <c r="E100" s="282"/>
      <c r="F100" s="282"/>
      <c r="G100" s="282"/>
      <c r="H100" s="285"/>
      <c r="I100" s="285"/>
      <c r="J100" s="285"/>
      <c r="K100" s="285"/>
    </row>
    <row r="101" spans="3:11">
      <c r="C101" s="281"/>
      <c r="E101" s="282"/>
      <c r="F101" s="282"/>
      <c r="G101" s="282"/>
      <c r="H101" s="285"/>
      <c r="I101" s="285"/>
      <c r="J101" s="285"/>
      <c r="K101" s="285"/>
    </row>
  </sheetData>
  <sheetProtection sort="0" autoFilter="0"/>
  <protectedRanges>
    <protectedRange sqref="F14:F15 F79:F80" name="Range1_1_2_2"/>
    <protectedRange sqref="C79" name="Range1_1_1"/>
    <protectedRange sqref="B70:C70 B15 B16:C16 B19:C30 B17:B18 B67:B69 B40:C66" name="Range1_6_1"/>
    <protectedRange sqref="B37:C39" name="Range1_6_1_1_1"/>
    <protectedRange sqref="B31:C36" name="Range1_6_1_2"/>
    <protectedRange sqref="C17" name="Range1_1_3"/>
    <protectedRange sqref="C18" name="Range1_1_3_1"/>
    <protectedRange sqref="C67:C69" name="Range1_6_1_10"/>
    <protectedRange sqref="B71:C71 B78 B73:C77 B72" name="Range1_6_1_11"/>
    <protectedRange sqref="C78" name="Range1_1_3_2"/>
    <protectedRange sqref="C72" name="Range1_1_3_3"/>
  </protectedRanges>
  <mergeCells count="22">
    <mergeCell ref="B4:K4"/>
    <mergeCell ref="G6:K6"/>
    <mergeCell ref="H11:K11"/>
    <mergeCell ref="C84:F84"/>
    <mergeCell ref="C85:F85"/>
    <mergeCell ref="C86:F86"/>
    <mergeCell ref="H91:K91"/>
    <mergeCell ref="I92:K92"/>
    <mergeCell ref="I93:K93"/>
    <mergeCell ref="I98:K98"/>
    <mergeCell ref="B11:B13"/>
    <mergeCell ref="C11:C13"/>
    <mergeCell ref="D11:D13"/>
    <mergeCell ref="E11:E13"/>
    <mergeCell ref="F11:F13"/>
    <mergeCell ref="G11:G13"/>
    <mergeCell ref="H12:H13"/>
    <mergeCell ref="I12:I13"/>
    <mergeCell ref="J12:J13"/>
    <mergeCell ref="K12:K13"/>
    <mergeCell ref="B87:K88"/>
    <mergeCell ref="O3:P4"/>
  </mergeCells>
  <conditionalFormatting sqref="C15">
    <cfRule type="cellIs" dxfId="0" priority="58" operator="equal">
      <formula>0</formula>
    </cfRule>
  </conditionalFormatting>
  <conditionalFormatting sqref="C72">
    <cfRule type="cellIs" dxfId="0" priority="1" operator="equal">
      <formula>0</formula>
    </cfRule>
  </conditionalFormatting>
  <conditionalFormatting sqref="C78">
    <cfRule type="cellIs" dxfId="0" priority="4" operator="equal">
      <formula>0</formula>
    </cfRule>
  </conditionalFormatting>
  <conditionalFormatting sqref="C17:C18">
    <cfRule type="cellIs" dxfId="0" priority="19" operator="equal">
      <formula>0</formula>
    </cfRule>
  </conditionalFormatting>
  <conditionalFormatting sqref="G1:G13">
    <cfRule type="cellIs" dxfId="0" priority="27" stopIfTrue="1" operator="equal">
      <formula>0</formula>
    </cfRule>
  </conditionalFormatting>
  <conditionalFormatting sqref="E1:E3 E5:E13 H12:I12 O13 S14:V78 E14:K80 E81:G81 H81:K83 E82:H82 E83:F83">
    <cfRule type="cellIs" dxfId="0" priority="1102" stopIfTrue="1" operator="equal">
      <formula>0</formula>
    </cfRule>
  </conditionalFormatting>
  <conditionalFormatting sqref="G82:G65548 E87:E65548">
    <cfRule type="cellIs" dxfId="0" priority="236" stopIfTrue="1" operator="equal">
      <formula>0</formula>
    </cfRule>
  </conditionalFormatting>
  <dataValidations count="3">
    <dataValidation type="list" allowBlank="1" showInputMessage="1" showErrorMessage="1" errorTitle="PERINGATAN!!!" error="HARGA YANG DIPAKAI SALAH...." sqref="O3">
      <formula1>$U$1:$U$4</formula1>
    </dataValidation>
    <dataValidation allowBlank="1" showInputMessage="1" showErrorMessage="1" errorTitle="PERINGATAN!!!" error="HARGA YANG DIPAKAI SALAH...." sqref="Q3"/>
    <dataValidation allowBlank="1" showInputMessage="1" showErrorMessage="1" errorTitle="PERINGATAN !!!" error="MDU / UPAH SALAH BOZ...." sqref="O11:Q11 F34 F16:F31 F36:F65 F67:F69 H14:K83"/>
  </dataValidations>
  <printOptions horizontalCentered="1"/>
  <pageMargins left="0.275590551181102" right="0.31496062992126" top="0.708661417322835" bottom="0.590551181102362" header="0.31496062992126" footer="0.31496062992126"/>
  <pageSetup paperSize="9" scale="53" fitToHeight="30" orientation="portrait" horizontalDpi="1200" verticalDpi="1200"/>
  <headerFooter/>
  <rowBreaks count="1" manualBreakCount="1">
    <brk id="36" max="10" man="1"/>
  </rowBreaks>
  <ignoredErrors>
    <ignoredError sqref="K81" formula="1"/>
  </ignoredError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41" master="">
    <arrUserId title="Range1" rangeCreator="" othersAccessPermission="edit"/>
  </rangeList>
  <rangeList sheetStid="39" master=""/>
  <rangeList sheetStid="29" master=""/>
  <rangeList sheetStid="65" master=""/>
  <rangeList sheetStid="10" master="">
    <arrUserId title="Range1" rangeCreator="" othersAccessPermission="edit"/>
    <arrUserId title="Range1_1" rangeCreator="" othersAccessPermission="edit"/>
    <arrUserId title="Range1_1_1" rangeCreator="" othersAccessPermission="edit"/>
    <arrUserId title="Range1_1_3" rangeCreator="" othersAccessPermission="edit"/>
    <arrUserId title="Range1_6_1_2" rangeCreator="" othersAccessPermission="edit"/>
    <arrUserId title="Range1_6_1_2_1" rangeCreator="" othersAccessPermission="edit"/>
    <arrUserId title="Range1_6_1_2_2" rangeCreator="" othersAccessPermission="edit"/>
  </rangeList>
  <rangeList sheetStid="60" master=""/>
  <rangeList sheetStid="59" master=""/>
  <rangeList sheetStid="54" master=""/>
  <rangeList sheetStid="11" master="">
    <arrUserId title="Range1_1_2_2" rangeCreator="" othersAccessPermission="edit"/>
    <arrUserId title="Range1_1_1" rangeCreator="" othersAccessPermission="edit"/>
    <arrUserId title="Range1_6_1" rangeCreator="" othersAccessPermission="edit"/>
    <arrUserId title="Range1_6_1_1_1" rangeCreator="" othersAccessPermission="edit"/>
    <arrUserId title="Range1_6_1_2" rangeCreator="" othersAccessPermission="edit"/>
    <arrUserId title="Range1_1_3" rangeCreator="" othersAccessPermission="edit"/>
    <arrUserId title="Range1_1_3_1" rangeCreator="" othersAccessPermission="edit"/>
    <arrUserId title="Range1_6_1_10" rangeCreator="" othersAccessPermission="edit"/>
    <arrUserId title="Range1_6_1_11" rangeCreator="" othersAccessPermission="edit"/>
    <arrUserId title="Range1_1_3_2" rangeCreator="" othersAccessPermission="edit"/>
    <arrUserId title="Range1_1_3_3" rangeCreator="" othersAccessPermission="edit"/>
  </rangeList>
  <rangeList sheetStid="82" master=""/>
  <rangeList sheetStid="83" master=""/>
  <rangeList sheetStid="84" master=""/>
  <rangeList sheetStid="66" master=""/>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Company>Big Boss</Company>
  <Application>Microsoft Excel</Application>
  <HeadingPairs>
    <vt:vector size="2" baseType="variant">
      <vt:variant>
        <vt:lpstr>工作表</vt:lpstr>
      </vt:variant>
      <vt:variant>
        <vt:i4>13</vt:i4>
      </vt:variant>
    </vt:vector>
  </HeadingPairs>
  <TitlesOfParts>
    <vt:vector size="13" baseType="lpstr">
      <vt:lpstr>REKAP MATERIAL</vt:lpstr>
      <vt:lpstr>REKAP TIANG</vt:lpstr>
      <vt:lpstr>REKAP MDU</vt:lpstr>
      <vt:lpstr>Sheet1</vt:lpstr>
      <vt:lpstr>HARGA SATUAN</vt:lpstr>
      <vt:lpstr>KKO</vt:lpstr>
      <vt:lpstr>DATA</vt:lpstr>
      <vt:lpstr>KKF</vt:lpstr>
      <vt:lpstr>RAB</vt:lpstr>
      <vt:lpstr>GAMBAR</vt:lpstr>
      <vt:lpstr>Peta lokasi</vt:lpstr>
      <vt:lpstr>SLD </vt:lpstr>
      <vt:lpstr>PDL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SAEFUDIN</dc:creator>
  <cp:lastModifiedBy>angga.rajasa</cp:lastModifiedBy>
  <dcterms:created xsi:type="dcterms:W3CDTF">2011-02-06T11:57:00Z</dcterms:created>
  <cp:lastPrinted>2023-08-30T02:55:00Z</cp:lastPrinted>
  <dcterms:modified xsi:type="dcterms:W3CDTF">2023-12-07T08:57:39Z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AF25A90B58AF47AE8151C4F66FCCFC21_12</vt:lpwstr>
  </property>
  <property fmtid="{D5CDD505-2E9C-101B-9397-08002B2CF9AE}" pid="3" name="KSOProductBuildVer">
    <vt:lpwstr>1033-12.2.0.13306</vt:lpwstr>
  </property>
</Properties>
</file>