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AB3F075A-0B72-40F1-9C3D-304F59226B10}" xr6:coauthVersionLast="47" xr6:coauthVersionMax="47" xr10:uidLastSave="{00000000-0000-0000-0000-000000000000}"/>
  <bookViews>
    <workbookView xWindow="-120" yWindow="-120" windowWidth="20730" windowHeight="1116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G76" i="11" l="1"/>
  <c r="G77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2" i="11"/>
  <c r="G73" i="11"/>
  <c r="G74" i="11"/>
  <c r="G75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J75" i="11" l="1"/>
  <c r="H74" i="11"/>
  <c r="H73" i="11"/>
  <c r="I71" i="11"/>
  <c r="I75" i="11"/>
  <c r="H72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75" i="11"/>
  <c r="K73" i="11"/>
  <c r="K72" i="11"/>
  <c r="K74" i="11"/>
  <c r="K68" i="11"/>
  <c r="D69" i="11" l="1"/>
  <c r="H69" i="11" s="1"/>
  <c r="D80" i="11"/>
  <c r="J80" i="11" s="1"/>
  <c r="G69" i="11"/>
  <c r="D43" i="11"/>
  <c r="H43" i="11" s="1"/>
  <c r="G43" i="1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G21" i="11"/>
  <c r="K6" i="60"/>
  <c r="M81" i="11"/>
  <c r="M34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G24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9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1" i="11"/>
  <c r="D82" i="11"/>
  <c r="E8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2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836" i="41" l="1"/>
  <c r="E836" i="41" s="1"/>
  <c r="D346" i="29"/>
  <c r="E346" i="29" s="1"/>
  <c r="H67" i="11"/>
  <c r="D312" i="29"/>
  <c r="E312" i="29" s="1"/>
  <c r="D802" i="41"/>
  <c r="E802" i="41" s="1"/>
  <c r="D22" i="59"/>
  <c r="K8" i="60" s="1"/>
  <c r="D21" i="59"/>
  <c r="K1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F837" i="4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41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F314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22" i="4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67" i="11"/>
  <c r="F860" i="41"/>
  <c r="F863" i="41"/>
  <c r="F862" i="41"/>
  <c r="F824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F817" i="41"/>
  <c r="E947" i="41"/>
  <c r="E787" i="41"/>
  <c r="E930" i="41"/>
  <c r="E1028" i="41"/>
  <c r="E1289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720" i="41"/>
  <c r="F231" i="29"/>
  <c r="E282" i="29"/>
  <c r="J66" i="11"/>
  <c r="I66" i="11"/>
  <c r="F806" i="41"/>
  <c r="E1081" i="41"/>
  <c r="E1027" i="41"/>
  <c r="F861" i="41"/>
  <c r="E861" i="41"/>
  <c r="E230" i="29"/>
  <c r="E274" i="29"/>
  <c r="F274" i="29"/>
  <c r="H82" i="11"/>
  <c r="J82" i="11"/>
  <c r="I37" i="11"/>
  <c r="J35" i="11"/>
  <c r="F332" i="29"/>
  <c r="I42" i="11"/>
  <c r="J67" i="11"/>
  <c r="H33" i="11"/>
  <c r="I34" i="11"/>
  <c r="E340" i="29"/>
  <c r="H28" i="11"/>
  <c r="I33" i="11"/>
  <c r="I49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F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F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49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I15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F854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F847" i="41"/>
  <c r="E1041" i="41"/>
  <c r="E1013" i="41"/>
  <c r="E742" i="41"/>
  <c r="F782" i="41"/>
  <c r="F789" i="41"/>
  <c r="E749" i="41"/>
  <c r="F783" i="41"/>
  <c r="E1003" i="41"/>
  <c r="E785" i="41"/>
  <c r="F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F327" i="29"/>
  <c r="E327" i="29"/>
  <c r="E336" i="29"/>
  <c r="F336" i="29"/>
  <c r="E357" i="29"/>
  <c r="F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E348" i="29"/>
  <c r="F348" i="29"/>
  <c r="E59" i="39"/>
  <c r="F59" i="39"/>
  <c r="E290" i="29"/>
  <c r="F290" i="29"/>
  <c r="I28" i="11"/>
  <c r="F323" i="29"/>
  <c r="E260" i="29"/>
  <c r="E236" i="29"/>
  <c r="E73" i="39"/>
  <c r="E341" i="29"/>
  <c r="F341" i="29"/>
  <c r="F299" i="29"/>
  <c r="H39" i="11"/>
  <c r="J39" i="11"/>
  <c r="J41" i="11"/>
  <c r="H41" i="11"/>
  <c r="J65" i="11"/>
  <c r="H65" i="11"/>
  <c r="I65" i="11"/>
  <c r="F300" i="29"/>
  <c r="E284" i="29"/>
  <c r="J19" i="11"/>
  <c r="J16" i="11"/>
  <c r="I43" i="11"/>
  <c r="F233" i="29"/>
  <c r="E58" i="39"/>
  <c r="F319" i="29"/>
  <c r="F310" i="29"/>
  <c r="I39" i="11"/>
  <c r="I36" i="11"/>
  <c r="I31" i="11"/>
  <c r="I35" i="11"/>
  <c r="H66" i="11"/>
  <c r="J22" i="11"/>
  <c r="J20" i="11"/>
  <c r="K18" i="11"/>
  <c r="H1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728" i="41" l="1"/>
  <c r="F238" i="29"/>
  <c r="F69" i="39"/>
  <c r="F75" i="39"/>
  <c r="F368" i="29"/>
  <c r="F74" i="39"/>
  <c r="F1311" i="41"/>
  <c r="M70" i="11"/>
  <c r="F1297" i="41"/>
  <c r="F1047" i="41"/>
  <c r="F1279" i="41"/>
  <c r="F71" i="39"/>
  <c r="F64" i="39"/>
  <c r="F1063" i="41"/>
  <c r="F961" i="41"/>
  <c r="F76" i="39"/>
  <c r="F1138" i="41"/>
  <c r="F1133" i="41"/>
  <c r="F68" i="39"/>
  <c r="F958" i="41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F350" i="29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312" i="29"/>
  <c r="F339" i="29"/>
  <c r="F226" i="29"/>
  <c r="F345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716" i="41"/>
  <c r="F840" i="41"/>
  <c r="F835" i="41"/>
  <c r="F729" i="41"/>
  <c r="F802" i="41"/>
  <c r="F829" i="41"/>
  <c r="C17" i="29" l="1"/>
  <c r="C19" i="29"/>
  <c r="C22" i="29"/>
  <c r="C18" i="29"/>
  <c r="C21" i="29"/>
  <c r="C20" i="29"/>
  <c r="C23" i="29"/>
  <c r="D23" i="29" s="1"/>
  <c r="F32" i="29"/>
  <c r="F28" i="29"/>
  <c r="F24" i="29"/>
  <c r="F20" i="29"/>
  <c r="F35" i="29"/>
  <c r="F31" i="29"/>
  <c r="F27" i="29"/>
  <c r="F23" i="29"/>
  <c r="F19" i="29"/>
  <c r="F34" i="29"/>
  <c r="F30" i="29"/>
  <c r="F26" i="29"/>
  <c r="F22" i="29"/>
  <c r="F18" i="29"/>
  <c r="F33" i="29"/>
  <c r="F29" i="29"/>
  <c r="F25" i="29"/>
  <c r="F21" i="29"/>
  <c r="F17" i="29"/>
  <c r="C34" i="29"/>
  <c r="G34" i="29" s="1"/>
  <c r="C30" i="29"/>
  <c r="C26" i="29"/>
  <c r="B26" i="29" s="1"/>
  <c r="E26" i="29" s="1"/>
  <c r="C35" i="29"/>
  <c r="C31" i="29"/>
  <c r="C27" i="29"/>
  <c r="C36" i="29"/>
  <c r="C32" i="29"/>
  <c r="C28" i="29"/>
  <c r="C24" i="29"/>
  <c r="C37" i="29"/>
  <c r="C33" i="29"/>
  <c r="C29" i="29"/>
  <c r="D29" i="29" s="1"/>
  <c r="C25" i="29"/>
  <c r="C16" i="39"/>
  <c r="F16" i="39"/>
  <c r="F17" i="39"/>
  <c r="C30" i="39"/>
  <c r="G30" i="39" s="1"/>
  <c r="C17" i="39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B26" i="39" s="1"/>
  <c r="E26" i="39" s="1"/>
  <c r="F21" i="39"/>
  <c r="C29" i="39"/>
  <c r="B29" i="39" s="1"/>
  <c r="E29" i="39" s="1"/>
  <c r="C32" i="39"/>
  <c r="F23" i="39"/>
  <c r="F18" i="39"/>
  <c r="C18" i="39"/>
  <c r="D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D18" i="29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B33" i="29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G17" i="29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144" i="29"/>
  <c r="G36" i="29"/>
  <c r="C112" i="29"/>
  <c r="D112" i="29" s="1"/>
  <c r="C80" i="29"/>
  <c r="G80" i="29" s="1"/>
  <c r="C68" i="29"/>
  <c r="B68" i="29" s="1"/>
  <c r="E68" i="29" s="1"/>
  <c r="C122" i="29"/>
  <c r="G122" i="29" s="1"/>
  <c r="C94" i="29"/>
  <c r="B94" i="29" s="1"/>
  <c r="E94" i="29" s="1"/>
  <c r="F128" i="29"/>
  <c r="C90" i="29"/>
  <c r="G90" i="29" s="1"/>
  <c r="F59" i="29"/>
  <c r="F85" i="29"/>
  <c r="G37" i="29"/>
  <c r="F165" i="29"/>
  <c r="F249" i="41"/>
  <c r="F133" i="29"/>
  <c r="C67" i="29"/>
  <c r="B67" i="29" s="1"/>
  <c r="E67" i="29" s="1"/>
  <c r="C113" i="29"/>
  <c r="G113" i="29" s="1"/>
  <c r="C134" i="29"/>
  <c r="G134" i="29" s="1"/>
  <c r="F5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D22" i="29"/>
  <c r="G32" i="29"/>
  <c r="C157" i="29"/>
  <c r="B157" i="29" s="1"/>
  <c r="E157" i="29" s="1"/>
  <c r="C124" i="29"/>
  <c r="D124" i="29" s="1"/>
  <c r="F130" i="29"/>
  <c r="D25" i="29"/>
  <c r="F124" i="29"/>
  <c r="C160" i="29"/>
  <c r="B160" i="29" s="1"/>
  <c r="E160" i="29" s="1"/>
  <c r="C100" i="29"/>
  <c r="D100" i="29" s="1"/>
  <c r="F58" i="29"/>
  <c r="F109" i="29"/>
  <c r="C65" i="29"/>
  <c r="D65" i="29" s="1"/>
  <c r="C66" i="29"/>
  <c r="B66" i="29" s="1"/>
  <c r="E66" i="29" s="1"/>
  <c r="F88" i="29"/>
  <c r="C85" i="29"/>
  <c r="G85" i="29" s="1"/>
  <c r="C111" i="29"/>
  <c r="B111" i="29" s="1"/>
  <c r="E111" i="29" s="1"/>
  <c r="C54" i="29"/>
  <c r="D54" i="29" s="1"/>
  <c r="F108" i="29"/>
  <c r="C77" i="29"/>
  <c r="B77" i="29" s="1"/>
  <c r="E77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G20" i="29"/>
  <c r="C42" i="29"/>
  <c r="G42" i="29" s="1"/>
  <c r="C107" i="29"/>
  <c r="D107" i="29" s="1"/>
  <c r="F44" i="29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D24" i="29"/>
  <c r="F79" i="29"/>
  <c r="F68" i="29"/>
  <c r="G35" i="29"/>
  <c r="F66" i="29"/>
  <c r="C164" i="29"/>
  <c r="G164" i="29" s="1"/>
  <c r="G30" i="29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F81" i="29"/>
  <c r="C55" i="29"/>
  <c r="D55" i="29" s="1"/>
  <c r="F153" i="29"/>
  <c r="F77" i="29"/>
  <c r="G31" i="29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G19" i="29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B27" i="29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D21" i="29"/>
  <c r="B28" i="29"/>
  <c r="E28" i="29" s="1"/>
  <c r="F70" i="29"/>
  <c r="C162" i="29"/>
  <c r="B162" i="29" s="1"/>
  <c r="E162" i="29" s="1"/>
  <c r="F120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J85" i="11"/>
  <c r="J86" i="11" s="1"/>
  <c r="H85" i="11"/>
  <c r="H86" i="11" s="1"/>
  <c r="I85" i="11"/>
  <c r="I86" i="11" s="1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34" i="39"/>
  <c r="B34" i="39"/>
  <c r="E34" i="39" s="1"/>
  <c r="D34" i="39"/>
  <c r="G19" i="39"/>
  <c r="D19" i="39"/>
  <c r="B19" i="39"/>
  <c r="E19" i="39" s="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G22" i="2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B85" i="29"/>
  <c r="E85" i="29" s="1"/>
  <c r="G77" i="29"/>
  <c r="G38" i="29"/>
  <c r="B38" i="29"/>
  <c r="E38" i="29" s="1"/>
  <c r="D149" i="29"/>
  <c r="D154" i="29"/>
  <c r="G99" i="29"/>
  <c r="B22" i="39"/>
  <c r="E22" i="39" s="1"/>
  <c r="D22" i="39"/>
  <c r="G22" i="39"/>
  <c r="G17" i="39"/>
  <c r="B17" i="39"/>
  <c r="E17" i="39" s="1"/>
  <c r="D17" i="39"/>
  <c r="M15" i="11"/>
  <c r="K81" i="11"/>
  <c r="K84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G24" i="29"/>
  <c r="D35" i="29"/>
  <c r="G26" i="29"/>
  <c r="G131" i="29"/>
  <c r="D19" i="29"/>
  <c r="D99" i="29" l="1"/>
  <c r="D109" i="29"/>
  <c r="J109" i="29" s="1"/>
  <c r="B40" i="29"/>
  <c r="E40" i="29" s="1"/>
  <c r="G74" i="29"/>
  <c r="B90" i="29"/>
  <c r="E90" i="29" s="1"/>
  <c r="D133" i="29"/>
  <c r="I133" i="29" s="1"/>
  <c r="B112" i="29"/>
  <c r="E112" i="29" s="1"/>
  <c r="G33" i="29"/>
  <c r="G124" i="29"/>
  <c r="G160" i="29"/>
  <c r="B122" i="29"/>
  <c r="E122" i="29" s="1"/>
  <c r="D115" i="29"/>
  <c r="H115" i="29" s="1"/>
  <c r="B65" i="29"/>
  <c r="E65" i="29" s="1"/>
  <c r="G112" i="29"/>
  <c r="D160" i="29"/>
  <c r="D58" i="29"/>
  <c r="H58" i="29" s="1"/>
  <c r="B133" i="29"/>
  <c r="E133" i="29" s="1"/>
  <c r="D33" i="29"/>
  <c r="I33" i="29" s="1"/>
  <c r="G143" i="29"/>
  <c r="B124" i="29"/>
  <c r="E124" i="29" s="1"/>
  <c r="G115" i="29"/>
  <c r="G65" i="29"/>
  <c r="D90" i="29"/>
  <c r="G58" i="29"/>
  <c r="D122" i="29"/>
  <c r="J122" i="29" s="1"/>
  <c r="D143" i="29"/>
  <c r="I143" i="29" s="1"/>
  <c r="B149" i="29"/>
  <c r="E149" i="29" s="1"/>
  <c r="D85" i="29"/>
  <c r="J85" i="29" s="1"/>
  <c r="D92" i="29"/>
  <c r="H92" i="29" s="1"/>
  <c r="D28" i="39"/>
  <c r="J28" i="39" s="1"/>
  <c r="G20" i="39"/>
  <c r="B148" i="29"/>
  <c r="E148" i="29" s="1"/>
  <c r="D67" i="29"/>
  <c r="H67" i="29" s="1"/>
  <c r="D68" i="29"/>
  <c r="H68" i="29" s="1"/>
  <c r="D20" i="29"/>
  <c r="D33" i="39"/>
  <c r="I33" i="39" s="1"/>
  <c r="B18" i="39"/>
  <c r="E18" i="39" s="1"/>
  <c r="G29" i="39"/>
  <c r="B30" i="39"/>
  <c r="E30" i="39" s="1"/>
  <c r="B72" i="29"/>
  <c r="E72" i="29" s="1"/>
  <c r="B16" i="39"/>
  <c r="E16" i="39" s="1"/>
  <c r="G16" i="39"/>
  <c r="D16" i="39"/>
  <c r="G144" i="29"/>
  <c r="D148" i="29"/>
  <c r="H148" i="29" s="1"/>
  <c r="G105" i="29"/>
  <c r="D77" i="29"/>
  <c r="I77" i="29" s="1"/>
  <c r="G33" i="39"/>
  <c r="I30" i="39"/>
  <c r="D106" i="29"/>
  <c r="H106" i="29" s="1"/>
  <c r="G18" i="39"/>
  <c r="D29" i="39"/>
  <c r="I29" i="39" s="1"/>
  <c r="B28" i="39"/>
  <c r="E28" i="39" s="1"/>
  <c r="D20" i="39"/>
  <c r="H20" i="39" s="1"/>
  <c r="B128" i="29"/>
  <c r="E128" i="29" s="1"/>
  <c r="G104" i="29"/>
  <c r="G59" i="29"/>
  <c r="B55" i="29"/>
  <c r="E55" i="29" s="1"/>
  <c r="D31" i="39"/>
  <c r="I31" i="39" s="1"/>
  <c r="B131" i="29"/>
  <c r="E131" i="29" s="1"/>
  <c r="B109" i="29"/>
  <c r="E109" i="29" s="1"/>
  <c r="D57" i="29"/>
  <c r="H57" i="29" s="1"/>
  <c r="B64" i="29"/>
  <c r="E64" i="29" s="1"/>
  <c r="B48" i="29"/>
  <c r="E48" i="29" s="1"/>
  <c r="B89" i="29"/>
  <c r="E89" i="29" s="1"/>
  <c r="G117" i="29"/>
  <c r="D40" i="29"/>
  <c r="H40" i="29" s="1"/>
  <c r="D86" i="29"/>
  <c r="I86" i="29" s="1"/>
  <c r="G120" i="29"/>
  <c r="D26" i="39"/>
  <c r="I26" i="39" s="1"/>
  <c r="G66" i="29"/>
  <c r="D94" i="29"/>
  <c r="I94" i="29" s="1"/>
  <c r="G23" i="29"/>
  <c r="G23" i="39"/>
  <c r="D21" i="39"/>
  <c r="J21" i="39" s="1"/>
  <c r="D81" i="29"/>
  <c r="I81" i="29" s="1"/>
  <c r="G111" i="29"/>
  <c r="G18" i="29"/>
  <c r="B100" i="29"/>
  <c r="E100" i="29" s="1"/>
  <c r="B97" i="29"/>
  <c r="E97" i="29" s="1"/>
  <c r="D132" i="29"/>
  <c r="H132" i="29" s="1"/>
  <c r="G26" i="39"/>
  <c r="B23" i="39"/>
  <c r="E23" i="39" s="1"/>
  <c r="G21" i="39"/>
  <c r="B18" i="29"/>
  <c r="E18" i="29" s="1"/>
  <c r="B114" i="29"/>
  <c r="E114" i="29" s="1"/>
  <c r="D113" i="29"/>
  <c r="J113" i="29" s="1"/>
  <c r="G25" i="39"/>
  <c r="B121" i="29"/>
  <c r="E121" i="29" s="1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I25" i="39" s="1"/>
  <c r="B35" i="39"/>
  <c r="E35" i="39" s="1"/>
  <c r="B27" i="39"/>
  <c r="E27" i="39" s="1"/>
  <c r="G35" i="39"/>
  <c r="D120" i="29"/>
  <c r="J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J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I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J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I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5" i="11"/>
  <c r="K86" i="11" s="1"/>
  <c r="H83" i="29"/>
  <c r="H35" i="29"/>
  <c r="I35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I149" i="29"/>
  <c r="H149" i="29"/>
  <c r="J149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90" i="29"/>
  <c r="H90" i="29"/>
  <c r="J90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I20" i="29"/>
  <c r="J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I154" i="29"/>
  <c r="H154" i="29"/>
  <c r="J154" i="2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I27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I106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I160" i="29"/>
  <c r="H160" i="29"/>
  <c r="J160" i="29"/>
  <c r="I113" i="29"/>
  <c r="H33" i="29"/>
  <c r="I122" i="29"/>
  <c r="I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H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H31" i="39"/>
  <c r="J31" i="39"/>
  <c r="H165" i="29" l="1"/>
  <c r="J106" i="29"/>
  <c r="I57" i="29"/>
  <c r="J26" i="39"/>
  <c r="H133" i="29"/>
  <c r="I109" i="29"/>
  <c r="I28" i="39"/>
  <c r="J68" i="29"/>
  <c r="J33" i="29"/>
  <c r="H143" i="29"/>
  <c r="K143" i="29" s="1"/>
  <c r="J57" i="29"/>
  <c r="K57" i="29" s="1"/>
  <c r="H26" i="39"/>
  <c r="K26" i="39" s="1"/>
  <c r="J133" i="29"/>
  <c r="H109" i="29"/>
  <c r="I67" i="29"/>
  <c r="I148" i="29"/>
  <c r="J67" i="29"/>
  <c r="K67" i="29" s="1"/>
  <c r="H122" i="29"/>
  <c r="I115" i="29"/>
  <c r="H85" i="29"/>
  <c r="H25" i="39"/>
  <c r="H155" i="29"/>
  <c r="J94" i="29"/>
  <c r="I58" i="29"/>
  <c r="J115" i="29"/>
  <c r="H94" i="29"/>
  <c r="J58" i="29"/>
  <c r="H29" i="39"/>
  <c r="H33" i="39"/>
  <c r="J162" i="29"/>
  <c r="J25" i="39"/>
  <c r="J29" i="39"/>
  <c r="I85" i="29"/>
  <c r="H81" i="29"/>
  <c r="J151" i="29"/>
  <c r="I145" i="29"/>
  <c r="J33" i="39"/>
  <c r="J81" i="29"/>
  <c r="K81" i="29" s="1"/>
  <c r="J86" i="29"/>
  <c r="I59" i="29"/>
  <c r="I120" i="29"/>
  <c r="H86" i="29"/>
  <c r="J59" i="29"/>
  <c r="J75" i="29"/>
  <c r="J92" i="29"/>
  <c r="J148" i="29"/>
  <c r="I92" i="29"/>
  <c r="I16" i="39"/>
  <c r="J16" i="39"/>
  <c r="H16" i="39"/>
  <c r="I40" i="29"/>
  <c r="J40" i="29"/>
  <c r="H21" i="39"/>
  <c r="I132" i="29"/>
  <c r="J37" i="29"/>
  <c r="J132" i="29"/>
  <c r="J74" i="29"/>
  <c r="H32" i="29"/>
  <c r="I21" i="39"/>
  <c r="H113" i="29"/>
  <c r="K113" i="29" s="1"/>
  <c r="H162" i="29"/>
  <c r="H60" i="29"/>
  <c r="H42" i="29"/>
  <c r="H28" i="29"/>
  <c r="J42" i="29"/>
  <c r="I60" i="29"/>
  <c r="J88" i="29"/>
  <c r="H75" i="29"/>
  <c r="K75" i="29" s="1"/>
  <c r="J159" i="29"/>
  <c r="H120" i="29"/>
  <c r="H157" i="29"/>
  <c r="J82" i="29"/>
  <c r="I159" i="29"/>
  <c r="K159" i="29" s="1"/>
  <c r="I157" i="29"/>
  <c r="H88" i="29"/>
  <c r="K88" i="29" s="1"/>
  <c r="I151" i="29"/>
  <c r="H145" i="29"/>
  <c r="H30" i="29"/>
  <c r="I155" i="29"/>
  <c r="I28" i="29"/>
  <c r="J47" i="29"/>
  <c r="I8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K133" i="29"/>
  <c r="H66" i="29"/>
  <c r="I91" i="29"/>
  <c r="J66" i="29"/>
  <c r="K22" i="39"/>
  <c r="K63" i="29"/>
  <c r="K34" i="39"/>
  <c r="K112" i="29"/>
  <c r="K154" i="29"/>
  <c r="K17" i="39"/>
  <c r="K19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09" i="29"/>
  <c r="K23" i="39"/>
  <c r="K97" i="29"/>
  <c r="K100" i="29"/>
  <c r="K24" i="39"/>
  <c r="K73" i="29"/>
  <c r="K21" i="29"/>
  <c r="K72" i="29"/>
  <c r="K124" i="29"/>
  <c r="K20" i="29"/>
  <c r="K108" i="2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K27" i="29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149" i="29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87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58" i="29" l="1"/>
  <c r="K33" i="39"/>
  <c r="K165" i="29"/>
  <c r="K85" i="29"/>
  <c r="K92" i="29"/>
  <c r="K25" i="39"/>
  <c r="K79" i="29"/>
  <c r="K115" i="29"/>
  <c r="K148" i="29"/>
  <c r="K155" i="29"/>
  <c r="K59" i="29"/>
  <c r="K29" i="39"/>
  <c r="K145" i="29"/>
  <c r="J38" i="39"/>
  <c r="J39" i="39" s="1"/>
  <c r="J40" i="39" s="1"/>
  <c r="K120" i="29"/>
  <c r="K151" i="29"/>
  <c r="H38" i="39"/>
  <c r="H39" i="39" s="1"/>
  <c r="H40" i="39" s="1"/>
  <c r="K94" i="29"/>
  <c r="K162" i="29"/>
  <c r="K86" i="29"/>
  <c r="K28" i="29"/>
  <c r="K16" i="39"/>
  <c r="K40" i="29"/>
  <c r="K157" i="29"/>
  <c r="K21" i="39"/>
  <c r="I38" i="39"/>
  <c r="I39" i="39" s="1"/>
  <c r="I40" i="39" s="1"/>
  <c r="K132" i="29"/>
  <c r="K37" i="29"/>
  <c r="K74" i="29"/>
  <c r="K47" i="29"/>
  <c r="K42" i="29"/>
  <c r="K93" i="29"/>
  <c r="K60" i="29"/>
  <c r="K30" i="29"/>
  <c r="K82" i="2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<sst xmlns="http://schemas.openxmlformats.org/spreadsheetml/2006/main" count="4740" uniqueCount="1637">
  <si>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</si>
  <si>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</si>
  <si>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</si>
  <si>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</si>
  <si>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</si>
  <si>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</si>
  <si>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</si>
  <si>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</si>
  <si>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</si>
  <si>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</si>
  <si>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</si>
  <si>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</si>
  <si>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</si>
  <si>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</si>
  <si>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</si>
  <si>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</si>
  <si>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</si>
  <si>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</si>
  <si>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</si>
  <si>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</si>
  <si>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</si>
  <si>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</si>
  <si>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</si>
  <si>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</si>
  <si>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</si>
  <si>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</si>
  <si>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</si>
  <si>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</si>
  <si>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</si>
  <si>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</si>
  <si>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</si>
  <si>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</si>
  <si>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</si>
  <si>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</si>
  <si>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</si>
  <si>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</si>
  <si>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</si>
  <si>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</si>
  <si>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</si>
  <si>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</si>
  <si>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</si>
  <si>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</si>
  <si>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</si>
  <si>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</si>
  <si>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</si>
  <si>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</si>
  <si>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</si>
  <si>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</si>
  <si>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</si>
  <si>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</si>
  <si>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</si>
  <si>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</si>
  <si>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</si>
  <si>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</si>
  <si>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</si>
  <si>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</si>
  <si>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</si>
  <si>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</si>
  <si>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</si>
  <si>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</si>
  <si>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</si>
  <si>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</si>
  <si>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</si>
  <si>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</si>
  <si>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</si>
  <si>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</si>
  <si>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</si>
  <si>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</si>
  <si>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</si>
  <si>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</si>
  <si>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</si>
  <si>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</si>
  <si>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</si>
  <si>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</si>
  <si>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</si>
  <si>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</si>
  <si>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</si>
  <si>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</si>
  <si>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</si>
  <si>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</si>
  <si>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</si>
  <si>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</si>
  <si>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</si>
  <si>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</si>
  <si>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</si>
  <si>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</si>
  <si>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</si>
  <si>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</si>
  <si>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</si>
  <si>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</si>
  <si>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</si>
  <si>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</si>
  <si>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</si>
  <si>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</si>
  <si>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</si>
  <si>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</si>
  <si>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</si>
  <si>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</si>
  <si>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</si>
  <si>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</si>
  <si>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</si>
  <si>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</si>
  <si>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</si>
  <si>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</si>
  <si>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</si>
  <si>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</si>
  <si>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</si>
  <si>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</si>
  <si>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</si>
  <si>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</si>
  <si>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</si>
  <si>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</si>
  <si>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</si>
  <si>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</si>
  <si>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</si>
  <si>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</si>
  <si>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</si>
  <si>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</si>
  <si>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</si>
  <si>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</si>
  <si>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</si>
  <si>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</si>
  <si>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</si>
  <si>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</si>
  <si>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</si>
  <si>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</si>
  <si>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</si>
  <si>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</si>
  <si>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</si>
  <si>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</si>
  <si>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</si>
  <si>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</si>
  <si>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</si>
  <si>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</si>
  <si>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</si>
  <si>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</si>
  <si>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</si>
  <si>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</si>
  <si>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</si>
  <si>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</si>
  <si>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</si>
  <si>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</si>
  <si>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</si>
  <si>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</si>
  <si>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</si>
  <si>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</si>
  <si>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</si>
  <si>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</si>
  <si>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</si>
  <si>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</si>
  <si>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</si>
  <si>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</si>
  <si>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</si>
  <si>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</si>
  <si>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</si>
  <si>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</si>
  <si>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</si>
  <si>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</si>
  <si>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</si>
  <si>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</si>
  <si>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</si>
  <si>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</si>
  <si>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</si>
  <si>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</si>
  <si>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</si>
  <si>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</si>
  <si>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</si>
  <si>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</si>
  <si>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</si>
  <si>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</si>
  <si>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</si>
  <si>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</si>
  <si>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</si>
  <si>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</si>
  <si>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</si>
  <si>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</si>
  <si>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</si>
  <si>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</si>
  <si>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</si>
  <si>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</si>
  <si>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</si>
  <si>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</si>
  <si>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</si>
  <si>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</si>
  <si>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</si>
  <si>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</si>
  <si>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</si>
  <si>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</si>
  <si>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</si>
  <si>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</si>
  <si>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</si>
  <si>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</si>
  <si>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</si>
  <si>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</si>
  <si>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</si>
  <si>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</si>
  <si>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</si>
  <si>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</si>
  <si>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</si>
  <si>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</si>
  <si>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</si>
  <si>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</si>
  <si>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</si>
  <si>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</si>
  <si>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</si>
  <si>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</si>
  <si>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</si>
  <si>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</si>
  <si>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</si>
  <si>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</si>
  <si>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</si>
  <si>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</si>
  <si>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</si>
  <si>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</si>
  <si>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</si>
  <si>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</si>
  <si>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</si>
  <si>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</si>
  <si>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</si>
  <si>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</si>
  <si>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</si>
  <si>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</si>
  <si>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</si>
  <si>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</si>
  <si>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</si>
  <si>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</si>
  <si>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</si>
  <si>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</si>
  <si>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</si>
  <si>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</si>
  <si>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</si>
  <si>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</si>
  <si>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</si>
  <si>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</si>
  <si>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</si>
  <si>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</si>
  <si>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</si>
  <si>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</si>
  <si>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</si>
  <si>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</si>
  <si>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</si>
  <si>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</si>
  <si>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</si>
  <si>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</si>
  <si>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</si>
  <si>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</si>
  <si>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</si>
  <si>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</si>
  <si>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</si>
  <si>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</si>
  <si>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</si>
  <si>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</si>
  <si>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</si>
  <si>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</si>
  <si>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</si>
  <si>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</si>
  <si>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</si>
  <si>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</si>
  <si>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</si>
  <si>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</si>
  <si>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</si>
  <si>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</si>
  <si>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</si>
  <si>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</si>
  <si>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</si>
  <si>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</si>
  <si>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</si>
  <si>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</si>
  <si>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</si>
  <si>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</si>
  <si>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</si>
  <si>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</si>
  <si>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</si>
  <si>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</si>
  <si>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</si>
  <si>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</si>
  <si>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</si>
  <si>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</si>
  <si>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</si>
  <si>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</si>
  <si>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</si>
  <si>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</si>
  <si>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</si>
  <si>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</si>
  <si>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</si>
  <si>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</si>
  <si>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</si>
  <si>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</si>
  <si>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</si>
  <si>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</si>
  <si>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</si>
  <si>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</si>
  <si>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</si>
  <si>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</si>
  <si>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</si>
  <si>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</si>
  <si>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</si>
  <si>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</si>
  <si>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</si>
  <si>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</si>
  <si>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</si>
  <si>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</si>
  <si>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</si>
  <si>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</si>
  <si>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</si>
  <si>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</si>
  <si>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</si>
  <si>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</si>
  <si>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</si>
  <si>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</si>
  <si>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</si>
  <si>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</si>
  <si>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</si>
  <si>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</si>
  <si>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</si>
  <si>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</si>
  <si>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</si>
  <si>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</si>
  <si>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</si>
  <si>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</si>
  <si>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</si>
  <si>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</si>
  <si>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</si>
  <si>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</si>
  <si>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</si>
  <si>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</si>
  <si>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</si>
  <si>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</si>
  <si>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</si>
  <si>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</si>
  <si>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</si>
  <si>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</si>
  <si>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</si>
  <si>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</si>
  <si>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</si>
  <si>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</si>
  <si>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</si>
  <si>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</si>
  <si>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</si>
  <si>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</si>
  <si>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</si>
  <si>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</si>
  <si>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</si>
  <si>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</si>
  <si>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</si>
  <si>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</si>
  <si>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</si>
  <si>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</si>
  <si>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</si>
  <si>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</si>
  <si>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</si>
  <si>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</si>
  <si>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</si>
  <si>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</si>
  <si>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</si>
  <si>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</si>
  <si>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</si>
  <si>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</si>
  <si>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</si>
  <si>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</si>
  <si>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</si>
  <si>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</si>
  <si>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</si>
  <si>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</si>
  <si>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</si>
  <si>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</si>
  <si>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</si>
  <si>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</si>
  <si>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</si>
  <si>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</si>
  <si>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</si>
  <si>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</si>
  <si>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</si>
  <si>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</si>
  <si>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</si>
  <si>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</si>
  <si>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</si>
  <si>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</si>
  <si>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</si>
  <si>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</si>
  <si>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</si>
  <si>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</si>
  <si>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</si>
  <si>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</si>
  <si>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</si>
  <si>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</si>
  <si>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</si>
  <si>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</si>
  <si>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</si>
  <si>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</si>
  <si>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</si>
  <si>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</si>
  <si>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</si>
  <si>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</si>
  <si>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</si>
  <si>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</si>
  <si>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</si>
  <si>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</si>
  <si>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</si>
  <si>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</si>
  <si>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</si>
  <si>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</si>
  <si>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</si>
  <si>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</si>
  <si>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</si>
  <si>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</si>
  <si>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</si>
  <si>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</si>
  <si>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</si>
  <si>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</si>
  <si>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</si>
  <si>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</si>
  <si>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</si>
  <si>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</si>
  <si>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</si>
  <si>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</si>
  <si>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</si>
  <si>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</si>
  <si>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</si>
  <si>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</si>
  <si>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</si>
  <si>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</si>
  <si>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</si>
  <si>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</si>
  <si>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</si>
  <si>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</si>
  <si>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</si>
  <si>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</si>
  <si>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</si>
  <si>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</si>
  <si>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</si>
  <si>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</si>
  <si>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</si>
  <si>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</si>
  <si>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</si>
  <si>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</si>
  <si>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</si>
  <si>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</si>
  <si>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</si>
  <si>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</si>
  <si>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</si>
  <si>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</si>
  <si>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</si>
  <si>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</si>
  <si>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</si>
  <si>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</si>
  <si>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</si>
  <si>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</si>
  <si>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</si>
  <si>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</si>
  <si>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</si>
  <si>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</si>
  <si>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</si>
  <si>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</si>
  <si>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</si>
  <si>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</si>
  <si>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</si>
  <si>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</si>
  <si>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</si>
  <si>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</si>
  <si>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</si>
  <si>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</si>
  <si>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</si>
  <si>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</si>
  <si>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</si>
  <si>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</si>
  <si>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</si>
  <si>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</si>
  <si>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</si>
  <si>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</si>
  <si>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</si>
  <si>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</si>
  <si>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</si>
  <si>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</si>
  <si>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</si>
  <si>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</si>
  <si>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</si>
  <si>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</si>
  <si>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</si>
  <si>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</si>
  <si>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</si>
  <si>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</si>
  <si>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</si>
  <si>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</si>
  <si>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</si>
  <si>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</si>
  <si>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</si>
  <si>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</si>
  <si>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</si>
  <si>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</si>
  <si>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</si>
  <si>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</si>
  <si>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</si>
  <si>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</si>
  <si>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</si>
  <si>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</si>
  <si>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</si>
  <si>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</si>
  <si>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</si>
  <si>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</si>
  <si>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</si>
  <si>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</si>
  <si>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</si>
  <si>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</si>
  <si>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</si>
  <si>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</si>
  <si>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</si>
  <si>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</si>
  <si>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</si>
  <si>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</si>
  <si>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</si>
  <si>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</si>
  <si>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</si>
  <si>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</si>
  <si>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</si>
  <si>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</si>
  <si>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</si>
  <si>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</si>
  <si>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</si>
  <si>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</si>
  <si>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</si>
  <si>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</si>
  <si>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</si>
  <si>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</si>
  <si>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</si>
  <si>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</si>
  <si>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</si>
  <si>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</si>
  <si>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</si>
  <si>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</si>
  <si>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</si>
  <si>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</si>
  <si>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</si>
  <si>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</si>
  <si>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</si>
  <si>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</si>
  <si>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</si>
  <si>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</si>
  <si>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</si>
  <si>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</si>
  <si>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</si>
  <si>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</si>
  <si>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</si>
  <si>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</si>
  <si>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</si>
  <si>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</si>
  <si>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</si>
  <si>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</si>
  <si>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</si>
  <si>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</si>
  <si>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</si>
  <si>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</si>
  <si>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</si>
  <si>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</si>
  <si>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</si>
  <si>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</si>
  <si>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</si>
  <si>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</si>
  <si>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</si>
  <si>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</si>
  <si>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</si>
  <si>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</si>
  <si>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</si>
  <si>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</si>
  <si>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</si>
  <si>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</si>
  <si>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</si>
  <si>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</si>
  <si>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</si>
  <si>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</si>
  <si>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</si>
  <si>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</si>
  <si>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</si>
  <si>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</si>
  <si>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</si>
  <si>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</si>
  <si>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</si>
  <si>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</si>
  <si>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</si>
  <si>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</si>
  <si>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</si>
  <si>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</si>
  <si>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</si>
  <si>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</si>
  <si>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</si>
  <si>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</si>
  <si>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</si>
  <si>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</si>
  <si>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</si>
  <si>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</si>
  <si>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</si>
  <si>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</si>
  <si>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</si>
  <si>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</si>
  <si>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</si>
  <si>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</si>
  <si>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</si>
  <si>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</si>
  <si>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</si>
  <si>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</si>
  <si>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</si>
  <si>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</si>
  <si>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</si>
  <si>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</si>
  <si>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</si>
  <si>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</si>
  <si>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</si>
  <si>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</si>
  <si>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</si>
  <si>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</si>
  <si>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</si>
  <si>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</si>
  <si>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</si>
  <si>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</si>
  <si>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</si>
  <si>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</si>
  <si>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</si>
  <si>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</si>
  <si>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</si>
  <si>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</si>
  <si>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</si>
  <si>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</si>
  <si>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</si>
  <si>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</si>
  <si>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</si>
  <si>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</si>
  <si>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</si>
  <si>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</si>
  <si>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</si>
  <si>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</si>
  <si>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</si>
  <si>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</si>
  <si>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</si>
  <si>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</si>
  <si>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</si>
  <si>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</si>
  <si>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</si>
  <si>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</si>
  <si>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</si>
  <si>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</si>
  <si>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</si>
  <si>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</si>
  <si>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</si>
  <si>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</si>
  <si>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</si>
  <si>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</si>
  <si>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</si>
  <si>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</si>
  <si>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</si>
  <si>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</si>
  <si>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</si>
  <si>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</si>
  <si>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</si>
  <si>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</si>
  <si>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</si>
  <si>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</si>
  <si>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</si>
  <si>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</si>
  <si>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</si>
  <si>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</si>
  <si>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</si>
  <si>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</si>
  <si>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</si>
  <si>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</si>
  <si>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</si>
  <si>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</si>
  <si>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</si>
  <si>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</si>
  <si>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</si>
  <si>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</si>
  <si>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</si>
  <si>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</si>
  <si>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</si>
  <si>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</si>
  <si>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</si>
  <si>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</si>
  <si>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</si>
  <si>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</si>
  <si>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</si>
  <si>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</si>
  <si>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</si>
  <si>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</si>
  <si>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</si>
  <si>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</si>
  <si>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</si>
  <si>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</si>
  <si>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</si>
  <si>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</si>
  <si>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</si>
  <si>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</si>
  <si>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</si>
  <si>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</si>
  <si>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</si>
  <si>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</si>
  <si>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</si>
  <si>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</si>
  <si>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</si>
  <si>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</si>
  <si>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</si>
  <si>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</si>
  <si>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</si>
  <si>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</si>
  <si>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</si>
  <si>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</si>
  <si>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</si>
  <si>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</si>
  <si>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</si>
  <si>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</si>
  <si>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</si>
  <si>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</si>
  <si>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</si>
  <si>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</si>
  <si>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</si>
  <si>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</si>
  <si>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</si>
  <si>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</si>
  <si>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</si>
  <si>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</si>
  <si>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</si>
  <si>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</si>
  <si>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</si>
  <si>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</si>
  <si>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</si>
  <si>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</si>
  <si>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</si>
  <si>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</si>
  <si>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</si>
  <si>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</si>
  <si>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</si>
  <si>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</si>
  <si>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</si>
  <si>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</si>
  <si>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</si>
  <si>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</si>
  <si>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</si>
  <si>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</si>
  <si>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</si>
  <si>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</si>
  <si>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</si>
  <si>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</si>
  <si>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</si>
  <si>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</si>
  <si>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</si>
  <si>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</si>
  <si>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</si>
  <si>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</si>
  <si>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</si>
  <si>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</si>
  <si>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</si>
  <si>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</si>
  <si>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</si>
  <si>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</si>
  <si>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</si>
  <si>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</si>
  <si>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</si>
  <si>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</si>
  <si>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</si>
  <si>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</si>
  <si>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</si>
  <si>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</si>
  <si>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</si>
  <si>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</si>
  <si>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</si>
  <si>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</si>
  <si>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</si>
  <si>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</si>
  <si>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</si>
  <si>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</si>
  <si>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</si>
  <si>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</si>
  <si>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</si>
  <si>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</si>
  <si>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</si>
  <si>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</si>
  <si>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</si>
  <si>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</si>
  <si>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</si>
  <si>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</si>
  <si>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</si>
  <si>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</si>
  <si>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</si>
  <si>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</si>
  <si>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</si>
  <si>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</si>
  <si>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</si>
  <si>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</si>
  <si>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</si>
  <si>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</si>
  <si>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</si>
  <si>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</si>
  <si>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</si>
  <si>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</si>
  <si>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</si>
  <si>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</si>
  <si>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</si>
  <si>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</si>
  <si>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</si>
  <si>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</si>
  <si>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</si>
  <si>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</si>
  <si>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</si>
  <si>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</si>
  <si>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</si>
  <si>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</si>
  <si>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</si>
  <si>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</si>
  <si>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</si>
  <si>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</si>
  <si>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</si>
  <si>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</si>
  <si>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</si>
  <si>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</si>
  <si>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</si>
  <si>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</si>
  <si>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</si>
  <si>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</si>
  <si>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</si>
  <si>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</si>
  <si>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</si>
  <si>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</si>
  <si>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</si>
  <si>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</si>
  <si>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</si>
  <si>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</si>
  <si>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</si>
  <si>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</si>
  <si>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</si>
  <si>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</si>
  <si>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</si>
  <si>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</si>
  <si>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</si>
  <si>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</si>
  <si>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</si>
  <si>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</si>
  <si>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</si>
  <si>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</si>
  <si>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</si>
  <si>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</si>
  <si>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</si>
  <si>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</si>
  <si>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</si>
  <si>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</si>
  <si>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</si>
  <si>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</si>
  <si>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</si>
  <si>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</si>
  <si>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</si>
  <si>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</si>
  <si>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</si>
  <si>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</si>
  <si>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</si>
  <si>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</si>
  <si>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</si>
  <si>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</si>
  <si>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</si>
  <si>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</si>
  <si>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</si>
  <si>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</si>
  <si>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</si>
  <si>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</si>
  <si>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</si>
  <si>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</si>
  <si>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</si>
  <si>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</si>
  <si>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</si>
  <si>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</si>
  <si>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</si>
  <si>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</si>
  <si>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</si>
  <si>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</si>
  <si>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</si>
  <si>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</si>
  <si>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</si>
  <si>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</si>
  <si>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</si>
  <si>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</si>
  <si>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</si>
  <si>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</si>
  <si>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</si>
  <si>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</si>
  <si>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</si>
  <si>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</si>
  <si>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</si>
  <si>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</si>
  <si>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</si>
  <si>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</si>
  <si>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</si>
  <si>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</si>
  <si>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</si>
  <si>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</si>
  <si>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</si>
  <si>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</si>
  <si>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</si>
  <si>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</si>
  <si>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</si>
  <si>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</si>
  <si>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</si>
  <si>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</si>
  <si>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</si>
  <si>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</si>
  <si>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</si>
  <si>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</si>
  <si>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</si>
  <si>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</si>
  <si>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</si>
  <si>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</si>
  <si>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</si>
  <si>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</si>
  <si>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</si>
  <si>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</si>
  <si>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</si>
  <si>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</si>
  <si>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</si>
  <si>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</si>
  <si>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</si>
  <si>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</si>
  <si>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</si>
  <si>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</si>
  <si>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</si>
  <si>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</si>
  <si>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</si>
  <si>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</si>
  <si>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</si>
  <si>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</si>
  <si>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</si>
  <si>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</si>
  <si>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</si>
  <si>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</si>
  <si>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</si>
  <si>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</si>
  <si>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</si>
  <si>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</si>
  <si>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</si>
  <si>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</si>
  <si>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</si>
  <si>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</si>
  <si>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</si>
  <si>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</si>
  <si>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</si>
  <si>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</si>
  <si>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</si>
  <si>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</si>
  <si>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</si>
  <si>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</si>
  <si>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</si>
  <si>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</si>
  <si>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</si>
  <si>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</si>
  <si>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</si>
  <si>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</si>
  <si>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</si>
  <si>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</si>
  <si>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</si>
  <si>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</si>
  <si>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</si>
  <si>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</si>
  <si>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</si>
  <si>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</si>
  <si>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</si>
  <si>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</si>
  <si>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</si>
  <si>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</si>
  <si>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</si>
  <si>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</si>
  <si>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</si>
  <si>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</si>
  <si>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</si>
  <si>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</si>
  <si>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</si>
  <si>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</si>
  <si>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</si>
  <si>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</si>
  <si>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</si>
  <si>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</si>
  <si>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</si>
  <si>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</si>
  <si>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</si>
  <si>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</si>
  <si>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</si>
  <si>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</si>
  <si>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</si>
  <si>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</si>
  <si>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</si>
  <si>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</si>
  <si>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</si>
  <si>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</si>
  <si>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</si>
  <si>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</si>
  <si>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</si>
  <si>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</si>
  <si>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</si>
  <si>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</si>
  <si>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</si>
  <si>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</si>
  <si>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</si>
  <si>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</si>
  <si>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</si>
  <si>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</si>
  <si>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</si>
  <si>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</si>
  <si>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</si>
  <si>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</si>
  <si>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</si>
  <si>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</si>
  <si>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</si>
  <si>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</si>
  <si>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</si>
  <si>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</si>
  <si>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</si>
  <si>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</si>
  <si>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</si>
  <si>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</si>
  <si>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</si>
  <si>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</si>
  <si>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</si>
  <si>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</si>
  <si>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</si>
  <si>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</si>
  <si>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</si>
  <si>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</si>
  <si>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</si>
  <si>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</si>
  <si>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</si>
  <si>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</si>
  <si>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</si>
  <si>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</si>
  <si>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</si>
  <si>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</si>
  <si>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</si>
  <si>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</si>
  <si>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</si>
  <si>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</si>
  <si>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</si>
  <si>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</si>
  <si>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</si>
  <si>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</si>
  <si>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</si>
  <si>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</si>
  <si>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</si>
  <si>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</si>
  <si>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</si>
  <si>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</si>
  <si>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</si>
  <si>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</si>
  <si>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</si>
  <si>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</si>
  <si>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</si>
  <si>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</si>
  <si>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</si>
  <si>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</si>
  <si>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</si>
  <si>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</si>
  <si>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</si>
  <si>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</si>
  <si>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</si>
  <si>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</si>
  <si>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</si>
  <si>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</si>
  <si>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</si>
  <si>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</si>
  <si>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</si>
  <si>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</si>
  <si>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</si>
  <si>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</si>
  <si>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</si>
  <si>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</si>
  <si>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</si>
  <si>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</si>
  <si>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</si>
  <si>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</si>
  <si>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</si>
  <si>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</si>
  <si>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</si>
  <si>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</si>
  <si>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</si>
  <si>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</si>
  <si>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</si>
  <si>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</si>
  <si>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</si>
  <si>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</si>
  <si>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</si>
  <si>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</si>
  <si>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</si>
  <si>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</si>
  <si>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</si>
  <si>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</si>
  <si>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</si>
  <si>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</si>
  <si>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</si>
  <si>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</si>
  <si>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</si>
  <si>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</si>
  <si>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</si>
  <si>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</si>
  <si>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</si>
  <si>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</si>
  <si>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</si>
  <si>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</si>
  <si>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</si>
  <si>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</si>
  <si>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</si>
  <si>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</si>
  <si>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</si>
  <si>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</si>
  <si>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</si>
  <si>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</si>
  <si>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</si>
  <si>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</si>
  <si>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</si>
  <si>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</si>
  <si>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</si>
  <si>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</si>
  <si>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</si>
  <si>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</si>
  <si>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</si>
  <si>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</si>
  <si>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</si>
  <si>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</si>
  <si>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</si>
  <si>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</si>
  <si>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</si>
  <si>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</si>
  <si>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</si>
  <si>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</si>
  <si>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</si>
  <si>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</si>
  <si>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</si>
  <si>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</si>
  <si>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</si>
  <si>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</si>
  <si>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</si>
  <si>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</si>
  <si>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</si>
  <si>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</si>
  <si>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</si>
  <si>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</si>
  <si>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</si>
  <si>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</si>
  <si>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</si>
  <si>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</si>
  <si>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</si>
  <si>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</si>
  <si>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</si>
  <si>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</si>
  <si>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</si>
  <si>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</si>
  <si>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</si>
  <si>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</si>
  <si>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</si>
  <si>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</si>
  <si>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</si>
  <si>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</si>
  <si>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</si>
  <si>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</si>
  <si>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</si>
  <si>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</si>
  <si>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</si>
  <si>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</si>
  <si>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</si>
  <si>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</si>
  <si>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</si>
  <si>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</si>
  <si>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</si>
  <si>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</si>
  <si>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</si>
  <si>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</si>
  <si>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</si>
  <si>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</si>
  <si>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</si>
  <si>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</si>
  <si>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</si>
  <si>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</si>
  <si>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</si>
  <si>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</si>
  <si>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</si>
  <si>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</si>
  <si>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</si>
  <si>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</si>
  <si>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</si>
  <si>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</si>
  <si>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</si>
  <si>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</si>
  <si>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</si>
  <si>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</si>
  <si>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</si>
  <si>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</si>
  <si>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</si>
  <si>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</si>
  <si>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</si>
  <si>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</si>
  <si>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</si>
  <si>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</si>
  <si>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</si>
  <si>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</si>
  <si>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</si>
  <si>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</si>
  <si>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</si>
  <si>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</si>
  <si>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</si>
  <si>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</si>
  <si>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</si>
  <si>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</si>
  <si>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</si>
  <si>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</si>
  <si>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</si>
  <si>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</si>
  <si>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</si>
  <si>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</si>
  <si>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</si>
  <si>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</si>
  <si>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</si>
  <si>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</si>
  <si>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</si>
  <si>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</si>
  <si>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</si>
  <si>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</si>
  <si>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</si>
  <si>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</si>
  <si>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</si>
  <si>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</si>
  <si>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</si>
  <si>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</si>
  <si>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</si>
  <si>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</si>
  <si>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</si>
  <si>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</si>
  <si>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</si>
  <si>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</si>
  <si>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</si>
  <si>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</si>
  <si>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</si>
  <si>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</si>
  <si>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</si>
  <si>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</si>
  <si>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</si>
  <si>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</si>
  <si>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</si>
  <si>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</si>
  <si>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</si>
  <si>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</si>
  <si>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</si>
  <si>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</si>
  <si>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</si>
  <si>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</si>
  <si>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</si>
  <si>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</si>
  <si>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</si>
  <si>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</si>
  <si>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</si>
  <si>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</si>
  <si>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</si>
  <si>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</si>
  <si>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</si>
  <si>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</si>
  <si>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</si>
  <si>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</si>
  <si>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</si>
  <si>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</si>
  <si>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</si>
  <si>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</si>
  <si>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</si>
  <si>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</si>
  <si>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</si>
  <si>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</si>
  <si>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</si>
  <si>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</si>
  <si>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</si>
  <si>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</si>
  <si>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</si>
  <si>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</si>
  <si>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</si>
  <si>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</si>
  <si>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</si>
  <si>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</si>
  <si>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</si>
  <si>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</si>
  <si>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</si>
  <si>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</si>
  <si>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</si>
  <si>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</si>
  <si>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</si>
  <si>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</si>
  <si>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</si>
  <si>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</si>
  <si>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</si>
  <si>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</si>
  <si>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</si>
  <si>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</si>
  <si>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</si>
  <si>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</si>
  <si>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</si>
  <si>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</si>
  <si>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</si>
  <si>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</si>
  <si>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</si>
  <si>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</si>
  <si>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</si>
  <si>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</si>
  <si>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</si>
  <si>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</si>
  <si>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</si>
  <si>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</si>
  <si>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</si>
  <si>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</si>
  <si>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</si>
  <si>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</si>
  <si>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</si>
  <si>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</si>
  <si>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</si>
  <si>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</si>
  <si>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</si>
  <si>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</si>
  <si>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</si>
  <si>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</si>
  <si>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</si>
  <si>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</si>
  <si>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</si>
  <si>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</si>
  <si>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</si>
  <si>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</si>
  <si>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</si>
  <si>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</si>
  <si>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</si>
  <si>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</si>
  <si>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</si>
  <si>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</si>
  <si>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</si>
  <si>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</si>
  <si>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</si>
  <si>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</si>
  <si>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</si>
  <si>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</si>
  <si>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</si>
  <si>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</si>
  <si>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</si>
  <si>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</si>
  <si>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</si>
  <si>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</si>
  <si>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</si>
  <si>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</si>
  <si>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</si>
  <si>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</si>
  <si>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</si>
  <si>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</si>
  <si>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</si>
  <si>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</si>
  <si>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</si>
  <si>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</si>
  <si>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</si>
  <si>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</si>
  <si>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</si>
  <si>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</si>
  <si>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</si>
  <si>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</si>
  <si>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</si>
  <si>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</si>
  <si>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</si>
  <si>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</si>
  <si>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</si>
  <si>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</si>
  <si>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</si>
  <si>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</si>
  <si>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</si>
  <si>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</si>
  <si>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</si>
  <si>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</si>
  <si>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</si>
  <si>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</si>
  <si>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</si>
  <si>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</si>
  <si>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</si>
  <si>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</si>
  <si>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</si>
  <si>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</si>
  <si>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</si>
  <si>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</si>
  <si>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</si>
  <si>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</si>
  <si>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</si>
  <si>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</si>
  <si>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</si>
  <si>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</si>
  <si>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</si>
  <si>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</si>
  <si>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</si>
  <si>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</si>
  <si>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</si>
  <si>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</si>
  <si>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</si>
  <si>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</si>
  <si>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</si>
  <si>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</si>
  <si>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</si>
  <si>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</si>
  <si>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</si>
  <si>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</si>
  <si>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</si>
  <si>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</si>
  <si>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</si>
  <si>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</si>
  <si>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</si>
  <si>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</si>
  <si>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</si>
  <si>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</si>
  <si>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</si>
  <si>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</si>
  <si>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</si>
  <si>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</si>
  <si>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</si>
  <si>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</si>
  <si>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</si>
  <si>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</si>
  <si>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</si>
  <si>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</si>
  <si>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</si>
  <si>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</si>
  <si>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</si>
  <si>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</si>
  <si>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</si>
  <si>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</si>
  <si>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</si>
  <si>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</si>
  <si>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</si>
  <si>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</si>
  <si>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</si>
  <si>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</si>
  <si>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</si>
  <si>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</si>
  <si>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</si>
  <si>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</si>
  <si>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</si>
  <si>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</si>
  <si>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</si>
  <si>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</si>
  <si>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</si>
  <si>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</si>
  <si>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</si>
  <si>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</si>
  <si>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</si>
  <si>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</si>
  <si>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</si>
  <si>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</si>
  <si>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</si>
  <si>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</si>
  <si>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</si>
  <si>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</si>
  <si>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</si>
  <si>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</si>
  <si>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</si>
  <si>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</si>
  <si>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</si>
  <si>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</si>
  <si>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</si>
  <si>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</si>
  <si>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</si>
  <si>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</si>
  <si>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</si>
  <si>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</si>
  <si>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</si>
  <si>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</si>
  <si>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</si>
  <si>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</si>
  <si>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</si>
  <si>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</si>
  <si>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</si>
  <si>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</si>
  <si>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</si>
  <si>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</si>
  <si>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</si>
  <si>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</si>
  <si>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</si>
  <si>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</si>
  <si>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</si>
  <si>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</si>
  <si>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</si>
  <si>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</si>
  <si>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</si>
  <si>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</si>
  <si>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</si>
  <si>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</si>
  <si>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</si>
  <si>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</si>
  <si>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</si>
  <si>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</si>
  <si>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</si>
  <si>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</si>
  <si>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</si>
  <si>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</si>
  <si>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</si>
  <si>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</si>
  <si>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</si>
  <si>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</si>
  <si>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</si>
  <si>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</si>
  <si>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</si>
  <si>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</si>
  <si>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</si>
  <si>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</si>
  <si>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</si>
  <si>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</si>
  <si>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</si>
  <si>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</si>
  <si>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</si>
  <si>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</si>
  <si>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</si>
  <si>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</si>
  <si>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</si>
  <si>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</si>
  <si>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</si>
  <si>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</si>
  <si>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</si>
  <si>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</si>
  <si>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</si>
  <si>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</si>
  <si>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</si>
  <si>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</si>
  <si>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</si>
  <si>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</si>
  <si>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</si>
  <si>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</si>
  <si>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</si>
  <si>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</si>
  <si>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</si>
  <si>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</si>
  <si>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</si>
  <si>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</si>
  <si>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</si>
  <si>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</si>
  <si>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</si>
  <si>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</si>
  <si>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</si>
  <si>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</si>
  <si>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</si>
  <si>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</si>
  <si>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</si>
  <si>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</si>
  <si>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</si>
  <si>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</si>
  <si>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</si>
  <si>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</si>
  <si>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</si>
  <si>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</si>
  <si>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</si>
  <si>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</si>
  <si>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</si>
  <si>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</si>
  <si>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</si>
  <si>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</si>
  <si>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</si>
  <si>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</si>
  <si>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</si>
  <si>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</si>
  <si>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</si>
  <si>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</si>
  <si>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</si>
  <si>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</si>
  <si>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</si>
  <si>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</si>
  <si>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</si>
  <si>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</si>
  <si>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</si>
  <si>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</si>
  <si>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</si>
  <si>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</si>
  <si>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</si>
  <si>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</si>
  <si>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</si>
  <si>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</si>
  <si>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</si>
  <si>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</si>
  <si>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</si>
  <si>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</si>
  <si>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</si>
  <si>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</si>
  <si>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</si>
  <si>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</si>
  <si>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</si>
  <si>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</si>
  <si>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</si>
  <si>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</si>
  <si>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</si>
  <si>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</si>
  <si>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</si>
  <si>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</si>
  <si>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</si>
  <si>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</si>
  <si>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</si>
  <si>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</si>
  <si>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</si>
  <si>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</si>
  <si>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</si>
  <si>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</si>
  <si>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</si>
  <si>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</si>
  <si>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</si>
  <si>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</si>
  <si>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</si>
  <si>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</si>
  <si>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</si>
  <si>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</si>
  <si>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</si>
  <si>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</si>
  <si>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</si>
  <si>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</si>
  <si>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</si>
  <si>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</si>
  <si>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</si>
  <si>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</si>
  <si>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</si>
  <si>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</si>
  <si>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</si>
  <si>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</si>
  <si>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</si>
  <si>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</si>
  <si>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</si>
  <si>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</si>
  <si>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</si>
  <si>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</si>
  <si>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</si>
  <si>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</si>
  <si>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</si>
  <si>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</si>
  <si>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</si>
  <si>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</si>
  <si>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</si>
  <si>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</si>
  <si>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</si>
  <si>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</si>
  <si>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</si>
  <si>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Daya 11.000 VA</t>
  </si>
  <si>
    <t>SR APP PASKABAYAR 11 KVA</t>
  </si>
  <si>
    <t>B2</t>
  </si>
  <si>
    <t>PB BTS NGLESES 11KVA</t>
  </si>
  <si>
    <t>-7.203834, 110.840522</t>
  </si>
  <si>
    <t>DS NGLESES</t>
  </si>
  <si>
    <t>K2-858/160</t>
  </si>
  <si>
    <t>KDO01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</si>
</sst>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5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5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109423</xdr:colOff>
      <xdr:row>20</xdr:row>
      <xdr:rowOff>50202</xdr:rowOff>
    </xdr:from>
    <xdr:to>
      <xdr:col>18</xdr:col>
      <xdr:colOff>50943</xdr:colOff>
      <xdr:row>21</xdr:row>
      <xdr:rowOff>92585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557223" y="31267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246825</xdr:colOff>
      <xdr:row>18</xdr:row>
      <xdr:rowOff>95251</xdr:rowOff>
    </xdr:from>
    <xdr:to>
      <xdr:col>8</xdr:col>
      <xdr:colOff>10377</xdr:colOff>
      <xdr:row>19</xdr:row>
      <xdr:rowOff>88371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456625" y="2867026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132936</xdr:colOff>
      <xdr:row>17</xdr:row>
      <xdr:rowOff>55907</xdr:rowOff>
    </xdr:from>
    <xdr:to>
      <xdr:col>7</xdr:col>
      <xdr:colOff>275005</xdr:colOff>
      <xdr:row>17</xdr:row>
      <xdr:rowOff>141098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2342736" y="267528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220316</xdr:colOff>
      <xdr:row>14</xdr:row>
      <xdr:rowOff>29403</xdr:rowOff>
    </xdr:from>
    <xdr:to>
      <xdr:col>10</xdr:col>
      <xdr:colOff>323850</xdr:colOff>
      <xdr:row>17</xdr:row>
      <xdr:rowOff>19050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3192116" y="2191578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137906</xdr:colOff>
      <xdr:row>15</xdr:row>
      <xdr:rowOff>149502</xdr:rowOff>
    </xdr:from>
    <xdr:to>
      <xdr:col>9</xdr:col>
      <xdr:colOff>270428</xdr:colOff>
      <xdr:row>17</xdr:row>
      <xdr:rowOff>5385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3109706" y="2464077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6</xdr:col>
      <xdr:colOff>237297</xdr:colOff>
      <xdr:row>20</xdr:row>
      <xdr:rowOff>101876</xdr:rowOff>
    </xdr:from>
    <xdr:to>
      <xdr:col>9</xdr:col>
      <xdr:colOff>9525</xdr:colOff>
      <xdr:row>26</xdr:row>
      <xdr:rowOff>123825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2066097" y="3178451"/>
          <a:ext cx="915228" cy="936349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K2-858/160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CC2-A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276225</xdr:colOff>
      <xdr:row>18</xdr:row>
      <xdr:rowOff>95250</xdr:rowOff>
    </xdr:from>
    <xdr:to>
      <xdr:col>12</xdr:col>
      <xdr:colOff>39777</xdr:colOff>
      <xdr:row>19</xdr:row>
      <xdr:rowOff>88370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010025" y="2867025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28575</xdr:colOff>
      <xdr:row>18</xdr:row>
      <xdr:rowOff>104775</xdr:rowOff>
    </xdr:from>
    <xdr:to>
      <xdr:col>16</xdr:col>
      <xdr:colOff>173127</xdr:colOff>
      <xdr:row>19</xdr:row>
      <xdr:rowOff>97895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667375" y="287655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219075</xdr:colOff>
      <xdr:row>19</xdr:row>
      <xdr:rowOff>95250</xdr:rowOff>
    </xdr:from>
    <xdr:to>
      <xdr:col>17</xdr:col>
      <xdr:colOff>228600</xdr:colOff>
      <xdr:row>19</xdr:row>
      <xdr:rowOff>95250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2047875" y="3019425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17</xdr:row>
      <xdr:rowOff>1</xdr:rowOff>
    </xdr:from>
    <xdr:to>
      <xdr:col>7</xdr:col>
      <xdr:colOff>247650</xdr:colOff>
      <xdr:row>18</xdr:row>
      <xdr:rowOff>49493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1971675" y="2619376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7</xdr:col>
      <xdr:colOff>370208</xdr:colOff>
      <xdr:row>16</xdr:row>
      <xdr:rowOff>76200</xdr:rowOff>
    </xdr:from>
    <xdr:to>
      <xdr:col>9</xdr:col>
      <xdr:colOff>219075</xdr:colOff>
      <xdr:row>18</xdr:row>
      <xdr:rowOff>116562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187" idx="7"/>
        </xdr:cNvCxnSpPr>
      </xdr:nvCxnSpPr>
      <xdr:spPr>
        <a:xfrm flipH="1">
          <a:off x="2580008" y="2543175"/>
          <a:ext cx="610867" cy="34516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291586</xdr:colOff>
      <xdr:row>17</xdr:row>
      <xdr:rowOff>32263</xdr:rowOff>
    </xdr:from>
    <xdr:to>
      <xdr:col>8</xdr:col>
      <xdr:colOff>356137</xdr:colOff>
      <xdr:row>17</xdr:row>
      <xdr:rowOff>108493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4735108">
          <a:off x="2876547" y="2657477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333374</xdr:colOff>
      <xdr:row>13</xdr:row>
      <xdr:rowOff>85725</xdr:rowOff>
    </xdr:from>
    <xdr:to>
      <xdr:col>11</xdr:col>
      <xdr:colOff>95249</xdr:colOff>
      <xdr:row>15</xdr:row>
      <xdr:rowOff>95250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2543174" y="2095500"/>
          <a:ext cx="1285875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PASKABAYAR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180975</xdr:colOff>
      <xdr:row>18</xdr:row>
      <xdr:rowOff>95250</xdr:rowOff>
    </xdr:from>
    <xdr:to>
      <xdr:col>17</xdr:col>
      <xdr:colOff>190500</xdr:colOff>
      <xdr:row>18</xdr:row>
      <xdr:rowOff>95250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8858504C-4F7C-49F3-85F5-1F70C6C83824}"/>
            </a:ext>
          </a:extLst>
        </xdr:cNvPr>
        <xdr:cNvCxnSpPr/>
      </xdr:nvCxnSpPr>
      <xdr:spPr>
        <a:xfrm>
          <a:off x="2009775" y="2867025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295275</xdr:colOff>
      <xdr:row>18</xdr:row>
      <xdr:rowOff>47625</xdr:rowOff>
    </xdr:from>
    <xdr:to>
      <xdr:col>9</xdr:col>
      <xdr:colOff>379097</xdr:colOff>
      <xdr:row>18</xdr:row>
      <xdr:rowOff>130496</xdr:rowOff>
    </xdr:to>
    <xdr:grpSp>
      <xdr:nvGrpSpPr>
        <xdr:cNvPr id="192" name="Group 73">
          <a:extLst>
            <a:ext uri="{FF2B5EF4-FFF2-40B4-BE49-F238E27FC236}">
              <a16:creationId xmlns:a16="http://schemas.microsoft.com/office/drawing/2014/main" id="{E84D301F-9723-41CA-9841-E6CF626676D1}"/>
            </a:ext>
          </a:extLst>
        </xdr:cNvPr>
        <xdr:cNvGrpSpPr/>
      </xdr:nvGrpSpPr>
      <xdr:grpSpPr>
        <a:xfrm rot="21429191">
          <a:off x="3267075" y="2819400"/>
          <a:ext cx="83822" cy="82871"/>
          <a:chOff x="12175074" y="2285812"/>
          <a:chExt cx="107252" cy="65186"/>
        </a:xfrm>
      </xdr:grpSpPr>
      <xdr:cxnSp macro="">
        <xdr:nvCxnSpPr>
          <xdr:cNvPr id="194" name="Straight Connector 74">
            <a:extLst>
              <a:ext uri="{FF2B5EF4-FFF2-40B4-BE49-F238E27FC236}">
                <a16:creationId xmlns:a16="http://schemas.microsoft.com/office/drawing/2014/main" id="{64243AC6-99FC-96D3-632F-FFE2027F8D9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5">
            <a:extLst>
              <a:ext uri="{FF2B5EF4-FFF2-40B4-BE49-F238E27FC236}">
                <a16:creationId xmlns:a16="http://schemas.microsoft.com/office/drawing/2014/main" id="{A0D526AC-FA2C-EBB9-ED82-19B57FFBC36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76">
            <a:extLst>
              <a:ext uri="{FF2B5EF4-FFF2-40B4-BE49-F238E27FC236}">
                <a16:creationId xmlns:a16="http://schemas.microsoft.com/office/drawing/2014/main" id="{E8404B5B-E8E2-2B16-C2F7-23AF79B2420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314325</xdr:colOff>
      <xdr:row>18</xdr:row>
      <xdr:rowOff>47624</xdr:rowOff>
    </xdr:from>
    <xdr:to>
      <xdr:col>14</xdr:col>
      <xdr:colOff>17147</xdr:colOff>
      <xdr:row>18</xdr:row>
      <xdr:rowOff>130495</xdr:rowOff>
    </xdr:to>
    <xdr:grpSp>
      <xdr:nvGrpSpPr>
        <xdr:cNvPr id="197" name="Group 73">
          <a:extLst>
            <a:ext uri="{FF2B5EF4-FFF2-40B4-BE49-F238E27FC236}">
              <a16:creationId xmlns:a16="http://schemas.microsoft.com/office/drawing/2014/main" id="{66BE0C50-813B-498B-92E0-E1575BB74BF6}"/>
            </a:ext>
          </a:extLst>
        </xdr:cNvPr>
        <xdr:cNvGrpSpPr/>
      </xdr:nvGrpSpPr>
      <xdr:grpSpPr>
        <a:xfrm rot="21429191">
          <a:off x="4810125" y="2819399"/>
          <a:ext cx="83822" cy="82871"/>
          <a:chOff x="12175074" y="2285812"/>
          <a:chExt cx="107252" cy="65186"/>
        </a:xfrm>
      </xdr:grpSpPr>
      <xdr:cxnSp macro="">
        <xdr:nvCxnSpPr>
          <xdr:cNvPr id="198" name="Straight Connector 74">
            <a:extLst>
              <a:ext uri="{FF2B5EF4-FFF2-40B4-BE49-F238E27FC236}">
                <a16:creationId xmlns:a16="http://schemas.microsoft.com/office/drawing/2014/main" id="{F8D4B4AF-10AB-69EA-F2D4-2760EE21F8E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5">
            <a:extLst>
              <a:ext uri="{FF2B5EF4-FFF2-40B4-BE49-F238E27FC236}">
                <a16:creationId xmlns:a16="http://schemas.microsoft.com/office/drawing/2014/main" id="{DA7D3BDA-D784-31A1-774F-FF8AD203741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76">
            <a:extLst>
              <a:ext uri="{FF2B5EF4-FFF2-40B4-BE49-F238E27FC236}">
                <a16:creationId xmlns:a16="http://schemas.microsoft.com/office/drawing/2014/main" id="{BD205AF0-0463-3F62-B1D8-F079930F71C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26</xdr:col>
      <xdr:colOff>40532</xdr:colOff>
      <xdr:row>58</xdr:row>
      <xdr:rowOff>81064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291B55-0D07-F112-037B-1CF08943D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145639" cy="867383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7</xdr:row>
      <xdr:rowOff>0</xdr:rowOff>
    </xdr:from>
    <xdr:to>
      <xdr:col>28</xdr:col>
      <xdr:colOff>155057</xdr:colOff>
      <xdr:row>66</xdr:row>
      <xdr:rowOff>132907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D30F4A-A548-B202-0056-60B2C6E4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1063256"/>
          <a:ext cx="14730523" cy="92813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45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45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1127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PB BTS NGLESES 11KVA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NGLESES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3" t="s">
        <v>1008</v>
      </c>
      <c r="D38" s="543"/>
      <c r="E38" s="543"/>
      <c r="F38" s="54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4" t="s">
        <v>462</v>
      </c>
      <c r="D39" s="544"/>
      <c r="E39" s="544"/>
      <c r="F39" s="54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3" t="s">
        <v>463</v>
      </c>
      <c r="D40" s="533"/>
      <c r="E40" s="533"/>
      <c r="F40" s="53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6" t="e">
        <f ca="1">"Terbilang : ( "&amp;L42&amp;" Rupiah )"</f>
        <v>#NAME?</v>
      </c>
      <c r="C41" s="537"/>
      <c r="D41" s="537"/>
      <c r="E41" s="537"/>
      <c r="F41" s="537"/>
      <c r="G41" s="537"/>
      <c r="H41" s="537"/>
      <c r="I41" s="537"/>
      <c r="J41" s="537"/>
      <c r="K41" s="538"/>
      <c r="L41" s="44"/>
      <c r="R41" s="58"/>
      <c r="S41" s="58"/>
      <c r="T41" s="58"/>
    </row>
    <row r="42" spans="1:20" s="36" customFormat="1">
      <c r="A42" s="30"/>
      <c r="B42" s="539"/>
      <c r="C42" s="540"/>
      <c r="D42" s="540"/>
      <c r="E42" s="540"/>
      <c r="F42" s="540"/>
      <c r="G42" s="540"/>
      <c r="H42" s="540"/>
      <c r="I42" s="540"/>
      <c r="J42" s="540"/>
      <c r="K42" s="541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K5" sqref="K5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1034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PB BTS NGLESES 11KVA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NGLESES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23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35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"/>
        <v>106600</v>
      </c>
      <c r="I20" s="42">
        <f t="shared" ca="1" si="2"/>
        <v>0</v>
      </c>
      <c r="J20" s="42">
        <f t="shared" ca="1" si="3"/>
        <v>0</v>
      </c>
      <c r="K20" s="43">
        <f t="shared" ca="1" si="0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45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"/>
        <v>297000</v>
      </c>
      <c r="I21" s="42">
        <f t="shared" ca="1" si="2"/>
        <v>0</v>
      </c>
      <c r="J21" s="42">
        <f t="shared" ca="1" si="3"/>
        <v>0</v>
      </c>
      <c r="K21" s="43">
        <f t="shared" ca="1" si="0"/>
        <v>297000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ref="C24:C37" ca="1" si="7">IF(ISERROR(OFFSET($C$223,MATCH(A24,$F$224:$F$373,0),0)),"",OFFSET($C$223,MATCH(A24,$F$224:$F$373,0),0))</f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7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7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7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7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7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7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7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7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7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7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7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7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ref="F36:F80" ca="1" si="8">IF(ISERROR(OFFSET($D$223,MATCH(A36,$F$224:$F$373,0),0)),"",OFFSET($D$223,MATCH(A36,$F$224:$F$373,0),0))</f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7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8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ref="C38:C80" ca="1" si="9">IF(ISERROR(OFFSET($C$223,MATCH(A38,$F$224:$F$373,0),0)),"",OFFSET($C$223,MATCH(A38,$F$224:$F$373,0),0))</f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8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9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8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9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8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9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8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9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8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9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8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9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8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9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8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9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8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9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8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9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8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9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8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9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8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9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8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9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8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9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8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9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8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9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8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9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8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9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8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9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8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9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8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9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8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9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8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9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8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9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8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9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8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9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8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9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8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9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8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0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9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8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0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9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8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0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9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8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0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9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8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0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9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8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0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9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8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0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9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8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0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9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8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0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9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8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0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9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8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0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9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8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0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9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8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11">IF(OR(D79="MDU",D79="MDU-KD"),G79*F79,0)</f>
        <v>0</v>
      </c>
      <c r="I79" s="42">
        <f t="shared" ref="I79:I115" ca="1" si="12">IF(D79="HDW",G79*F79,0)</f>
        <v>0</v>
      </c>
      <c r="J79" s="42">
        <f t="shared" ref="J79:J115" ca="1" si="13">IF(D79="JASA",G79*F79,0)</f>
        <v>0</v>
      </c>
      <c r="K79" s="43">
        <f t="shared" ca="1" si="10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9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8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11"/>
        <v>0</v>
      </c>
      <c r="I80" s="42">
        <f t="shared" ca="1" si="12"/>
        <v>0</v>
      </c>
      <c r="J80" s="42">
        <f t="shared" ca="1" si="13"/>
        <v>0</v>
      </c>
      <c r="K80" s="43">
        <f t="shared" ca="1" si="10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4">IF(C81="","",A81)</f>
        <v/>
      </c>
      <c r="C81" s="109" t="str">
        <f t="shared" ref="C81:C144" ca="1" si="15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6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11"/>
        <v>0</v>
      </c>
      <c r="I81" s="42">
        <f t="shared" ca="1" si="12"/>
        <v>0</v>
      </c>
      <c r="J81" s="42">
        <f t="shared" ca="1" si="13"/>
        <v>0</v>
      </c>
      <c r="K81" s="43">
        <f t="shared" ca="1" si="10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4"/>
        <v/>
      </c>
      <c r="C82" s="109" t="str">
        <f t="shared" ca="1" si="15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6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11"/>
        <v>0</v>
      </c>
      <c r="I82" s="42">
        <f t="shared" ca="1" si="12"/>
        <v>0</v>
      </c>
      <c r="J82" s="42">
        <f t="shared" ca="1" si="13"/>
        <v>0</v>
      </c>
      <c r="K82" s="43">
        <f t="shared" ca="1" si="10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4"/>
        <v/>
      </c>
      <c r="C83" s="109" t="str">
        <f t="shared" ca="1" si="15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6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11"/>
        <v>0</v>
      </c>
      <c r="I83" s="42">
        <f t="shared" ca="1" si="12"/>
        <v>0</v>
      </c>
      <c r="J83" s="42">
        <f t="shared" ca="1" si="13"/>
        <v>0</v>
      </c>
      <c r="K83" s="43">
        <f t="shared" ca="1" si="10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4"/>
        <v/>
      </c>
      <c r="C84" s="109" t="str">
        <f t="shared" ca="1" si="15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6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1"/>
        <v>0</v>
      </c>
      <c r="I84" s="42">
        <f t="shared" ca="1" si="12"/>
        <v>0</v>
      </c>
      <c r="J84" s="42">
        <f t="shared" ca="1" si="13"/>
        <v>0</v>
      </c>
      <c r="K84" s="43">
        <f t="shared" ca="1" si="10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4"/>
        <v/>
      </c>
      <c r="C85" s="109" t="str">
        <f t="shared" ca="1" si="15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6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1"/>
        <v>0</v>
      </c>
      <c r="I85" s="42">
        <f t="shared" ca="1" si="12"/>
        <v>0</v>
      </c>
      <c r="J85" s="42">
        <f t="shared" ca="1" si="13"/>
        <v>0</v>
      </c>
      <c r="K85" s="43">
        <f t="shared" ca="1" si="10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4"/>
        <v/>
      </c>
      <c r="C86" s="109" t="str">
        <f t="shared" ca="1" si="15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6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1"/>
        <v>0</v>
      </c>
      <c r="I86" s="42">
        <f t="shared" ca="1" si="12"/>
        <v>0</v>
      </c>
      <c r="J86" s="42">
        <f t="shared" ca="1" si="13"/>
        <v>0</v>
      </c>
      <c r="K86" s="43">
        <f t="shared" ca="1" si="10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4"/>
        <v/>
      </c>
      <c r="C87" s="109" t="str">
        <f t="shared" ca="1" si="15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6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1"/>
        <v>0</v>
      </c>
      <c r="I87" s="42">
        <f t="shared" ca="1" si="12"/>
        <v>0</v>
      </c>
      <c r="J87" s="42">
        <f t="shared" ca="1" si="13"/>
        <v>0</v>
      </c>
      <c r="K87" s="43">
        <f t="shared" ca="1" si="10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4"/>
        <v/>
      </c>
      <c r="C88" s="109" t="str">
        <f t="shared" ca="1" si="15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6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1"/>
        <v>0</v>
      </c>
      <c r="I88" s="42">
        <f t="shared" ca="1" si="12"/>
        <v>0</v>
      </c>
      <c r="J88" s="42">
        <f t="shared" ca="1" si="13"/>
        <v>0</v>
      </c>
      <c r="K88" s="43">
        <f t="shared" ca="1" si="10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4"/>
        <v/>
      </c>
      <c r="C89" s="109" t="str">
        <f t="shared" ca="1" si="15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6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1"/>
        <v>0</v>
      </c>
      <c r="I89" s="42">
        <f t="shared" ca="1" si="12"/>
        <v>0</v>
      </c>
      <c r="J89" s="42">
        <f t="shared" ca="1" si="13"/>
        <v>0</v>
      </c>
      <c r="K89" s="43">
        <f t="shared" ca="1" si="10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4"/>
        <v/>
      </c>
      <c r="C90" s="109" t="str">
        <f t="shared" ca="1" si="15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6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1"/>
        <v>0</v>
      </c>
      <c r="I90" s="42">
        <f t="shared" ca="1" si="12"/>
        <v>0</v>
      </c>
      <c r="J90" s="42">
        <f t="shared" ca="1" si="13"/>
        <v>0</v>
      </c>
      <c r="K90" s="43">
        <f t="shared" ca="1" si="10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4"/>
        <v/>
      </c>
      <c r="C91" s="109" t="str">
        <f t="shared" ca="1" si="15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6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1"/>
        <v>0</v>
      </c>
      <c r="I91" s="42">
        <f t="shared" ca="1" si="12"/>
        <v>0</v>
      </c>
      <c r="J91" s="42">
        <f t="shared" ca="1" si="13"/>
        <v>0</v>
      </c>
      <c r="K91" s="43">
        <f t="shared" ca="1" si="10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4"/>
        <v/>
      </c>
      <c r="C92" s="109" t="str">
        <f t="shared" ca="1" si="15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6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1"/>
        <v>0</v>
      </c>
      <c r="I92" s="42">
        <f t="shared" ca="1" si="12"/>
        <v>0</v>
      </c>
      <c r="J92" s="42">
        <f t="shared" ca="1" si="13"/>
        <v>0</v>
      </c>
      <c r="K92" s="43">
        <f t="shared" ca="1" si="10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4"/>
        <v/>
      </c>
      <c r="C93" s="109" t="str">
        <f t="shared" ca="1" si="15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6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1"/>
        <v>0</v>
      </c>
      <c r="I93" s="42">
        <f t="shared" ca="1" si="12"/>
        <v>0</v>
      </c>
      <c r="J93" s="42">
        <f t="shared" ca="1" si="13"/>
        <v>0</v>
      </c>
      <c r="K93" s="43">
        <f t="shared" ca="1" si="10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4"/>
        <v/>
      </c>
      <c r="C94" s="109" t="str">
        <f t="shared" ca="1" si="15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6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1"/>
        <v>0</v>
      </c>
      <c r="I94" s="42">
        <f t="shared" ca="1" si="12"/>
        <v>0</v>
      </c>
      <c r="J94" s="42">
        <f t="shared" ca="1" si="13"/>
        <v>0</v>
      </c>
      <c r="K94" s="43">
        <f t="shared" ca="1" si="10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4"/>
        <v/>
      </c>
      <c r="C95" s="109" t="str">
        <f t="shared" ca="1" si="15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6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1"/>
        <v>0</v>
      </c>
      <c r="I95" s="42">
        <f t="shared" ca="1" si="12"/>
        <v>0</v>
      </c>
      <c r="J95" s="42">
        <f t="shared" ca="1" si="13"/>
        <v>0</v>
      </c>
      <c r="K95" s="43">
        <f t="shared" ca="1" si="10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4"/>
        <v/>
      </c>
      <c r="C96" s="109" t="str">
        <f t="shared" ca="1" si="15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6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1"/>
        <v>0</v>
      </c>
      <c r="I96" s="42">
        <f t="shared" ca="1" si="12"/>
        <v>0</v>
      </c>
      <c r="J96" s="42">
        <f t="shared" ca="1" si="13"/>
        <v>0</v>
      </c>
      <c r="K96" s="43">
        <f t="shared" ca="1" si="10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4"/>
        <v/>
      </c>
      <c r="C97" s="109" t="str">
        <f t="shared" ca="1" si="15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6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1"/>
        <v>0</v>
      </c>
      <c r="I97" s="42">
        <f t="shared" ca="1" si="12"/>
        <v>0</v>
      </c>
      <c r="J97" s="42">
        <f t="shared" ca="1" si="13"/>
        <v>0</v>
      </c>
      <c r="K97" s="43">
        <f t="shared" ca="1" si="10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4"/>
        <v/>
      </c>
      <c r="C98" s="109" t="str">
        <f t="shared" ca="1" si="15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6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1"/>
        <v>0</v>
      </c>
      <c r="I98" s="42">
        <f t="shared" ca="1" si="12"/>
        <v>0</v>
      </c>
      <c r="J98" s="42">
        <f t="shared" ca="1" si="13"/>
        <v>0</v>
      </c>
      <c r="K98" s="43">
        <f t="shared" ca="1" si="10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4"/>
        <v/>
      </c>
      <c r="C99" s="109" t="str">
        <f t="shared" ca="1" si="15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6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1"/>
        <v>0</v>
      </c>
      <c r="I99" s="42">
        <f t="shared" ca="1" si="12"/>
        <v>0</v>
      </c>
      <c r="J99" s="42">
        <f t="shared" ca="1" si="13"/>
        <v>0</v>
      </c>
      <c r="K99" s="43">
        <f t="shared" ca="1" si="10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4"/>
        <v/>
      </c>
      <c r="C100" s="109" t="str">
        <f t="shared" ca="1" si="15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6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1"/>
        <v>0</v>
      </c>
      <c r="I100" s="42">
        <f t="shared" ca="1" si="12"/>
        <v>0</v>
      </c>
      <c r="J100" s="42">
        <f t="shared" ca="1" si="13"/>
        <v>0</v>
      </c>
      <c r="K100" s="43">
        <f t="shared" ca="1" si="10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4"/>
        <v/>
      </c>
      <c r="C101" s="109" t="str">
        <f t="shared" ca="1" si="15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6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1"/>
        <v>0</v>
      </c>
      <c r="I101" s="42">
        <f t="shared" ca="1" si="12"/>
        <v>0</v>
      </c>
      <c r="J101" s="42">
        <f t="shared" ca="1" si="13"/>
        <v>0</v>
      </c>
      <c r="K101" s="43">
        <f t="shared" ca="1" si="10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4"/>
        <v/>
      </c>
      <c r="C102" s="109" t="str">
        <f t="shared" ca="1" si="15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6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1"/>
        <v>0</v>
      </c>
      <c r="I102" s="42">
        <f t="shared" ca="1" si="12"/>
        <v>0</v>
      </c>
      <c r="J102" s="42">
        <f t="shared" ca="1" si="13"/>
        <v>0</v>
      </c>
      <c r="K102" s="43">
        <f t="shared" ca="1" si="10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4"/>
        <v/>
      </c>
      <c r="C103" s="109" t="str">
        <f t="shared" ca="1" si="15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6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1"/>
        <v>0</v>
      </c>
      <c r="I103" s="42">
        <f t="shared" ca="1" si="12"/>
        <v>0</v>
      </c>
      <c r="J103" s="42">
        <f t="shared" ca="1" si="13"/>
        <v>0</v>
      </c>
      <c r="K103" s="43">
        <f t="shared" ca="1" si="10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4"/>
        <v/>
      </c>
      <c r="C104" s="109" t="str">
        <f t="shared" ca="1" si="15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6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1"/>
        <v>0</v>
      </c>
      <c r="I104" s="42">
        <f t="shared" ca="1" si="12"/>
        <v>0</v>
      </c>
      <c r="J104" s="42">
        <f t="shared" ca="1" si="13"/>
        <v>0</v>
      </c>
      <c r="K104" s="43">
        <f t="shared" ca="1" si="10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4"/>
        <v/>
      </c>
      <c r="C105" s="109" t="str">
        <f t="shared" ca="1" si="15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6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1"/>
        <v>0</v>
      </c>
      <c r="I105" s="42">
        <f t="shared" ca="1" si="12"/>
        <v>0</v>
      </c>
      <c r="J105" s="42">
        <f t="shared" ca="1" si="13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4"/>
        <v/>
      </c>
      <c r="C106" s="109" t="str">
        <f t="shared" ca="1" si="15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6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1"/>
        <v>0</v>
      </c>
      <c r="I106" s="42">
        <f t="shared" ca="1" si="12"/>
        <v>0</v>
      </c>
      <c r="J106" s="42">
        <f t="shared" ca="1" si="13"/>
        <v>0</v>
      </c>
      <c r="K106" s="43">
        <f t="shared" ref="K106:K114" ca="1" si="17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4"/>
        <v/>
      </c>
      <c r="C107" s="109" t="str">
        <f t="shared" ca="1" si="15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6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1"/>
        <v>0</v>
      </c>
      <c r="I107" s="42">
        <f t="shared" ca="1" si="12"/>
        <v>0</v>
      </c>
      <c r="J107" s="42">
        <f t="shared" ca="1" si="13"/>
        <v>0</v>
      </c>
      <c r="K107" s="43">
        <f t="shared" ca="1" si="17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4"/>
        <v/>
      </c>
      <c r="C108" s="109" t="str">
        <f t="shared" ca="1" si="15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6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1"/>
        <v>0</v>
      </c>
      <c r="I108" s="42">
        <f t="shared" ca="1" si="12"/>
        <v>0</v>
      </c>
      <c r="J108" s="42">
        <f t="shared" ca="1" si="13"/>
        <v>0</v>
      </c>
      <c r="K108" s="43">
        <f t="shared" ca="1" si="17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4"/>
        <v/>
      </c>
      <c r="C109" s="109" t="str">
        <f t="shared" ca="1" si="15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6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1"/>
        <v>0</v>
      </c>
      <c r="I109" s="42">
        <f t="shared" ca="1" si="12"/>
        <v>0</v>
      </c>
      <c r="J109" s="42">
        <f t="shared" ca="1" si="13"/>
        <v>0</v>
      </c>
      <c r="K109" s="43">
        <f t="shared" ca="1" si="17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4"/>
        <v/>
      </c>
      <c r="C110" s="109" t="str">
        <f t="shared" ca="1" si="15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6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1"/>
        <v>0</v>
      </c>
      <c r="I110" s="42">
        <f t="shared" ca="1" si="12"/>
        <v>0</v>
      </c>
      <c r="J110" s="42">
        <f t="shared" ca="1" si="13"/>
        <v>0</v>
      </c>
      <c r="K110" s="43">
        <f t="shared" ca="1" si="17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4"/>
        <v/>
      </c>
      <c r="C111" s="109" t="str">
        <f t="shared" ca="1" si="15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6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1"/>
        <v>0</v>
      </c>
      <c r="I111" s="42">
        <f t="shared" ca="1" si="12"/>
        <v>0</v>
      </c>
      <c r="J111" s="42">
        <f t="shared" ca="1" si="13"/>
        <v>0</v>
      </c>
      <c r="K111" s="43">
        <f t="shared" ca="1" si="17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4"/>
        <v/>
      </c>
      <c r="C112" s="109" t="str">
        <f t="shared" ca="1" si="15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6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1"/>
        <v>0</v>
      </c>
      <c r="I112" s="42">
        <f t="shared" ca="1" si="12"/>
        <v>0</v>
      </c>
      <c r="J112" s="42">
        <f t="shared" ca="1" si="13"/>
        <v>0</v>
      </c>
      <c r="K112" s="43">
        <f t="shared" ca="1" si="17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4"/>
        <v/>
      </c>
      <c r="C113" s="109" t="str">
        <f t="shared" ca="1" si="15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6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1"/>
        <v>0</v>
      </c>
      <c r="I113" s="42">
        <f t="shared" ca="1" si="12"/>
        <v>0</v>
      </c>
      <c r="J113" s="42">
        <f t="shared" ca="1" si="13"/>
        <v>0</v>
      </c>
      <c r="K113" s="43">
        <f t="shared" ca="1" si="17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4"/>
        <v/>
      </c>
      <c r="C114" s="109" t="str">
        <f t="shared" ca="1" si="15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6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1"/>
        <v>0</v>
      </c>
      <c r="I114" s="42">
        <f t="shared" ca="1" si="12"/>
        <v>0</v>
      </c>
      <c r="J114" s="42">
        <f t="shared" ca="1" si="13"/>
        <v>0</v>
      </c>
      <c r="K114" s="43">
        <f t="shared" ca="1" si="17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4"/>
        <v/>
      </c>
      <c r="C115" s="109" t="str">
        <f t="shared" ca="1" si="15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6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1"/>
        <v>0</v>
      </c>
      <c r="I115" s="42">
        <f t="shared" ca="1" si="12"/>
        <v>0</v>
      </c>
      <c r="J115" s="42">
        <f t="shared" ca="1" si="13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4"/>
        <v/>
      </c>
      <c r="C116" s="109" t="str">
        <f t="shared" ca="1" si="15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6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8">IF(OR(D116="MDU",D116="MDU-KD"),G116*F116,0)</f>
        <v>0</v>
      </c>
      <c r="I116" s="42">
        <f t="shared" ref="I116:I165" ca="1" si="19">IF(D116="HDW",G116*F116,0)</f>
        <v>0</v>
      </c>
      <c r="J116" s="42">
        <f t="shared" ref="J116:J165" ca="1" si="20">IF(D116="JASA",G116*F116,0)</f>
        <v>0</v>
      </c>
      <c r="K116" s="43">
        <f t="shared" ref="K116:K165" ca="1" si="21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4"/>
        <v/>
      </c>
      <c r="C117" s="109" t="str">
        <f t="shared" ca="1" si="15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6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8"/>
        <v>0</v>
      </c>
      <c r="I117" s="42">
        <f t="shared" ca="1" si="19"/>
        <v>0</v>
      </c>
      <c r="J117" s="42">
        <f t="shared" ca="1" si="20"/>
        <v>0</v>
      </c>
      <c r="K117" s="43">
        <f t="shared" ca="1" si="21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4"/>
        <v/>
      </c>
      <c r="C118" s="109" t="str">
        <f t="shared" ca="1" si="15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6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8"/>
        <v>0</v>
      </c>
      <c r="I118" s="42">
        <f t="shared" ca="1" si="19"/>
        <v>0</v>
      </c>
      <c r="J118" s="42">
        <f t="shared" ca="1" si="20"/>
        <v>0</v>
      </c>
      <c r="K118" s="43">
        <f t="shared" ca="1" si="21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4"/>
        <v/>
      </c>
      <c r="C119" s="109" t="str">
        <f t="shared" ca="1" si="15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6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8"/>
        <v>0</v>
      </c>
      <c r="I119" s="42">
        <f t="shared" ca="1" si="19"/>
        <v>0</v>
      </c>
      <c r="J119" s="42">
        <f t="shared" ca="1" si="20"/>
        <v>0</v>
      </c>
      <c r="K119" s="43">
        <f t="shared" ca="1" si="21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4"/>
        <v/>
      </c>
      <c r="C120" s="109" t="str">
        <f t="shared" ca="1" si="15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6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8"/>
        <v>0</v>
      </c>
      <c r="I120" s="42">
        <f t="shared" ca="1" si="19"/>
        <v>0</v>
      </c>
      <c r="J120" s="42">
        <f t="shared" ca="1" si="20"/>
        <v>0</v>
      </c>
      <c r="K120" s="43">
        <f t="shared" ca="1" si="21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4"/>
        <v/>
      </c>
      <c r="C121" s="109" t="str">
        <f t="shared" ca="1" si="15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6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8"/>
        <v>0</v>
      </c>
      <c r="I121" s="42">
        <f t="shared" ca="1" si="19"/>
        <v>0</v>
      </c>
      <c r="J121" s="42">
        <f t="shared" ca="1" si="20"/>
        <v>0</v>
      </c>
      <c r="K121" s="43">
        <f t="shared" ca="1" si="21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4"/>
        <v/>
      </c>
      <c r="C122" s="109" t="str">
        <f t="shared" ca="1" si="15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6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8"/>
        <v>0</v>
      </c>
      <c r="I122" s="42">
        <f t="shared" ca="1" si="19"/>
        <v>0</v>
      </c>
      <c r="J122" s="42">
        <f t="shared" ca="1" si="20"/>
        <v>0</v>
      </c>
      <c r="K122" s="43">
        <f t="shared" ca="1" si="21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4"/>
        <v/>
      </c>
      <c r="C123" s="109" t="str">
        <f t="shared" ca="1" si="15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6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8"/>
        <v>0</v>
      </c>
      <c r="I123" s="42">
        <f t="shared" ca="1" si="19"/>
        <v>0</v>
      </c>
      <c r="J123" s="42">
        <f t="shared" ca="1" si="20"/>
        <v>0</v>
      </c>
      <c r="K123" s="43">
        <f t="shared" ca="1" si="21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4"/>
        <v/>
      </c>
      <c r="C124" s="109" t="str">
        <f t="shared" ca="1" si="15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6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8"/>
        <v>0</v>
      </c>
      <c r="I124" s="42">
        <f t="shared" ca="1" si="19"/>
        <v>0</v>
      </c>
      <c r="J124" s="42">
        <f t="shared" ca="1" si="20"/>
        <v>0</v>
      </c>
      <c r="K124" s="43">
        <f t="shared" ca="1" si="21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4"/>
        <v/>
      </c>
      <c r="C125" s="109" t="str">
        <f t="shared" ca="1" si="15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6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8"/>
        <v>0</v>
      </c>
      <c r="I125" s="42">
        <f t="shared" ca="1" si="19"/>
        <v>0</v>
      </c>
      <c r="J125" s="42">
        <f t="shared" ca="1" si="20"/>
        <v>0</v>
      </c>
      <c r="K125" s="43">
        <f t="shared" ca="1" si="21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4"/>
        <v/>
      </c>
      <c r="C126" s="109" t="str">
        <f t="shared" ca="1" si="15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6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8"/>
        <v>0</v>
      </c>
      <c r="I126" s="42">
        <f t="shared" ca="1" si="19"/>
        <v>0</v>
      </c>
      <c r="J126" s="42">
        <f t="shared" ca="1" si="20"/>
        <v>0</v>
      </c>
      <c r="K126" s="43">
        <f t="shared" ca="1" si="21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4"/>
        <v/>
      </c>
      <c r="C127" s="109" t="str">
        <f t="shared" ca="1" si="15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6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8"/>
        <v>0</v>
      </c>
      <c r="I127" s="42">
        <f t="shared" ca="1" si="19"/>
        <v>0</v>
      </c>
      <c r="J127" s="42">
        <f t="shared" ca="1" si="20"/>
        <v>0</v>
      </c>
      <c r="K127" s="43">
        <f t="shared" ca="1" si="21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4"/>
        <v/>
      </c>
      <c r="C128" s="109" t="str">
        <f t="shared" ca="1" si="15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6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8"/>
        <v>0</v>
      </c>
      <c r="I128" s="42">
        <f t="shared" ca="1" si="19"/>
        <v>0</v>
      </c>
      <c r="J128" s="42">
        <f t="shared" ca="1" si="20"/>
        <v>0</v>
      </c>
      <c r="K128" s="43">
        <f t="shared" ca="1" si="21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4"/>
        <v/>
      </c>
      <c r="C129" s="109" t="str">
        <f t="shared" ca="1" si="15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6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8"/>
        <v>0</v>
      </c>
      <c r="I129" s="42">
        <f t="shared" ca="1" si="19"/>
        <v>0</v>
      </c>
      <c r="J129" s="42">
        <f t="shared" ca="1" si="20"/>
        <v>0</v>
      </c>
      <c r="K129" s="43">
        <f t="shared" ca="1" si="21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4"/>
        <v/>
      </c>
      <c r="C130" s="109" t="str">
        <f t="shared" ca="1" si="15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6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8"/>
        <v>0</v>
      </c>
      <c r="I130" s="42">
        <f t="shared" ca="1" si="19"/>
        <v>0</v>
      </c>
      <c r="J130" s="42">
        <f t="shared" ca="1" si="20"/>
        <v>0</v>
      </c>
      <c r="K130" s="43">
        <f t="shared" ca="1" si="21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4"/>
        <v/>
      </c>
      <c r="C131" s="109" t="str">
        <f t="shared" ca="1" si="15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6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8"/>
        <v>0</v>
      </c>
      <c r="I131" s="42">
        <f t="shared" ca="1" si="19"/>
        <v>0</v>
      </c>
      <c r="J131" s="42">
        <f t="shared" ca="1" si="20"/>
        <v>0</v>
      </c>
      <c r="K131" s="43">
        <f t="shared" ca="1" si="21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4"/>
        <v/>
      </c>
      <c r="C132" s="109" t="str">
        <f t="shared" ca="1" si="15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6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8"/>
        <v>0</v>
      </c>
      <c r="I132" s="42">
        <f t="shared" ca="1" si="19"/>
        <v>0</v>
      </c>
      <c r="J132" s="42">
        <f t="shared" ca="1" si="20"/>
        <v>0</v>
      </c>
      <c r="K132" s="43">
        <f t="shared" ca="1" si="21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4"/>
        <v/>
      </c>
      <c r="C133" s="109" t="str">
        <f t="shared" ca="1" si="15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6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8"/>
        <v>0</v>
      </c>
      <c r="I133" s="42">
        <f t="shared" ca="1" si="19"/>
        <v>0</v>
      </c>
      <c r="J133" s="42">
        <f t="shared" ca="1" si="20"/>
        <v>0</v>
      </c>
      <c r="K133" s="43">
        <f t="shared" ca="1" si="21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4"/>
        <v/>
      </c>
      <c r="C134" s="109" t="str">
        <f t="shared" ca="1" si="15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6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8"/>
        <v>0</v>
      </c>
      <c r="I134" s="42">
        <f t="shared" ca="1" si="19"/>
        <v>0</v>
      </c>
      <c r="J134" s="42">
        <f t="shared" ca="1" si="20"/>
        <v>0</v>
      </c>
      <c r="K134" s="43">
        <f t="shared" ca="1" si="21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4"/>
        <v/>
      </c>
      <c r="C135" s="109" t="str">
        <f t="shared" ca="1" si="15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6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8"/>
        <v>0</v>
      </c>
      <c r="I135" s="42">
        <f t="shared" ca="1" si="19"/>
        <v>0</v>
      </c>
      <c r="J135" s="42">
        <f t="shared" ca="1" si="20"/>
        <v>0</v>
      </c>
      <c r="K135" s="43">
        <f t="shared" ca="1" si="21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4"/>
        <v/>
      </c>
      <c r="C136" s="109" t="str">
        <f t="shared" ca="1" si="15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6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8"/>
        <v>0</v>
      </c>
      <c r="I136" s="42">
        <f t="shared" ca="1" si="19"/>
        <v>0</v>
      </c>
      <c r="J136" s="42">
        <f t="shared" ca="1" si="20"/>
        <v>0</v>
      </c>
      <c r="K136" s="43">
        <f t="shared" ca="1" si="21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4"/>
        <v/>
      </c>
      <c r="C137" s="109" t="str">
        <f t="shared" ca="1" si="15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6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8"/>
        <v>0</v>
      </c>
      <c r="I137" s="42">
        <f t="shared" ca="1" si="19"/>
        <v>0</v>
      </c>
      <c r="J137" s="42">
        <f t="shared" ca="1" si="20"/>
        <v>0</v>
      </c>
      <c r="K137" s="43">
        <f t="shared" ca="1" si="21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4"/>
        <v/>
      </c>
      <c r="C138" s="109" t="str">
        <f t="shared" ca="1" si="15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6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8"/>
        <v>0</v>
      </c>
      <c r="I138" s="42">
        <f t="shared" ca="1" si="19"/>
        <v>0</v>
      </c>
      <c r="J138" s="42">
        <f t="shared" ca="1" si="20"/>
        <v>0</v>
      </c>
      <c r="K138" s="43">
        <f t="shared" ca="1" si="21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4"/>
        <v/>
      </c>
      <c r="C139" s="109" t="str">
        <f t="shared" ca="1" si="15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6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8"/>
        <v>0</v>
      </c>
      <c r="I139" s="42">
        <f t="shared" ca="1" si="19"/>
        <v>0</v>
      </c>
      <c r="J139" s="42">
        <f t="shared" ca="1" si="20"/>
        <v>0</v>
      </c>
      <c r="K139" s="43">
        <f t="shared" ca="1" si="21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4"/>
        <v/>
      </c>
      <c r="C140" s="109" t="str">
        <f t="shared" ca="1" si="15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6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8"/>
        <v>0</v>
      </c>
      <c r="I140" s="42">
        <f t="shared" ca="1" si="19"/>
        <v>0</v>
      </c>
      <c r="J140" s="42">
        <f t="shared" ca="1" si="20"/>
        <v>0</v>
      </c>
      <c r="K140" s="43">
        <f t="shared" ca="1" si="21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4"/>
        <v/>
      </c>
      <c r="C141" s="109" t="str">
        <f t="shared" ca="1" si="15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6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8"/>
        <v>0</v>
      </c>
      <c r="I141" s="42">
        <f t="shared" ca="1" si="19"/>
        <v>0</v>
      </c>
      <c r="J141" s="42">
        <f t="shared" ca="1" si="20"/>
        <v>0</v>
      </c>
      <c r="K141" s="43">
        <f t="shared" ca="1" si="21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4"/>
        <v/>
      </c>
      <c r="C142" s="109" t="str">
        <f t="shared" ca="1" si="15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6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8"/>
        <v>0</v>
      </c>
      <c r="I142" s="42">
        <f t="shared" ca="1" si="19"/>
        <v>0</v>
      </c>
      <c r="J142" s="42">
        <f t="shared" ca="1" si="20"/>
        <v>0</v>
      </c>
      <c r="K142" s="43">
        <f t="shared" ca="1" si="21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4"/>
        <v/>
      </c>
      <c r="C143" s="109" t="str">
        <f t="shared" ca="1" si="15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6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8"/>
        <v>0</v>
      </c>
      <c r="I143" s="42">
        <f t="shared" ca="1" si="19"/>
        <v>0</v>
      </c>
      <c r="J143" s="42">
        <f t="shared" ca="1" si="20"/>
        <v>0</v>
      </c>
      <c r="K143" s="43">
        <f t="shared" ca="1" si="21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4"/>
        <v/>
      </c>
      <c r="C144" s="109" t="str">
        <f t="shared" ca="1" si="15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6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8"/>
        <v>0</v>
      </c>
      <c r="I144" s="42">
        <f t="shared" ca="1" si="19"/>
        <v>0</v>
      </c>
      <c r="J144" s="42">
        <f t="shared" ca="1" si="20"/>
        <v>0</v>
      </c>
      <c r="K144" s="43">
        <f t="shared" ca="1" si="21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4"/>
        <v/>
      </c>
      <c r="C145" s="109" t="str">
        <f t="shared" ref="C145:C165" ca="1" si="22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3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8"/>
        <v>0</v>
      </c>
      <c r="I145" s="42">
        <f t="shared" ca="1" si="19"/>
        <v>0</v>
      </c>
      <c r="J145" s="42">
        <f t="shared" ca="1" si="20"/>
        <v>0</v>
      </c>
      <c r="K145" s="43">
        <f t="shared" ca="1" si="21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4"/>
        <v/>
      </c>
      <c r="C146" s="109" t="str">
        <f t="shared" ca="1" si="22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3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8"/>
        <v>0</v>
      </c>
      <c r="I146" s="42">
        <f t="shared" ca="1" si="19"/>
        <v>0</v>
      </c>
      <c r="J146" s="42">
        <f t="shared" ca="1" si="20"/>
        <v>0</v>
      </c>
      <c r="K146" s="43">
        <f t="shared" ca="1" si="21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4"/>
        <v/>
      </c>
      <c r="C147" s="109" t="str">
        <f t="shared" ca="1" si="22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3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8"/>
        <v>0</v>
      </c>
      <c r="I147" s="42">
        <f t="shared" ca="1" si="19"/>
        <v>0</v>
      </c>
      <c r="J147" s="42">
        <f t="shared" ca="1" si="20"/>
        <v>0</v>
      </c>
      <c r="K147" s="43">
        <f t="shared" ca="1" si="21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4"/>
        <v/>
      </c>
      <c r="C148" s="109" t="str">
        <f t="shared" ca="1" si="22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3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8"/>
        <v>0</v>
      </c>
      <c r="I148" s="42">
        <f t="shared" ca="1" si="19"/>
        <v>0</v>
      </c>
      <c r="J148" s="42">
        <f t="shared" ca="1" si="20"/>
        <v>0</v>
      </c>
      <c r="K148" s="43">
        <f t="shared" ca="1" si="21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4"/>
        <v/>
      </c>
      <c r="C149" s="109" t="str">
        <f t="shared" ca="1" si="22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3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8"/>
        <v>0</v>
      </c>
      <c r="I149" s="42">
        <f t="shared" ca="1" si="19"/>
        <v>0</v>
      </c>
      <c r="J149" s="42">
        <f t="shared" ca="1" si="20"/>
        <v>0</v>
      </c>
      <c r="K149" s="43">
        <f t="shared" ca="1" si="21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4"/>
        <v/>
      </c>
      <c r="C150" s="109" t="str">
        <f t="shared" ca="1" si="22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3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8"/>
        <v>0</v>
      </c>
      <c r="I150" s="42">
        <f t="shared" ca="1" si="19"/>
        <v>0</v>
      </c>
      <c r="J150" s="42">
        <f t="shared" ca="1" si="20"/>
        <v>0</v>
      </c>
      <c r="K150" s="43">
        <f t="shared" ca="1" si="21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4"/>
        <v/>
      </c>
      <c r="C151" s="109" t="str">
        <f t="shared" ca="1" si="22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3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8"/>
        <v>0</v>
      </c>
      <c r="I151" s="42">
        <f t="shared" ca="1" si="19"/>
        <v>0</v>
      </c>
      <c r="J151" s="42">
        <f t="shared" ca="1" si="20"/>
        <v>0</v>
      </c>
      <c r="K151" s="43">
        <f t="shared" ca="1" si="21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4"/>
        <v/>
      </c>
      <c r="C152" s="109" t="str">
        <f t="shared" ca="1" si="22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3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8"/>
        <v>0</v>
      </c>
      <c r="I152" s="42">
        <f t="shared" ca="1" si="19"/>
        <v>0</v>
      </c>
      <c r="J152" s="42">
        <f t="shared" ca="1" si="20"/>
        <v>0</v>
      </c>
      <c r="K152" s="43">
        <f t="shared" ca="1" si="21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4"/>
        <v/>
      </c>
      <c r="C153" s="109" t="str">
        <f t="shared" ca="1" si="22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3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8"/>
        <v>0</v>
      </c>
      <c r="I153" s="42">
        <f t="shared" ca="1" si="19"/>
        <v>0</v>
      </c>
      <c r="J153" s="42">
        <f t="shared" ca="1" si="20"/>
        <v>0</v>
      </c>
      <c r="K153" s="43">
        <f t="shared" ca="1" si="21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4"/>
        <v/>
      </c>
      <c r="C154" s="109" t="str">
        <f t="shared" ca="1" si="22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3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8"/>
        <v>0</v>
      </c>
      <c r="I154" s="42">
        <f t="shared" ca="1" si="19"/>
        <v>0</v>
      </c>
      <c r="J154" s="42">
        <f t="shared" ca="1" si="20"/>
        <v>0</v>
      </c>
      <c r="K154" s="43">
        <f t="shared" ca="1" si="21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4"/>
        <v/>
      </c>
      <c r="C155" s="109" t="str">
        <f t="shared" ca="1" si="22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3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8"/>
        <v>0</v>
      </c>
      <c r="I155" s="42">
        <f t="shared" ca="1" si="19"/>
        <v>0</v>
      </c>
      <c r="J155" s="42">
        <f t="shared" ca="1" si="20"/>
        <v>0</v>
      </c>
      <c r="K155" s="43">
        <f t="shared" ca="1" si="21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4"/>
        <v/>
      </c>
      <c r="C156" s="109" t="str">
        <f t="shared" ca="1" si="22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3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8"/>
        <v>0</v>
      </c>
      <c r="I156" s="42">
        <f t="shared" ca="1" si="19"/>
        <v>0</v>
      </c>
      <c r="J156" s="42">
        <f t="shared" ca="1" si="20"/>
        <v>0</v>
      </c>
      <c r="K156" s="43">
        <f t="shared" ca="1" si="21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4"/>
        <v/>
      </c>
      <c r="C157" s="109" t="str">
        <f t="shared" ca="1" si="22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3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8"/>
        <v>0</v>
      </c>
      <c r="I157" s="42">
        <f t="shared" ca="1" si="19"/>
        <v>0</v>
      </c>
      <c r="J157" s="42">
        <f t="shared" ca="1" si="20"/>
        <v>0</v>
      </c>
      <c r="K157" s="43">
        <f t="shared" ca="1" si="21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4"/>
        <v/>
      </c>
      <c r="C158" s="109" t="str">
        <f t="shared" ca="1" si="22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3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8"/>
        <v>0</v>
      </c>
      <c r="I158" s="42">
        <f t="shared" ca="1" si="19"/>
        <v>0</v>
      </c>
      <c r="J158" s="42">
        <f t="shared" ca="1" si="20"/>
        <v>0</v>
      </c>
      <c r="K158" s="43">
        <f t="shared" ca="1" si="21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4"/>
        <v/>
      </c>
      <c r="C159" s="109" t="str">
        <f t="shared" ca="1" si="22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3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8"/>
        <v>0</v>
      </c>
      <c r="I159" s="42">
        <f t="shared" ca="1" si="19"/>
        <v>0</v>
      </c>
      <c r="J159" s="42">
        <f t="shared" ca="1" si="20"/>
        <v>0</v>
      </c>
      <c r="K159" s="43">
        <f t="shared" ca="1" si="21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4"/>
        <v/>
      </c>
      <c r="C160" s="109" t="str">
        <f t="shared" ca="1" si="22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3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8"/>
        <v>0</v>
      </c>
      <c r="I160" s="42">
        <f t="shared" ca="1" si="19"/>
        <v>0</v>
      </c>
      <c r="J160" s="42">
        <f t="shared" ca="1" si="20"/>
        <v>0</v>
      </c>
      <c r="K160" s="43">
        <f t="shared" ca="1" si="21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4"/>
        <v/>
      </c>
      <c r="C161" s="109" t="str">
        <f t="shared" ca="1" si="22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3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8"/>
        <v>0</v>
      </c>
      <c r="I161" s="42">
        <f t="shared" ca="1" si="19"/>
        <v>0</v>
      </c>
      <c r="J161" s="42">
        <f t="shared" ca="1" si="20"/>
        <v>0</v>
      </c>
      <c r="K161" s="43">
        <f t="shared" ca="1" si="21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4"/>
        <v/>
      </c>
      <c r="C162" s="109" t="str">
        <f t="shared" ca="1" si="22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3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8"/>
        <v>0</v>
      </c>
      <c r="I162" s="42">
        <f t="shared" ca="1" si="19"/>
        <v>0</v>
      </c>
      <c r="J162" s="42">
        <f t="shared" ca="1" si="20"/>
        <v>0</v>
      </c>
      <c r="K162" s="43">
        <f t="shared" ca="1" si="21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4"/>
        <v/>
      </c>
      <c r="C163" s="109" t="str">
        <f t="shared" ca="1" si="22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3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8"/>
        <v>0</v>
      </c>
      <c r="I163" s="42">
        <f t="shared" ca="1" si="19"/>
        <v>0</v>
      </c>
      <c r="J163" s="42">
        <f t="shared" ca="1" si="20"/>
        <v>0</v>
      </c>
      <c r="K163" s="43">
        <f t="shared" ca="1" si="21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4"/>
        <v/>
      </c>
      <c r="C164" s="109" t="str">
        <f t="shared" ca="1" si="22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3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8"/>
        <v>0</v>
      </c>
      <c r="I164" s="42">
        <f t="shared" ca="1" si="19"/>
        <v>0</v>
      </c>
      <c r="J164" s="42">
        <f t="shared" ca="1" si="20"/>
        <v>0</v>
      </c>
      <c r="K164" s="43">
        <f t="shared" ca="1" si="21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4"/>
        <v/>
      </c>
      <c r="C165" s="109" t="str">
        <f t="shared" ca="1" si="22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3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8"/>
        <v>0</v>
      </c>
      <c r="I165" s="42">
        <f t="shared" ca="1" si="19"/>
        <v>0</v>
      </c>
      <c r="J165" s="42">
        <f t="shared" ca="1" si="20"/>
        <v>0</v>
      </c>
      <c r="K165" s="43">
        <f t="shared" ca="1" si="21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3" t="s">
        <v>1008</v>
      </c>
      <c r="D168" s="543"/>
      <c r="E168" s="543"/>
      <c r="F168" s="543"/>
      <c r="G168" s="77" t="s">
        <v>9</v>
      </c>
      <c r="H168" s="55">
        <f ca="1">SUM(H14:H167)</f>
        <v>30057150</v>
      </c>
      <c r="I168" s="55">
        <f ca="1">SUM(I14:I167)</f>
        <v>0</v>
      </c>
      <c r="J168" s="55">
        <f ca="1">SUM(J14:J167)</f>
        <v>0</v>
      </c>
      <c r="K168" s="55">
        <f ca="1">SUM(K14:K167)</f>
        <v>30057150</v>
      </c>
      <c r="L168" s="44"/>
      <c r="R168" s="99"/>
      <c r="S168" s="99"/>
      <c r="T168" s="99"/>
    </row>
    <row r="169" spans="1:20" s="36" customFormat="1">
      <c r="A169" s="30"/>
      <c r="B169" s="56"/>
      <c r="C169" s="544" t="s">
        <v>462</v>
      </c>
      <c r="D169" s="544"/>
      <c r="E169" s="544"/>
      <c r="F169" s="544"/>
      <c r="G169" s="59" t="s">
        <v>9</v>
      </c>
      <c r="H169" s="60">
        <f ca="1">H168*0.1</f>
        <v>3005715</v>
      </c>
      <c r="I169" s="60">
        <f ca="1">I168*0.1</f>
        <v>0</v>
      </c>
      <c r="J169" s="60">
        <f ca="1">J168*0.1</f>
        <v>0</v>
      </c>
      <c r="K169" s="60">
        <f ca="1">K168*0.1</f>
        <v>3005715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3" t="s">
        <v>463</v>
      </c>
      <c r="D170" s="533"/>
      <c r="E170" s="533"/>
      <c r="F170" s="533"/>
      <c r="G170" s="61" t="s">
        <v>9</v>
      </c>
      <c r="H170" s="78">
        <f ca="1">SUM(H168:H169)</f>
        <v>33062865</v>
      </c>
      <c r="I170" s="78">
        <f ca="1">SUM(I168:I169)</f>
        <v>0</v>
      </c>
      <c r="J170" s="61">
        <f ca="1">SUM(J168:J169)</f>
        <v>0</v>
      </c>
      <c r="K170" s="61">
        <f ca="1">SUM(K168:K169)</f>
        <v>33062865</v>
      </c>
      <c r="L170" s="44"/>
      <c r="R170" s="99"/>
      <c r="S170" s="99"/>
      <c r="T170" s="99"/>
    </row>
    <row r="171" spans="1:20" s="36" customFormat="1">
      <c r="A171" s="30"/>
      <c r="B171" s="536" t="e">
        <f ca="1">"Terbilang : ( "&amp;L172&amp;" Rupiah )"</f>
        <v>#NAME?</v>
      </c>
      <c r="C171" s="537"/>
      <c r="D171" s="537"/>
      <c r="E171" s="537"/>
      <c r="F171" s="537"/>
      <c r="G171" s="537"/>
      <c r="H171" s="537"/>
      <c r="I171" s="537"/>
      <c r="J171" s="537"/>
      <c r="K171" s="538"/>
      <c r="L171" s="44"/>
      <c r="R171" s="58"/>
      <c r="S171" s="58"/>
      <c r="T171" s="58"/>
    </row>
    <row r="172" spans="1:20" s="36" customFormat="1">
      <c r="A172" s="30"/>
      <c r="B172" s="539"/>
      <c r="C172" s="540"/>
      <c r="D172" s="540"/>
      <c r="E172" s="540"/>
      <c r="F172" s="540"/>
      <c r="G172" s="540"/>
      <c r="H172" s="540"/>
      <c r="I172" s="540"/>
      <c r="J172" s="540"/>
      <c r="K172" s="541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4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1</v>
      </c>
      <c r="E226" s="24">
        <f t="shared" ca="1" si="24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4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4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4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4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4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4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4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4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4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4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4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4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1</v>
      </c>
      <c r="E239" s="24">
        <f t="shared" ca="1" si="24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4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4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4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4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4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4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4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4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4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4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4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4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4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4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4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4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4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4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4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4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4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4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4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4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4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4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4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4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4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4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4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4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4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4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4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4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4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4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4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4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4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4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4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4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4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4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4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4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4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5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5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5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5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5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5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5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5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5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5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5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5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5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5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5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5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5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5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5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5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5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5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5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5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5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5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5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5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5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5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5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5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5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5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5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5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5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5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5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5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5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5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5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5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5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5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5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5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5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5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5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5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5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5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5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5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5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5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5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5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5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45</v>
      </c>
      <c r="E350" s="24">
        <f t="shared" ca="1" si="25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5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5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6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6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6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6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6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6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6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6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6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6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6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6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6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6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6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6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6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6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6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6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6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0" priority="4" operator="equal">
      <formula>0</formula>
    </cfRule>
  </conditionalFormatting>
  <conditionalFormatting sqref="B217 D217:G217">
    <cfRule type="cellIs" dxfId="29" priority="11" operator="equal">
      <formula>0</formula>
    </cfRule>
  </conditionalFormatting>
  <conditionalFormatting sqref="B8:C135">
    <cfRule type="cellIs" dxfId="28" priority="66" operator="equal">
      <formula>0</formula>
    </cfRule>
  </conditionalFormatting>
  <conditionalFormatting sqref="B216:G216">
    <cfRule type="cellIs" dxfId="27" priority="16" operator="equal">
      <formula>0</formula>
    </cfRule>
  </conditionalFormatting>
  <conditionalFormatting sqref="B218:G1496">
    <cfRule type="cellIs" dxfId="26" priority="1" operator="equal">
      <formula>0</formula>
    </cfRule>
  </conditionalFormatting>
  <conditionalFormatting sqref="C143:G149">
    <cfRule type="cellIs" dxfId="25" priority="20" operator="equal">
      <formula>0</formula>
    </cfRule>
  </conditionalFormatting>
  <conditionalFormatting sqref="D9:G142">
    <cfRule type="cellIs" dxfId="24" priority="26" operator="equal">
      <formula>0</formula>
    </cfRule>
  </conditionalFormatting>
  <conditionalFormatting sqref="D1:IV5 A1:C7 D6:K6 H1458:IV1460 H1461:XFD1488 H1489:H1496 I1489:XFD1497 A1497:H1497 A1498:XFD65539">
    <cfRule type="cellIs" dxfId="23" priority="178" operator="equal">
      <formula>0</formula>
    </cfRule>
  </conditionalFormatting>
  <conditionalFormatting sqref="D7:IV8 C136:C142 B136:B149 B150:G213 B214:B215 D214:G215">
    <cfRule type="cellIs" dxfId="22" priority="77" operator="equal">
      <formula>0</formula>
    </cfRule>
  </conditionalFormatting>
  <conditionalFormatting sqref="H9:H1421">
    <cfRule type="cellIs" dxfId="21" priority="3" operator="equal">
      <formula>0</formula>
    </cfRule>
  </conditionalFormatting>
  <conditionalFormatting sqref="H1422:I1457">
    <cfRule type="cellIs" dxfId="20" priority="143" operator="equal">
      <formula>0</formula>
    </cfRule>
  </conditionalFormatting>
  <conditionalFormatting sqref="I108:I1421">
    <cfRule type="cellIs" dxfId="19" priority="2" operator="equal">
      <formula>0</formula>
    </cfRule>
  </conditionalFormatting>
  <conditionalFormatting sqref="I9:IV107">
    <cfRule type="cellIs" dxfId="18" priority="153" operator="equal">
      <formula>0</formula>
    </cfRule>
  </conditionalFormatting>
  <conditionalFormatting sqref="J108:IV1457">
    <cfRule type="cellIs" dxfId="17" priority="5" operator="equal">
      <formula>0</formula>
    </cfRule>
  </conditionalFormatting>
  <conditionalFormatting sqref="M6:IV6">
    <cfRule type="cellIs" dxfId="16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N17" sqref="N17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8" t="s">
        <v>1453</v>
      </c>
      <c r="C2" s="568"/>
      <c r="D2" s="568"/>
      <c r="E2" s="56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3" t="s">
        <v>1528</v>
      </c>
      <c r="C4" s="574"/>
      <c r="D4" s="574"/>
      <c r="E4" s="575"/>
      <c r="F4" s="373"/>
      <c r="G4" s="373"/>
      <c r="H4" s="374"/>
      <c r="I4" s="600" t="s">
        <v>1529</v>
      </c>
      <c r="J4" s="601"/>
      <c r="K4" s="601"/>
      <c r="L4" s="602"/>
    </row>
    <row r="5" spans="1:12" ht="34.5" customHeight="1">
      <c r="A5" s="193"/>
      <c r="B5" s="376" t="s">
        <v>1378</v>
      </c>
      <c r="C5" s="224" t="s">
        <v>9</v>
      </c>
      <c r="D5" s="569" t="str">
        <f>DATA!D14</f>
        <v>PB BTS NGLESES 11KVA</v>
      </c>
      <c r="E5" s="570"/>
      <c r="F5" s="197"/>
      <c r="G5" s="197"/>
      <c r="I5" s="377" t="s">
        <v>1378</v>
      </c>
      <c r="J5" s="224" t="s">
        <v>9</v>
      </c>
      <c r="K5" s="603" t="str">
        <f>D5</f>
        <v>PB BTS NGLESES 11KVA</v>
      </c>
      <c r="L5" s="604"/>
    </row>
    <row r="6" spans="1:12" ht="31.5" customHeight="1">
      <c r="A6" s="193"/>
      <c r="B6" s="376" t="s">
        <v>1525</v>
      </c>
      <c r="C6" s="224" t="s">
        <v>9</v>
      </c>
      <c r="D6" s="578">
        <f>DATA!D17*1000</f>
        <v>0</v>
      </c>
      <c r="E6" s="579"/>
      <c r="F6" s="197"/>
      <c r="G6" s="197"/>
      <c r="I6" s="377" t="s">
        <v>1526</v>
      </c>
      <c r="J6" s="224" t="s">
        <v>9</v>
      </c>
      <c r="K6" s="605">
        <f>DATA!D20*1000</f>
        <v>11000</v>
      </c>
      <c r="L6" s="606"/>
    </row>
    <row r="7" spans="1:12" ht="30.75" customHeight="1">
      <c r="A7" s="193"/>
      <c r="B7" s="376" t="s">
        <v>1440</v>
      </c>
      <c r="C7" s="224" t="s">
        <v>9</v>
      </c>
      <c r="D7" s="576">
        <f>DATA!D18</f>
        <v>1</v>
      </c>
      <c r="E7" s="577"/>
      <c r="F7" s="375" t="s">
        <v>1452</v>
      </c>
      <c r="I7" s="377" t="s">
        <v>1440</v>
      </c>
      <c r="J7" s="224" t="s">
        <v>9</v>
      </c>
      <c r="K7" s="607">
        <f>DATA!D21</f>
        <v>1</v>
      </c>
      <c r="L7" s="608"/>
    </row>
    <row r="8" spans="1:12" ht="51" customHeight="1">
      <c r="A8" s="193"/>
      <c r="B8" s="376" t="s">
        <v>1441</v>
      </c>
      <c r="C8" s="224" t="s">
        <v>9</v>
      </c>
      <c r="D8" s="576">
        <f>DATA!D19</f>
        <v>220</v>
      </c>
      <c r="E8" s="577"/>
      <c r="F8" s="375" t="s">
        <v>1452</v>
      </c>
      <c r="G8" s="370">
        <v>220</v>
      </c>
      <c r="I8" s="377" t="s">
        <v>1441</v>
      </c>
      <c r="J8" s="224" t="s">
        <v>9</v>
      </c>
      <c r="K8" s="607">
        <f>DATA!D22</f>
        <v>220</v>
      </c>
      <c r="L8" s="608"/>
    </row>
    <row r="9" spans="1:12" ht="30" customHeight="1" thickBot="1">
      <c r="A9" s="193"/>
      <c r="B9" s="382" t="s">
        <v>1537</v>
      </c>
      <c r="C9" s="372" t="s">
        <v>9</v>
      </c>
      <c r="D9" s="571">
        <f>IF(D7=1,D6/(380/3^0.5),(D6/(380*3^0.5)))</f>
        <v>0</v>
      </c>
      <c r="E9" s="572"/>
      <c r="F9" s="196"/>
      <c r="G9" s="371">
        <v>380</v>
      </c>
      <c r="I9" s="383" t="s">
        <v>1537</v>
      </c>
      <c r="J9" s="372" t="s">
        <v>9</v>
      </c>
      <c r="K9" s="609">
        <f>IF(K7=1,K6/(380/3^0.5),(K6/(380*3^0.5)))</f>
        <v>50.138312850678027</v>
      </c>
      <c r="L9" s="610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80"/>
      <c r="E12" s="581"/>
      <c r="F12" s="197"/>
      <c r="G12" s="197"/>
      <c r="I12" s="399" t="s">
        <v>1530</v>
      </c>
      <c r="J12" s="400" t="s">
        <v>9</v>
      </c>
      <c r="K12" s="580" t="s">
        <v>1635</v>
      </c>
      <c r="L12" s="581"/>
    </row>
    <row r="13" spans="1:12" ht="31.5" customHeight="1">
      <c r="A13" s="193"/>
      <c r="B13" s="407" t="s">
        <v>1379</v>
      </c>
      <c r="C13" s="387" t="s">
        <v>9</v>
      </c>
      <c r="D13" s="584"/>
      <c r="E13" s="585"/>
      <c r="F13" s="197"/>
      <c r="G13" s="197"/>
      <c r="I13" s="401" t="s">
        <v>1379</v>
      </c>
      <c r="J13" s="387" t="s">
        <v>9</v>
      </c>
      <c r="K13" s="584" t="s">
        <v>1636</v>
      </c>
      <c r="L13" s="585"/>
    </row>
    <row r="14" spans="1:12" ht="30.75" customHeight="1">
      <c r="A14" s="193"/>
      <c r="B14" s="407" t="s">
        <v>1531</v>
      </c>
      <c r="C14" s="387" t="s">
        <v>9</v>
      </c>
      <c r="D14" s="592"/>
      <c r="E14" s="593"/>
      <c r="F14" s="375" t="s">
        <v>1452</v>
      </c>
      <c r="G14" s="379">
        <v>50</v>
      </c>
      <c r="I14" s="401" t="s">
        <v>1531</v>
      </c>
      <c r="J14" s="387" t="s">
        <v>9</v>
      </c>
      <c r="K14" s="594">
        <v>50</v>
      </c>
      <c r="L14" s="595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96"/>
      <c r="E16" s="597"/>
      <c r="F16" s="375"/>
      <c r="G16" s="379">
        <v>160</v>
      </c>
      <c r="I16" s="401" t="s">
        <v>1533</v>
      </c>
      <c r="J16" s="387" t="s">
        <v>9</v>
      </c>
      <c r="K16" s="598">
        <f>K9</f>
        <v>50.138312850678027</v>
      </c>
      <c r="L16" s="599"/>
    </row>
    <row r="17" spans="1:12" ht="34.5" customHeight="1">
      <c r="A17" s="193"/>
      <c r="B17" s="407" t="s">
        <v>1534</v>
      </c>
      <c r="C17" s="387" t="s">
        <v>9</v>
      </c>
      <c r="D17" s="586">
        <f>IF(D15=1,D14/(20/3^0.5),(D14/(20*3^0.5)))</f>
        <v>0</v>
      </c>
      <c r="E17" s="587"/>
      <c r="F17" s="375" t="s">
        <v>1452</v>
      </c>
      <c r="G17" s="380">
        <v>200</v>
      </c>
      <c r="I17" s="401" t="s">
        <v>1534</v>
      </c>
      <c r="J17" s="387" t="s">
        <v>9</v>
      </c>
      <c r="K17" s="590">
        <f>IF(K15=1,K14/(20/3^0.5),(K14/(20*3^0.5)))</f>
        <v>4.3301270189221928</v>
      </c>
      <c r="L17" s="591"/>
    </row>
    <row r="18" spans="1:12" ht="34.5" customHeight="1">
      <c r="A18" s="193"/>
      <c r="B18" s="407" t="s">
        <v>1535</v>
      </c>
      <c r="C18" s="387" t="s">
        <v>9</v>
      </c>
      <c r="D18" s="586">
        <f>IF(D15=1,D14/(380/3^0.5),(D14/(380*3^0.5)))*1000</f>
        <v>0</v>
      </c>
      <c r="E18" s="587"/>
      <c r="F18" s="375" t="s">
        <v>1452</v>
      </c>
      <c r="G18" s="380">
        <v>250</v>
      </c>
      <c r="I18" s="401" t="s">
        <v>1535</v>
      </c>
      <c r="J18" s="387" t="s">
        <v>9</v>
      </c>
      <c r="K18" s="590">
        <f>IF(K15=1,K14/(380/3^0.5),(K14/(380*3^0.5)))*1000</f>
        <v>227.90142204853646</v>
      </c>
      <c r="L18" s="591"/>
    </row>
    <row r="19" spans="1:12" ht="30" customHeight="1">
      <c r="A19" s="193"/>
      <c r="B19" s="408" t="s">
        <v>1527</v>
      </c>
      <c r="C19" s="386" t="s">
        <v>9</v>
      </c>
      <c r="D19" s="586">
        <f>IF(D15=1,D14/(380/3^0.5),(D14/(380*3^0.5)))</f>
        <v>0</v>
      </c>
      <c r="E19" s="587"/>
      <c r="F19" s="196"/>
      <c r="G19" s="371"/>
      <c r="I19" s="403" t="s">
        <v>1527</v>
      </c>
      <c r="J19" s="386" t="s">
        <v>9</v>
      </c>
      <c r="K19" s="590">
        <f>IF(K15=1,K14/(380/3^0.5),(K14/(380*3^0.5)))</f>
        <v>0.22790142204853647</v>
      </c>
      <c r="L19" s="591"/>
    </row>
    <row r="20" spans="1:12" ht="30" customHeight="1" thickBot="1">
      <c r="A20" s="193"/>
      <c r="B20" s="409" t="s">
        <v>1536</v>
      </c>
      <c r="C20" s="405" t="s">
        <v>9</v>
      </c>
      <c r="D20" s="582" t="e">
        <f>D16/D18</f>
        <v>#DIV/0!</v>
      </c>
      <c r="E20" s="583"/>
      <c r="F20" s="196"/>
      <c r="G20" s="371"/>
      <c r="I20" s="404" t="s">
        <v>1527</v>
      </c>
      <c r="J20" s="405" t="s">
        <v>9</v>
      </c>
      <c r="K20" s="588">
        <f>K16/K18</f>
        <v>0.22000000000000003</v>
      </c>
      <c r="L20" s="589"/>
    </row>
    <row r="21" spans="1:12" ht="9.75" customHeight="1">
      <c r="A21" s="193"/>
      <c r="B21" s="394" t="s">
        <v>1536</v>
      </c>
      <c r="C21" s="395" t="s">
        <v>9</v>
      </c>
      <c r="D21" s="567">
        <v>1</v>
      </c>
      <c r="E21" s="567"/>
      <c r="F21" s="396"/>
      <c r="G21" s="397"/>
      <c r="H21" s="398"/>
      <c r="I21" s="394" t="s">
        <v>1527</v>
      </c>
      <c r="J21" s="395" t="s">
        <v>9</v>
      </c>
      <c r="K21" s="567">
        <v>1</v>
      </c>
      <c r="L21" s="567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64"/>
      <c r="C24" s="565"/>
      <c r="D24" s="565"/>
      <c r="E24" s="566"/>
      <c r="I24" s="564"/>
      <c r="J24" s="565"/>
      <c r="K24" s="565"/>
      <c r="L24" s="566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6" zoomScale="85" zoomScaleNormal="85" workbookViewId="0">
      <selection activeCell="D16" sqref="D16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37912337.601000004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758246.75202000013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BTS NGLESES 11KVA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1631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3" t="s">
        <v>1356</v>
      </c>
      <c r="C3" s="613"/>
      <c r="D3" s="613"/>
      <c r="E3" s="613"/>
      <c r="F3" s="252" t="str">
        <f>DATA!D14</f>
        <v>PB BTS NGLESES 11KVA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4" t="s">
        <v>1348</v>
      </c>
      <c r="C5" s="614" t="s">
        <v>1357</v>
      </c>
      <c r="D5" s="615" t="s">
        <v>1358</v>
      </c>
      <c r="E5" s="615" t="s">
        <v>1359</v>
      </c>
      <c r="F5" s="614" t="s">
        <v>1360</v>
      </c>
      <c r="G5" s="614"/>
      <c r="H5" s="614"/>
      <c r="I5" s="614"/>
      <c r="J5" s="614"/>
      <c r="K5" s="614" t="s">
        <v>1361</v>
      </c>
      <c r="L5" s="614"/>
      <c r="M5" s="254"/>
      <c r="N5" s="618" t="s">
        <v>1362</v>
      </c>
      <c r="O5" s="615" t="s">
        <v>1363</v>
      </c>
      <c r="P5" s="615" t="s">
        <v>1364</v>
      </c>
      <c r="Q5" s="615" t="s">
        <v>1365</v>
      </c>
      <c r="R5" s="255"/>
      <c r="S5" s="256"/>
      <c r="T5" s="616" t="s">
        <v>1366</v>
      </c>
      <c r="U5" s="257"/>
    </row>
    <row r="6" spans="1:21" ht="20.100000000000001" customHeight="1">
      <c r="B6" s="614"/>
      <c r="C6" s="614"/>
      <c r="D6" s="614"/>
      <c r="E6" s="614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9"/>
      <c r="O6" s="614"/>
      <c r="P6" s="614"/>
      <c r="Q6" s="614"/>
      <c r="R6" s="255"/>
      <c r="S6" s="256"/>
      <c r="T6" s="614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37.912337601000004</v>
      </c>
      <c r="G7" s="265">
        <f ca="1">DATA!$D$11/1000000</f>
        <v>0.75824675202000014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40.6215757855975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-27.419903785597498</v>
      </c>
      <c r="O7" s="261">
        <v>1</v>
      </c>
      <c r="P7" s="263">
        <f ca="1">O7*N7</f>
        <v>-27.419903785597498</v>
      </c>
      <c r="Q7" s="263">
        <f ca="1">P7</f>
        <v>-27.419903785597498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0.75824675202000014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6.6112210497524897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1.01679495024751</v>
      </c>
      <c r="O8" s="262">
        <f>1/(1+'[92]Asumsi I'!$C$3)^(KKF!A8)</f>
        <v>0.89285714285714279</v>
      </c>
      <c r="P8" s="263">
        <f ca="1">O8*N8</f>
        <v>0.90785263414956241</v>
      </c>
      <c r="Q8" s="263">
        <f ca="1">Q7+P8</f>
        <v>-26.512051151447935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0.75824675202000014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6.6112210497524897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1.01679495024751</v>
      </c>
      <c r="O9" s="269">
        <f>1/(1+'[92]Asumsi I'!$C$3)^(KKF!A9)</f>
        <v>0.79719387755102034</v>
      </c>
      <c r="P9" s="263">
        <f t="shared" ref="P9:P32" ca="1" si="7">O9*N9</f>
        <v>0.81058270906210927</v>
      </c>
      <c r="Q9" s="263">
        <f ca="1">Q8+P9</f>
        <v>-25.701468442385824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0.75824675202000014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6.6112210497524897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1.01679495024751</v>
      </c>
      <c r="O10" s="262">
        <f>1/(1+'[92]Asumsi I'!$C$3)^(KKF!A10)</f>
        <v>0.71178024781341087</v>
      </c>
      <c r="P10" s="263">
        <f t="shared" ca="1" si="7"/>
        <v>0.72373456166259742</v>
      </c>
      <c r="Q10" s="263">
        <f t="shared" ref="Q10:Q30" ca="1" si="9">Q9+P10</f>
        <v>-24.977733880723228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0.75824675202000014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6.6112210497524897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1.01679495024751</v>
      </c>
      <c r="O11" s="262">
        <f>1/(1+'[92]Asumsi I'!$C$3)^(KKF!A11)</f>
        <v>0.63551807840483121</v>
      </c>
      <c r="P11" s="263">
        <f t="shared" ca="1" si="7"/>
        <v>0.64619157291303353</v>
      </c>
      <c r="Q11" s="263">
        <f t="shared" ca="1" si="9"/>
        <v>-24.331542307810196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0.75824675202000014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6.6112210497524897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1.01679495024751</v>
      </c>
      <c r="O12" s="262">
        <f>1/(1+'[92]Asumsi I'!$C$3)^(KKF!A12)</f>
        <v>0.56742685571859919</v>
      </c>
      <c r="P12" s="263">
        <f t="shared" ca="1" si="7"/>
        <v>0.57695676152949404</v>
      </c>
      <c r="Q12" s="263">
        <f t="shared" ca="1" si="9"/>
        <v>-23.754585546280701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0.75824675202000014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6.6112210497524897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1.01679495024751</v>
      </c>
      <c r="O13" s="262">
        <f>1/(1+'[92]Asumsi I'!$C$3)^(KKF!A13)</f>
        <v>0.50663112117732068</v>
      </c>
      <c r="P13" s="263">
        <f t="shared" ca="1" si="7"/>
        <v>0.51513996565133402</v>
      </c>
      <c r="Q13" s="263">
        <f t="shared" ca="1" si="9"/>
        <v>-23.239445580629368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0.75824675202000014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6.6112210497524897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1.01679495024751</v>
      </c>
      <c r="O14" s="262">
        <f>1/(1+'[92]Asumsi I'!$C$3)^(KKF!A14)</f>
        <v>0.45234921533689343</v>
      </c>
      <c r="P14" s="263">
        <f t="shared" ca="1" si="7"/>
        <v>0.45994639790297676</v>
      </c>
      <c r="Q14" s="263">
        <f t="shared" ca="1" si="9"/>
        <v>-22.77949918272639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0.75824675202000014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6.6112210497524897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1.01679495024751</v>
      </c>
      <c r="O15" s="262">
        <f>1/(1+'[92]Asumsi I'!$C$3)^(KKF!A15)</f>
        <v>0.4038832279793691</v>
      </c>
      <c r="P15" s="263">
        <f t="shared" ca="1" si="7"/>
        <v>0.41066642669908632</v>
      </c>
      <c r="Q15" s="263">
        <f t="shared" ca="1" si="9"/>
        <v>-22.368832756027302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0.75824675202000014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6.6112210497524897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1.01679495024751</v>
      </c>
      <c r="O16" s="262">
        <f>1/(1+'[92]Asumsi I'!$C$3)^(KKF!A16)</f>
        <v>0.36061002498157957</v>
      </c>
      <c r="P16" s="263">
        <f t="shared" ca="1" si="7"/>
        <v>0.36666645240989854</v>
      </c>
      <c r="Q16" s="263">
        <f t="shared" ca="1" si="9"/>
        <v>-22.002166303617404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0.75824675202000014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6.6112210497524897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1.01679495024751</v>
      </c>
      <c r="O17" s="262">
        <f>1/(1+'[92]Asumsi I'!$C$3)^(KKF!A17)</f>
        <v>0.32197323659069599</v>
      </c>
      <c r="P17" s="263">
        <f t="shared" ca="1" si="7"/>
        <v>0.32738076108026648</v>
      </c>
      <c r="Q17" s="263">
        <f t="shared" ca="1" si="9"/>
        <v>-21.674785542537137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0.75824675202000014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6.6112210497524897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1.01679495024751</v>
      </c>
      <c r="O18" s="262">
        <f>1/(1+'[92]Asumsi I'!$C$3)^(KKF!A18)</f>
        <v>0.28747610409883567</v>
      </c>
      <c r="P18" s="263">
        <f t="shared" ca="1" si="7"/>
        <v>0.29230425096452362</v>
      </c>
      <c r="Q18" s="263">
        <f t="shared" ca="1" si="9"/>
        <v>-21.382481291572613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0.75824675202000014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6.6112210497524897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1.01679495024751</v>
      </c>
      <c r="O19" s="262">
        <f>1/(1+'[92]Asumsi I'!$C$3)^(KKF!A19)</f>
        <v>0.25667509294538904</v>
      </c>
      <c r="P19" s="263">
        <f t="shared" ca="1" si="7"/>
        <v>0.26098593836118184</v>
      </c>
      <c r="Q19" s="263">
        <f t="shared" ca="1" si="9"/>
        <v>-21.121495353211433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0.75824675202000014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6.6112210497524897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1.01679495024751</v>
      </c>
      <c r="O20" s="262">
        <f>1/(1+'[92]Asumsi I'!$C$3)^(KKF!A20)</f>
        <v>0.22917419012981158</v>
      </c>
      <c r="P20" s="263">
        <f t="shared" ca="1" si="7"/>
        <v>0.23302315925105516</v>
      </c>
      <c r="Q20" s="263">
        <f t="shared" ca="1" si="9"/>
        <v>-20.888472193960379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0.75824675202000014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6.6112210497524897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1.01679495024751</v>
      </c>
      <c r="O21" s="262">
        <f>1/(1+'[92]Asumsi I'!$C$3)^(KKF!A21)</f>
        <v>0.20461981261590317</v>
      </c>
      <c r="P21" s="263">
        <f t="shared" ca="1" si="7"/>
        <v>0.20805639218844207</v>
      </c>
      <c r="Q21" s="263">
        <f t="shared" ca="1" si="9"/>
        <v>-20.680415801771936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0.75824675202000014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6.6112210497524897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1.01679495024751</v>
      </c>
      <c r="O22" s="262">
        <f>1/(1+'[92]Asumsi I'!$C$3)^(KKF!A22)</f>
        <v>0.18269626126419927</v>
      </c>
      <c r="P22" s="263">
        <f t="shared" ca="1" si="7"/>
        <v>0.18576463588253758</v>
      </c>
      <c r="Q22" s="263">
        <f t="shared" ca="1" si="9"/>
        <v>-20.494651165889398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0.75824675202000014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6.6112210497524897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1.01679495024751</v>
      </c>
      <c r="O23" s="262">
        <f>1/(1+'[92]Asumsi I'!$C$3)^(KKF!A23)</f>
        <v>0.16312166184303503</v>
      </c>
      <c r="P23" s="263">
        <f t="shared" ca="1" si="7"/>
        <v>0.16586128203797995</v>
      </c>
      <c r="Q23" s="263">
        <f t="shared" ca="1" si="9"/>
        <v>-20.328789883851417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0.75824675202000014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6.6112210497524897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1.01679495024751</v>
      </c>
      <c r="O24" s="262">
        <f>1/(1+'[92]Asumsi I'!$C$3)^(KKF!A24)</f>
        <v>0.14564434093128129</v>
      </c>
      <c r="P24" s="263">
        <f t="shared" ca="1" si="7"/>
        <v>0.14809043039105355</v>
      </c>
      <c r="Q24" s="263">
        <f t="shared" ca="1" si="9"/>
        <v>-20.180699453460363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0.75824675202000014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6.6112210497524897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1.01679495024751</v>
      </c>
      <c r="O25" s="262">
        <f>1/(1+'[92]Asumsi I'!$C$3)^(KKF!A25)</f>
        <v>0.13003959011721541</v>
      </c>
      <c r="P25" s="263">
        <f t="shared" ca="1" si="7"/>
        <v>0.13222359856344063</v>
      </c>
      <c r="Q25" s="263">
        <f t="shared" ca="1" si="9"/>
        <v>-20.048475854896921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0.75824675202000014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6.6112210497524897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1.01679495024751</v>
      </c>
      <c r="O26" s="262">
        <f>1/(1+'[92]Asumsi I'!$C$3)^(KKF!A26)</f>
        <v>0.1161067768903709</v>
      </c>
      <c r="P26" s="263">
        <f t="shared" ca="1" si="7"/>
        <v>0.11805678443164341</v>
      </c>
      <c r="Q26" s="263">
        <f t="shared" ca="1" si="9"/>
        <v>-19.930419070465277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0.75824675202000014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6.6112210497524897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1.01679495024751</v>
      </c>
      <c r="O27" s="262">
        <f>1/(1+'[92]Asumsi I'!$C$3)^(KKF!A27)</f>
        <v>0.1036667650806883</v>
      </c>
      <c r="P27" s="263">
        <f t="shared" ca="1" si="7"/>
        <v>0.10540784324253877</v>
      </c>
      <c r="Q27" s="263">
        <f t="shared" ca="1" si="9"/>
        <v>-19.825011227222738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0.75824675202000014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6.6112210497524897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1.01679495024751</v>
      </c>
      <c r="O28" s="262">
        <f>1/(1+'[92]Asumsi I'!$C$3)^(KKF!A28)</f>
        <v>9.2559611679185971E-2</v>
      </c>
      <c r="P28" s="263">
        <f t="shared" ca="1" si="7"/>
        <v>9.4114145752266745E-2</v>
      </c>
      <c r="Q28" s="263">
        <f t="shared" ca="1" si="9"/>
        <v>-19.73089708147047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0.75824675202000014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6.6112210497524897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1.01679495024751</v>
      </c>
      <c r="O29" s="262">
        <f>1/(1+'[92]Asumsi I'!$C$3)^(KKF!A29)</f>
        <v>8.2642510427844609E-2</v>
      </c>
      <c r="P29" s="263">
        <f t="shared" ca="1" si="7"/>
        <v>8.4030487278809587E-2</v>
      </c>
      <c r="Q29" s="263">
        <f t="shared" ca="1" si="9"/>
        <v>-19.64686659419166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0.75824675202000014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6.6112210497524897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1.01679495024751</v>
      </c>
      <c r="O30" s="262">
        <f>1/(1+'[92]Asumsi I'!$C$3)^(KKF!A30)</f>
        <v>7.3787955739146982E-2</v>
      </c>
      <c r="P30" s="263">
        <f t="shared" ca="1" si="7"/>
        <v>7.5027220784651419E-2</v>
      </c>
      <c r="Q30" s="263">
        <f t="shared" ca="1" si="9"/>
        <v>-19.571839373407009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0.75824675202000014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6.6112210497524897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1.01679495024751</v>
      </c>
      <c r="O31" s="262">
        <f>1/(1+'[92]Asumsi I'!$C$3)^(KKF!A31)</f>
        <v>6.5882103338524081E-2</v>
      </c>
      <c r="P31" s="263">
        <f t="shared" ca="1" si="7"/>
        <v>6.6988589986295907E-2</v>
      </c>
      <c r="Q31" s="263">
        <f ca="1">Q30+P31</f>
        <v>-19.504850783420714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0.75824675202000014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6.6112210497524897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1.01679495024751</v>
      </c>
      <c r="O32" s="262">
        <f>1/(1+'[92]Asumsi I'!$C$3)^(KKF!A32)</f>
        <v>5.8823306552253637E-2</v>
      </c>
      <c r="P32" s="263">
        <f t="shared" ca="1" si="7"/>
        <v>5.9811241059192763E-2</v>
      </c>
      <c r="Q32" s="263">
        <f ca="1">Q31+P32</f>
        <v>-19.445039542361521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7" t="s">
        <v>1373</v>
      </c>
      <c r="G33" s="617"/>
      <c r="H33" s="617"/>
      <c r="I33" s="271"/>
      <c r="J33" s="272">
        <f ca="1">SUM(J7:J32)</f>
        <v>205.90210202940969</v>
      </c>
      <c r="K33" s="617" t="s">
        <v>1374</v>
      </c>
      <c r="L33" s="617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39.950607323245777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0.99028650018772524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-17.361642448537072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-5.7430989192458481E-3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tabSelected="1" zoomScale="70" zoomScaleNormal="70" zoomScaleSheetLayoutView="70" workbookViewId="0">
      <pane ySplit="13" topLeftCell="A44" activePane="bottomLeft" state="frozen"/>
      <selection activeCell="H1093" sqref="H1093"/>
      <selection pane="bottomLeft" activeCell="I3" sqref="I3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0" t="s">
        <v>1036</v>
      </c>
      <c r="P3" s="620"/>
      <c r="Q3" s="293"/>
      <c r="T3" s="291"/>
      <c r="U3" s="292" t="s">
        <v>1041</v>
      </c>
      <c r="V3" s="291"/>
    </row>
    <row r="4" spans="1:22" ht="15.75" customHeight="1">
      <c r="B4" s="621" t="s">
        <v>1023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7" t="s">
        <v>1632</v>
      </c>
      <c r="H6" s="638"/>
      <c r="I6" s="638"/>
      <c r="J6" s="638"/>
      <c r="K6" s="63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1634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3" t="s">
        <v>0</v>
      </c>
      <c r="C11" s="625" t="s">
        <v>1</v>
      </c>
      <c r="D11" s="628" t="s">
        <v>42</v>
      </c>
      <c r="E11" s="628" t="s">
        <v>43</v>
      </c>
      <c r="F11" s="628" t="s">
        <v>2</v>
      </c>
      <c r="G11" s="630" t="s">
        <v>41</v>
      </c>
      <c r="H11" s="628" t="s">
        <v>3</v>
      </c>
      <c r="I11" s="628"/>
      <c r="J11" s="628"/>
      <c r="K11" s="648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4"/>
      <c r="C12" s="626"/>
      <c r="D12" s="629"/>
      <c r="E12" s="629"/>
      <c r="F12" s="629"/>
      <c r="G12" s="631"/>
      <c r="H12" s="633" t="s">
        <v>46</v>
      </c>
      <c r="I12" s="633" t="s">
        <v>5</v>
      </c>
      <c r="J12" s="629" t="s">
        <v>47</v>
      </c>
      <c r="K12" s="64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4"/>
      <c r="C13" s="627"/>
      <c r="D13" s="629"/>
      <c r="E13" s="629"/>
      <c r="F13" s="629"/>
      <c r="G13" s="632"/>
      <c r="H13" s="634"/>
      <c r="I13" s="634"/>
      <c r="J13" s="629"/>
      <c r="K13" s="64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1629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30">
      <c r="A72" s="283"/>
      <c r="B72" s="520">
        <v>1</v>
      </c>
      <c r="C72" s="109" t="s">
        <v>1140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1740750</v>
      </c>
      <c r="H72" s="308">
        <f t="shared" ca="1" si="27"/>
        <v>1740750</v>
      </c>
      <c r="I72" s="308">
        <f t="shared" ca="1" si="28"/>
        <v>0</v>
      </c>
      <c r="J72" s="308">
        <f t="shared" ca="1" si="29"/>
        <v>0</v>
      </c>
      <c r="K72" s="309">
        <f t="shared" ca="1" si="30"/>
        <v>1740750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20">
        <v>2</v>
      </c>
      <c r="C73" s="521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39000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39000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20">
        <v>3</v>
      </c>
      <c r="C74" s="521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15">
        <v>45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297000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297000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0">
        <v>4</v>
      </c>
      <c r="C75" s="521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54400</v>
      </c>
      <c r="K75" s="309">
        <f t="shared" ca="1" si="30"/>
        <v>54400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8"/>
      <c r="C76" s="5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751428.75</v>
      </c>
      <c r="I81" s="331">
        <f ca="1">SUM(I14:I80)*G81</f>
        <v>68336.350000000006</v>
      </c>
      <c r="J81" s="331">
        <f ca="1">SUM(J14:J80)*G81</f>
        <v>13290</v>
      </c>
      <c r="K81" s="331">
        <f ca="1">SUM(K14:K80)*G81</f>
        <v>833055.10000000009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22" t="s">
        <v>1008</v>
      </c>
      <c r="D84" s="622"/>
      <c r="E84" s="622"/>
      <c r="F84" s="622"/>
      <c r="G84" s="341" t="s">
        <v>9</v>
      </c>
      <c r="H84" s="342">
        <f ca="1">SUM(H14:H82)</f>
        <v>30808578.75</v>
      </c>
      <c r="I84" s="342">
        <f ca="1">SUM(I14:I82)</f>
        <v>2801790.35</v>
      </c>
      <c r="J84" s="342">
        <f ca="1">SUM(J14:J82)</f>
        <v>544890</v>
      </c>
      <c r="K84" s="342">
        <f ca="1">SUM(K14:K82)</f>
        <v>34155259.100000001</v>
      </c>
    </row>
    <row r="85" spans="2:13">
      <c r="B85" s="343"/>
      <c r="C85" s="639" t="s">
        <v>1455</v>
      </c>
      <c r="D85" s="639"/>
      <c r="E85" s="639"/>
      <c r="F85" s="639"/>
      <c r="G85" s="344" t="s">
        <v>9</v>
      </c>
      <c r="H85" s="345">
        <f ca="1">H84*0.11</f>
        <v>3388943.6625000001</v>
      </c>
      <c r="I85" s="345">
        <f ca="1">I84*0.11</f>
        <v>308196.93849999999</v>
      </c>
      <c r="J85" s="345">
        <f ca="1">J84*0.11</f>
        <v>59937.9</v>
      </c>
      <c r="K85" s="345">
        <f ca="1">K84*0.11</f>
        <v>3757078.5010000002</v>
      </c>
    </row>
    <row r="86" spans="2:13" ht="15.75" thickBot="1">
      <c r="B86" s="343"/>
      <c r="C86" s="636" t="s">
        <v>463</v>
      </c>
      <c r="D86" s="636"/>
      <c r="E86" s="636"/>
      <c r="F86" s="636"/>
      <c r="G86" s="346" t="s">
        <v>9</v>
      </c>
      <c r="H86" s="347">
        <f ca="1">SUM(H84:H85)</f>
        <v>34197522.412500001</v>
      </c>
      <c r="I86" s="347">
        <f ca="1">SUM(I84:I85)</f>
        <v>3109987.2885000003</v>
      </c>
      <c r="J86" s="346">
        <f ca="1">SUM(J84:J85)</f>
        <v>604827.9</v>
      </c>
      <c r="K86" s="346">
        <f ca="1">SUM(K84:K85)</f>
        <v>37912337.601000004</v>
      </c>
      <c r="M86" s="411">
        <v>201265205.30690998</v>
      </c>
    </row>
    <row r="87" spans="2:13">
      <c r="B87" s="640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Sembilan Ratus Dua Belas Ribu Tiga Ratus Tiga Puluh Delapan Rupiah</v>
      </c>
      <c r="C87" s="641"/>
      <c r="D87" s="641"/>
      <c r="E87" s="641"/>
      <c r="F87" s="641"/>
      <c r="G87" s="641"/>
      <c r="H87" s="641"/>
      <c r="I87" s="641"/>
      <c r="J87" s="641"/>
      <c r="K87" s="642"/>
    </row>
    <row r="88" spans="2:13">
      <c r="B88" s="643"/>
      <c r="C88" s="644"/>
      <c r="D88" s="644"/>
      <c r="E88" s="644"/>
      <c r="F88" s="644"/>
      <c r="G88" s="644"/>
      <c r="H88" s="644"/>
      <c r="I88" s="644"/>
      <c r="J88" s="644"/>
      <c r="K88" s="645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46"/>
      <c r="I91" s="646"/>
      <c r="J91" s="647"/>
      <c r="K91" s="647"/>
    </row>
    <row r="92" spans="2:13">
      <c r="C92" s="284"/>
      <c r="E92" s="355"/>
      <c r="F92" s="355"/>
      <c r="G92" s="355"/>
      <c r="H92" s="356"/>
      <c r="I92" s="635" t="s">
        <v>1620</v>
      </c>
      <c r="J92" s="635"/>
      <c r="K92" s="635"/>
    </row>
    <row r="93" spans="2:13">
      <c r="C93" s="284"/>
      <c r="E93" s="355"/>
      <c r="F93" s="355"/>
      <c r="G93" s="355"/>
      <c r="H93" s="356"/>
      <c r="I93" s="635" t="s">
        <v>1611</v>
      </c>
      <c r="J93" s="635"/>
      <c r="K93" s="635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35" t="s">
        <v>1612</v>
      </c>
      <c r="J98" s="635"/>
      <c r="K98" s="635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8" name="Range1_1_3_2"/>
    <protectedRange sqref="C72" name="Range1_1_3_4"/>
  </protectedRanges>
  <mergeCells count="22"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7" priority="59" operator="equal">
      <formula>0</formula>
    </cfRule>
  </conditionalFormatting>
  <conditionalFormatting sqref="C17:C18">
    <cfRule type="cellIs" dxfId="6" priority="20" operator="equal">
      <formula>0</formula>
    </cfRule>
  </conditionalFormatting>
  <conditionalFormatting sqref="C78">
    <cfRule type="cellIs" dxfId="4" priority="5" operator="equal">
      <formula>0</formula>
    </cfRule>
  </conditionalFormatting>
  <conditionalFormatting sqref="E1:E3 E5:E13 H12:I12 O13 S14:V78 E14:K80 E81:G81 H81:K83 E82:H82 E83:F83">
    <cfRule type="cellIs" dxfId="3" priority="1103" stopIfTrue="1" operator="equal">
      <formula>0</formula>
    </cfRule>
  </conditionalFormatting>
  <conditionalFormatting sqref="G1:G13">
    <cfRule type="cellIs" dxfId="2" priority="28" stopIfTrue="1" operator="equal">
      <formula>0</formula>
    </cfRule>
  </conditionalFormatting>
  <conditionalFormatting sqref="G82:G65548 E87:E65548">
    <cfRule type="cellIs" dxfId="1" priority="237" stopIfTrue="1" operator="equal">
      <formula>0</formula>
    </cfRule>
  </conditionalFormatting>
  <conditionalFormatting sqref="C72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10" zoomScaleNormal="100" zoomScaleSheetLayoutView="100" workbookViewId="0">
      <selection activeCell="P8" sqref="P8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650" t="s">
        <v>1438</v>
      </c>
      <c r="X2" s="651"/>
      <c r="Y2" s="651"/>
      <c r="Z2" s="651"/>
      <c r="AA2" s="651"/>
      <c r="AB2" s="651"/>
      <c r="AC2" s="651"/>
      <c r="AD2" s="652"/>
    </row>
    <row r="3" spans="3:30">
      <c r="C3" s="468"/>
      <c r="W3" s="653"/>
      <c r="X3" s="654"/>
      <c r="Y3" s="654"/>
      <c r="Z3" s="654"/>
      <c r="AA3" s="654"/>
      <c r="AB3" s="654"/>
      <c r="AC3" s="654"/>
      <c r="AD3" s="655"/>
    </row>
    <row r="4" spans="3:30">
      <c r="C4" s="468"/>
      <c r="G4" s="469" t="s">
        <v>1633</v>
      </c>
      <c r="W4" s="470" t="s">
        <v>987</v>
      </c>
      <c r="AD4" s="471"/>
    </row>
    <row r="5" spans="3:30">
      <c r="C5" s="468"/>
      <c r="W5" s="472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468"/>
      <c r="W6" s="472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468"/>
      <c r="W7" s="472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468"/>
      <c r="W8" s="472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468"/>
      <c r="W9" s="472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468"/>
      <c r="W10" s="472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468"/>
      <c r="W11" s="472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468"/>
      <c r="W12" s="472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468"/>
      <c r="W13" s="472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468"/>
      <c r="W14" s="472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468"/>
      <c r="W15" s="472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468"/>
      <c r="W16" s="472">
        <v>11</v>
      </c>
      <c r="X16" s="656" t="s">
        <v>1454</v>
      </c>
      <c r="Y16" s="656"/>
      <c r="Z16" s="656"/>
      <c r="AA16" s="656"/>
      <c r="AB16" s="656"/>
      <c r="AC16" s="656"/>
      <c r="AD16" s="657"/>
    </row>
    <row r="17" spans="3:30">
      <c r="C17" s="468"/>
      <c r="S17" s="474"/>
      <c r="W17" s="472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475"/>
      <c r="D18" s="476"/>
      <c r="E18" s="476"/>
      <c r="W18" s="472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68"/>
      <c r="W19" s="477"/>
      <c r="X19" s="666"/>
      <c r="Y19" s="666"/>
      <c r="Z19" s="666"/>
      <c r="AA19" s="666"/>
      <c r="AB19" s="666"/>
      <c r="AC19" s="666"/>
      <c r="AD19" s="667"/>
    </row>
    <row r="20" spans="3:30">
      <c r="C20" s="468"/>
      <c r="Q20" s="478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68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468"/>
      <c r="S22" s="479"/>
      <c r="W22" s="658" t="s">
        <v>1613</v>
      </c>
      <c r="X22" s="659"/>
      <c r="Y22" s="480" t="s">
        <v>1621</v>
      </c>
      <c r="Z22" s="481">
        <v>2</v>
      </c>
      <c r="AA22" s="660"/>
      <c r="AB22" s="661"/>
      <c r="AC22" s="482"/>
      <c r="AD22" s="483"/>
    </row>
    <row r="23" spans="3:30">
      <c r="C23" s="468"/>
      <c r="W23" s="658" t="s">
        <v>1626</v>
      </c>
      <c r="X23" s="659"/>
      <c r="Y23" s="480" t="s">
        <v>1621</v>
      </c>
      <c r="Z23" s="481">
        <v>1</v>
      </c>
      <c r="AA23" s="662"/>
      <c r="AB23" s="663"/>
      <c r="AC23" s="482"/>
      <c r="AD23" s="483"/>
    </row>
    <row r="24" spans="3:30">
      <c r="C24" s="468"/>
      <c r="N24" s="479"/>
      <c r="W24" s="658" t="s">
        <v>1630</v>
      </c>
      <c r="X24" s="659"/>
      <c r="Y24" s="480" t="s">
        <v>1621</v>
      </c>
      <c r="Z24" s="481">
        <v>1</v>
      </c>
      <c r="AA24" s="664"/>
      <c r="AB24" s="665"/>
      <c r="AC24" s="482"/>
      <c r="AD24" s="483"/>
    </row>
    <row r="25" spans="3:30">
      <c r="C25" s="468"/>
      <c r="W25" s="658"/>
      <c r="X25" s="659"/>
      <c r="Y25" s="480"/>
      <c r="Z25" s="481"/>
      <c r="AA25" s="662"/>
      <c r="AB25" s="663"/>
      <c r="AC25" s="482"/>
      <c r="AD25" s="483"/>
    </row>
    <row r="26" spans="3:30">
      <c r="C26" s="468"/>
      <c r="W26" s="679"/>
      <c r="X26" s="680"/>
      <c r="Y26" s="480"/>
      <c r="Z26" s="481"/>
      <c r="AA26" s="662"/>
      <c r="AB26" s="663"/>
      <c r="AC26" s="482"/>
      <c r="AD26" s="483"/>
    </row>
    <row r="27" spans="3:30">
      <c r="C27" s="468"/>
      <c r="W27" s="679"/>
      <c r="X27" s="680"/>
      <c r="Y27" s="480"/>
      <c r="Z27" s="481"/>
      <c r="AA27" s="662"/>
      <c r="AB27" s="663"/>
      <c r="AC27" s="482"/>
      <c r="AD27" s="483"/>
    </row>
    <row r="28" spans="3:30">
      <c r="C28" s="468"/>
      <c r="W28" s="677"/>
      <c r="X28" s="678"/>
      <c r="Y28" s="480"/>
      <c r="Z28" s="481"/>
      <c r="AA28" s="662"/>
      <c r="AB28" s="663"/>
      <c r="AC28" s="482"/>
      <c r="AD28" s="483"/>
    </row>
    <row r="29" spans="3:30">
      <c r="C29" s="468"/>
      <c r="W29" s="679"/>
      <c r="X29" s="680"/>
      <c r="Y29" s="480"/>
      <c r="Z29" s="481"/>
      <c r="AA29" s="662"/>
      <c r="AB29" s="663"/>
      <c r="AC29" s="482"/>
      <c r="AD29" s="483"/>
    </row>
    <row r="30" spans="3:30" ht="11.25" customHeight="1">
      <c r="C30" s="468"/>
      <c r="W30" s="677"/>
      <c r="X30" s="678"/>
      <c r="Y30" s="480"/>
      <c r="Z30" s="481"/>
      <c r="AA30" s="662"/>
      <c r="AB30" s="663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62"/>
      <c r="AB31" s="663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62"/>
      <c r="AB32" s="663"/>
      <c r="AC32" s="482"/>
      <c r="AD32" s="483"/>
    </row>
    <row r="33" spans="3:30">
      <c r="C33" s="468"/>
      <c r="W33" s="677"/>
      <c r="X33" s="678"/>
      <c r="Y33" s="480"/>
      <c r="Z33" s="481"/>
      <c r="AA33" s="662"/>
      <c r="AB33" s="663"/>
      <c r="AC33" s="482"/>
      <c r="AD33" s="483"/>
    </row>
    <row r="34" spans="3:30">
      <c r="C34" s="468"/>
      <c r="Q34" s="465" t="s">
        <v>1607</v>
      </c>
      <c r="W34" s="677"/>
      <c r="X34" s="678"/>
      <c r="Y34" s="480"/>
      <c r="Z34" s="481"/>
      <c r="AA34" s="662"/>
      <c r="AB34" s="663"/>
      <c r="AC34" s="482"/>
      <c r="AD34" s="483"/>
    </row>
    <row r="35" spans="3:30">
      <c r="C35" s="468"/>
      <c r="W35" s="677"/>
      <c r="X35" s="678"/>
      <c r="Y35" s="480"/>
      <c r="Z35" s="481"/>
      <c r="AA35" s="662"/>
      <c r="AB35" s="663"/>
      <c r="AC35" s="482"/>
      <c r="AD35" s="483"/>
    </row>
    <row r="36" spans="3:30">
      <c r="C36" s="468"/>
      <c r="W36" s="677"/>
      <c r="X36" s="678"/>
      <c r="Y36" s="480"/>
      <c r="Z36" s="481"/>
      <c r="AA36" s="662"/>
      <c r="AB36" s="663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1"/>
      <c r="AB37" s="682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3"/>
      <c r="AB38" s="684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88"/>
      <c r="AB39" s="689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90"/>
      <c r="X41" s="691"/>
      <c r="Y41" s="501"/>
      <c r="Z41" s="502"/>
      <c r="AA41" s="692"/>
      <c r="AB41" s="693"/>
      <c r="AC41" s="499"/>
      <c r="AD41" s="500"/>
    </row>
    <row r="42" spans="3:30" ht="12" customHeight="1">
      <c r="C42" s="468"/>
      <c r="W42" s="694" t="s">
        <v>1627</v>
      </c>
      <c r="X42" s="695"/>
      <c r="Y42" s="695"/>
      <c r="Z42" s="695"/>
      <c r="AA42" s="695"/>
      <c r="AB42" s="695"/>
      <c r="AC42" s="695"/>
      <c r="AD42" s="696"/>
    </row>
    <row r="43" spans="3:30" ht="12" customHeight="1">
      <c r="C43" s="468"/>
      <c r="V43" s="503"/>
      <c r="W43" s="697"/>
      <c r="X43" s="698"/>
      <c r="Y43" s="698"/>
      <c r="Z43" s="698"/>
      <c r="AA43" s="698"/>
      <c r="AB43" s="698"/>
      <c r="AC43" s="698"/>
      <c r="AD43" s="699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85" t="s">
        <v>11</v>
      </c>
      <c r="X44" s="686"/>
      <c r="Y44" s="656"/>
      <c r="Z44" s="656"/>
      <c r="AA44" s="656"/>
      <c r="AB44" s="656"/>
      <c r="AC44" s="656"/>
      <c r="AD44" s="657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85" t="s">
        <v>984</v>
      </c>
      <c r="X45" s="686"/>
      <c r="Y45" s="656">
        <v>1</v>
      </c>
      <c r="Z45" s="656"/>
      <c r="AA45" s="656"/>
      <c r="AB45" s="656" t="s">
        <v>12</v>
      </c>
      <c r="AC45" s="656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85" t="s">
        <v>15</v>
      </c>
      <c r="X46" s="686"/>
      <c r="Y46" s="687"/>
      <c r="Z46" s="687"/>
      <c r="AA46" s="687"/>
      <c r="AB46" s="656" t="s">
        <v>16</v>
      </c>
      <c r="AC46" s="656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707" t="s">
        <v>1632</v>
      </c>
      <c r="X48" s="707"/>
      <c r="Y48" s="707"/>
      <c r="Z48" s="707"/>
      <c r="AA48" s="707"/>
      <c r="AB48" s="707"/>
      <c r="AC48" s="707"/>
      <c r="AD48" s="708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700" t="s">
        <v>18</v>
      </c>
      <c r="X52" s="686"/>
      <c r="Y52" s="656" t="s">
        <v>1625</v>
      </c>
      <c r="Z52" s="656"/>
      <c r="AA52" s="656"/>
      <c r="AB52" s="656"/>
      <c r="AC52" s="656"/>
      <c r="AD52" s="657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700" t="s">
        <v>19</v>
      </c>
      <c r="X53" s="686"/>
      <c r="Y53" s="656" t="s">
        <v>1624</v>
      </c>
      <c r="Z53" s="656"/>
      <c r="AA53" s="656"/>
      <c r="AB53" s="656"/>
      <c r="AC53" s="656"/>
      <c r="AD53" s="657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700" t="s">
        <v>20</v>
      </c>
      <c r="X54" s="686"/>
      <c r="Y54" s="656" t="s">
        <v>1624</v>
      </c>
      <c r="Z54" s="656"/>
      <c r="AA54" s="656"/>
      <c r="AB54" s="656"/>
      <c r="AC54" s="656"/>
      <c r="AD54" s="657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701" t="s">
        <v>21</v>
      </c>
      <c r="X55" s="702"/>
      <c r="Y55" s="703" t="s">
        <v>1623</v>
      </c>
      <c r="Z55" s="703"/>
      <c r="AA55" s="703"/>
      <c r="AB55" s="703"/>
      <c r="AC55" s="703"/>
      <c r="AD55" s="70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zoomScale="47" zoomScaleNormal="40" zoomScaleSheetLayoutView="103" workbookViewId="0">
      <selection activeCell="AC38" sqref="AC38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6" zoomScale="43" zoomScaleNormal="130" zoomScaleSheetLayoutView="40" workbookViewId="0">
      <selection activeCell="AD43" sqref="AD43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2024-02-22T05:31:15Z</dcterms:modified>
</cp:coreProperties>
</file>