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127B5E07-A878-4D81-814C-8A5E9FDF653C}" xr6:coauthVersionLast="47" xr6:coauthVersionMax="47" xr10:uidLastSave="{00000000-0000-0000-0000-000000000000}"/>
  <bookViews>
    <workbookView xWindow="-120" yWindow="-120" windowWidth="20730" windowHeight="11160" tabRatio="859" firstSheet="2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RAB!$A$1:$K$161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96" i="11" l="1"/>
  <c r="F95" i="11"/>
  <c r="F94" i="11"/>
  <c r="F93" i="11"/>
  <c r="F92" i="11"/>
  <c r="F91" i="11"/>
  <c r="G89" i="11"/>
  <c r="G90" i="11"/>
  <c r="G91" i="11"/>
  <c r="G92" i="11"/>
  <c r="G93" i="11"/>
  <c r="G94" i="11"/>
  <c r="G95" i="11"/>
  <c r="G96" i="11"/>
  <c r="G97" i="11"/>
  <c r="D88" i="11"/>
  <c r="H88" i="11" s="1"/>
  <c r="E88" i="11"/>
  <c r="D89" i="11"/>
  <c r="J89" i="11" s="1"/>
  <c r="E89" i="11"/>
  <c r="D90" i="11"/>
  <c r="J90" i="11" s="1"/>
  <c r="E90" i="11"/>
  <c r="D91" i="11"/>
  <c r="E91" i="11"/>
  <c r="D92" i="11"/>
  <c r="H92" i="11" s="1"/>
  <c r="E92" i="11"/>
  <c r="D93" i="11"/>
  <c r="J93" i="11" s="1"/>
  <c r="E93" i="11"/>
  <c r="D94" i="11"/>
  <c r="J94" i="11" s="1"/>
  <c r="E94" i="11"/>
  <c r="D95" i="11"/>
  <c r="E95" i="11"/>
  <c r="D96" i="11"/>
  <c r="H96" i="11" s="1"/>
  <c r="E96" i="11"/>
  <c r="D97" i="11"/>
  <c r="J97" i="11" s="1"/>
  <c r="E97" i="11"/>
  <c r="F88" i="11"/>
  <c r="F87" i="11"/>
  <c r="F86" i="11"/>
  <c r="F85" i="11"/>
  <c r="F82" i="11"/>
  <c r="F81" i="11"/>
  <c r="F80" i="11"/>
  <c r="F79" i="11"/>
  <c r="F76" i="11"/>
  <c r="F75" i="11"/>
  <c r="F74" i="11"/>
  <c r="F73" i="11"/>
  <c r="G53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0" i="11"/>
  <c r="F49" i="11"/>
  <c r="F48" i="11"/>
  <c r="F47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D19" i="11"/>
  <c r="E19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E25" i="11"/>
  <c r="D26" i="11"/>
  <c r="E26" i="11"/>
  <c r="D27" i="11"/>
  <c r="E27" i="11"/>
  <c r="D28" i="11"/>
  <c r="J28" i="11" s="1"/>
  <c r="E28" i="11"/>
  <c r="D29" i="11"/>
  <c r="E29" i="11"/>
  <c r="D30" i="11"/>
  <c r="H30" i="11" s="1"/>
  <c r="E30" i="11"/>
  <c r="D31" i="11"/>
  <c r="E31" i="11"/>
  <c r="D32" i="11"/>
  <c r="J32" i="11" s="1"/>
  <c r="E32" i="11"/>
  <c r="D33" i="11"/>
  <c r="E33" i="11"/>
  <c r="D34" i="11"/>
  <c r="H34" i="11" s="1"/>
  <c r="E34" i="11"/>
  <c r="D35" i="11"/>
  <c r="E35" i="11"/>
  <c r="D36" i="11"/>
  <c r="J36" i="11" s="1"/>
  <c r="E36" i="11"/>
  <c r="D37" i="11"/>
  <c r="E37" i="11"/>
  <c r="D38" i="11"/>
  <c r="H38" i="11" s="1"/>
  <c r="E38" i="11"/>
  <c r="D39" i="11"/>
  <c r="E39" i="11"/>
  <c r="D40" i="11"/>
  <c r="J40" i="11" s="1"/>
  <c r="E40" i="11"/>
  <c r="D41" i="11"/>
  <c r="E41" i="11"/>
  <c r="D42" i="11"/>
  <c r="H42" i="11" s="1"/>
  <c r="E42" i="11"/>
  <c r="D43" i="11"/>
  <c r="E43" i="11"/>
  <c r="D44" i="11"/>
  <c r="J44" i="11" s="1"/>
  <c r="E44" i="11"/>
  <c r="D45" i="11"/>
  <c r="E45" i="11"/>
  <c r="D46" i="11"/>
  <c r="H46" i="11" s="1"/>
  <c r="E46" i="11"/>
  <c r="D47" i="11"/>
  <c r="E47" i="11"/>
  <c r="D48" i="11"/>
  <c r="J48" i="11" s="1"/>
  <c r="E48" i="11"/>
  <c r="D49" i="11"/>
  <c r="E49" i="11"/>
  <c r="D50" i="11"/>
  <c r="H50" i="11" s="1"/>
  <c r="E50" i="11"/>
  <c r="D51" i="11"/>
  <c r="E51" i="11"/>
  <c r="D52" i="11"/>
  <c r="J52" i="11" s="1"/>
  <c r="E52" i="11"/>
  <c r="D54" i="11"/>
  <c r="H54" i="11" s="1"/>
  <c r="E54" i="11"/>
  <c r="D55" i="11"/>
  <c r="E55" i="11"/>
  <c r="D56" i="11"/>
  <c r="J56" i="11" s="1"/>
  <c r="E56" i="11"/>
  <c r="D57" i="11"/>
  <c r="E57" i="11"/>
  <c r="D58" i="11"/>
  <c r="H58" i="11" s="1"/>
  <c r="E58" i="11"/>
  <c r="D59" i="11"/>
  <c r="E59" i="11"/>
  <c r="D60" i="11"/>
  <c r="J60" i="11" s="1"/>
  <c r="E60" i="11"/>
  <c r="D61" i="11"/>
  <c r="E61" i="11"/>
  <c r="D62" i="11"/>
  <c r="H62" i="11" s="1"/>
  <c r="E62" i="11"/>
  <c r="D63" i="11"/>
  <c r="E63" i="11"/>
  <c r="D64" i="11"/>
  <c r="J64" i="11" s="1"/>
  <c r="E64" i="11"/>
  <c r="D65" i="11"/>
  <c r="E65" i="11"/>
  <c r="D66" i="11"/>
  <c r="H66" i="11" s="1"/>
  <c r="E66" i="11"/>
  <c r="D67" i="11"/>
  <c r="E67" i="11"/>
  <c r="D68" i="11"/>
  <c r="J68" i="11" s="1"/>
  <c r="E68" i="11"/>
  <c r="D69" i="11"/>
  <c r="E69" i="11"/>
  <c r="D70" i="11"/>
  <c r="H70" i="11" s="1"/>
  <c r="E70" i="11"/>
  <c r="D71" i="11"/>
  <c r="E71" i="11"/>
  <c r="D72" i="11"/>
  <c r="J72" i="11" s="1"/>
  <c r="E72" i="11"/>
  <c r="D73" i="11"/>
  <c r="E73" i="11"/>
  <c r="D74" i="11"/>
  <c r="H74" i="11" s="1"/>
  <c r="E74" i="11"/>
  <c r="D75" i="11"/>
  <c r="E75" i="11"/>
  <c r="D76" i="11"/>
  <c r="E76" i="11"/>
  <c r="D77" i="11"/>
  <c r="E77" i="11"/>
  <c r="D78" i="11"/>
  <c r="H78" i="11" s="1"/>
  <c r="E78" i="11"/>
  <c r="D79" i="11"/>
  <c r="E79" i="11"/>
  <c r="D80" i="11"/>
  <c r="H80" i="11" s="1"/>
  <c r="E80" i="11"/>
  <c r="D81" i="11"/>
  <c r="E81" i="11"/>
  <c r="D82" i="11"/>
  <c r="E82" i="11"/>
  <c r="D83" i="11"/>
  <c r="H83" i="11" s="1"/>
  <c r="E83" i="11"/>
  <c r="D84" i="11"/>
  <c r="H84" i="11" s="1"/>
  <c r="E84" i="11"/>
  <c r="D85" i="11"/>
  <c r="E85" i="11"/>
  <c r="D86" i="11"/>
  <c r="J86" i="11" s="1"/>
  <c r="E86" i="11"/>
  <c r="D87" i="11"/>
  <c r="E87" i="11"/>
  <c r="G128" i="11"/>
  <c r="G129" i="11"/>
  <c r="G130" i="11"/>
  <c r="G131" i="11"/>
  <c r="G132" i="11"/>
  <c r="F132" i="11"/>
  <c r="F131" i="11"/>
  <c r="F130" i="11"/>
  <c r="F129" i="11"/>
  <c r="F128" i="11"/>
  <c r="D16" i="11"/>
  <c r="D17" i="11"/>
  <c r="D18" i="11"/>
  <c r="I91" i="11" l="1"/>
  <c r="I90" i="11"/>
  <c r="I94" i="11"/>
  <c r="J92" i="11"/>
  <c r="H90" i="11"/>
  <c r="I95" i="11"/>
  <c r="J96" i="11"/>
  <c r="H94" i="11"/>
  <c r="K94" i="11" s="1"/>
  <c r="K90" i="11"/>
  <c r="I97" i="11"/>
  <c r="I93" i="11"/>
  <c r="I89" i="11"/>
  <c r="H97" i="11"/>
  <c r="K97" i="11" s="1"/>
  <c r="I96" i="11"/>
  <c r="J95" i="11"/>
  <c r="H93" i="11"/>
  <c r="K93" i="11" s="1"/>
  <c r="I92" i="11"/>
  <c r="J91" i="11"/>
  <c r="H89" i="11"/>
  <c r="H95" i="11"/>
  <c r="K95" i="11" s="1"/>
  <c r="H91" i="11"/>
  <c r="K91" i="11" s="1"/>
  <c r="H26" i="11"/>
  <c r="J82" i="11"/>
  <c r="J76" i="11"/>
  <c r="I88" i="11"/>
  <c r="H86" i="11"/>
  <c r="I84" i="11"/>
  <c r="H82" i="11"/>
  <c r="J88" i="11"/>
  <c r="I86" i="11"/>
  <c r="J84" i="11"/>
  <c r="I82" i="11"/>
  <c r="J80" i="11"/>
  <c r="H85" i="11"/>
  <c r="I85" i="11"/>
  <c r="H79" i="11"/>
  <c r="I79" i="11"/>
  <c r="J79" i="11"/>
  <c r="I73" i="11"/>
  <c r="J73" i="11"/>
  <c r="H73" i="11"/>
  <c r="H67" i="11"/>
  <c r="I67" i="11"/>
  <c r="J67" i="11"/>
  <c r="H59" i="11"/>
  <c r="I59" i="11"/>
  <c r="J59" i="11"/>
  <c r="I53" i="11"/>
  <c r="J53" i="11"/>
  <c r="H53" i="11"/>
  <c r="H47" i="11"/>
  <c r="I47" i="11"/>
  <c r="J47" i="11"/>
  <c r="I41" i="11"/>
  <c r="J41" i="11"/>
  <c r="H41" i="11"/>
  <c r="H35" i="11"/>
  <c r="I35" i="11"/>
  <c r="J35" i="11"/>
  <c r="I29" i="11"/>
  <c r="J29" i="11"/>
  <c r="H29" i="11"/>
  <c r="H23" i="11"/>
  <c r="I23" i="11"/>
  <c r="J23" i="11"/>
  <c r="H19" i="11"/>
  <c r="I19" i="11"/>
  <c r="J19" i="11"/>
  <c r="I87" i="11"/>
  <c r="J87" i="11"/>
  <c r="I83" i="11"/>
  <c r="J83" i="11"/>
  <c r="I81" i="11"/>
  <c r="H81" i="11"/>
  <c r="I77" i="11"/>
  <c r="J77" i="11"/>
  <c r="H77" i="11"/>
  <c r="H75" i="11"/>
  <c r="I75" i="11"/>
  <c r="J75" i="11"/>
  <c r="H71" i="11"/>
  <c r="I71" i="11"/>
  <c r="J71" i="11"/>
  <c r="I69" i="11"/>
  <c r="J69" i="11"/>
  <c r="H69" i="11"/>
  <c r="I65" i="11"/>
  <c r="J65" i="11"/>
  <c r="H65" i="11"/>
  <c r="H63" i="11"/>
  <c r="I63" i="11"/>
  <c r="J63" i="11"/>
  <c r="I61" i="11"/>
  <c r="J61" i="11"/>
  <c r="H61" i="11"/>
  <c r="I57" i="11"/>
  <c r="J57" i="11"/>
  <c r="H57" i="11"/>
  <c r="H55" i="11"/>
  <c r="I55" i="11"/>
  <c r="J55" i="11"/>
  <c r="H51" i="11"/>
  <c r="I51" i="11"/>
  <c r="J51" i="11"/>
  <c r="I49" i="11"/>
  <c r="J49" i="11"/>
  <c r="H49" i="11"/>
  <c r="I45" i="11"/>
  <c r="J45" i="11"/>
  <c r="H45" i="11"/>
  <c r="H43" i="11"/>
  <c r="I43" i="11"/>
  <c r="J43" i="11"/>
  <c r="H39" i="11"/>
  <c r="I39" i="11"/>
  <c r="J39" i="11"/>
  <c r="I37" i="11"/>
  <c r="J37" i="11"/>
  <c r="H37" i="11"/>
  <c r="I33" i="11"/>
  <c r="J33" i="11"/>
  <c r="H33" i="11"/>
  <c r="H31" i="11"/>
  <c r="I31" i="11"/>
  <c r="J31" i="11"/>
  <c r="H27" i="11"/>
  <c r="I27" i="11"/>
  <c r="J27" i="11"/>
  <c r="I25" i="11"/>
  <c r="J25" i="11"/>
  <c r="H25" i="11"/>
  <c r="I21" i="11"/>
  <c r="J21" i="11"/>
  <c r="H21" i="11"/>
  <c r="H87" i="11"/>
  <c r="J81" i="11"/>
  <c r="J85" i="11"/>
  <c r="I80" i="11"/>
  <c r="I76" i="11"/>
  <c r="I72" i="11"/>
  <c r="I68" i="11"/>
  <c r="I64" i="11"/>
  <c r="I60" i="11"/>
  <c r="I56" i="11"/>
  <c r="I52" i="11"/>
  <c r="I48" i="11"/>
  <c r="I44" i="11"/>
  <c r="I40" i="11"/>
  <c r="I36" i="11"/>
  <c r="I32" i="11"/>
  <c r="I28" i="11"/>
  <c r="I24" i="11"/>
  <c r="I20" i="11"/>
  <c r="J78" i="11"/>
  <c r="H76" i="11"/>
  <c r="J74" i="11"/>
  <c r="H72" i="11"/>
  <c r="J70" i="11"/>
  <c r="H68" i="11"/>
  <c r="J66" i="11"/>
  <c r="H64" i="11"/>
  <c r="J62" i="11"/>
  <c r="H60" i="11"/>
  <c r="K60" i="11" s="1"/>
  <c r="J58" i="11"/>
  <c r="H56" i="11"/>
  <c r="J54" i="11"/>
  <c r="H52" i="11"/>
  <c r="J50" i="11"/>
  <c r="H48" i="11"/>
  <c r="J46" i="11"/>
  <c r="H44" i="11"/>
  <c r="K44" i="11" s="1"/>
  <c r="J42" i="11"/>
  <c r="H40" i="11"/>
  <c r="J38" i="11"/>
  <c r="H36" i="11"/>
  <c r="J34" i="11"/>
  <c r="H32" i="11"/>
  <c r="J30" i="11"/>
  <c r="H28" i="11"/>
  <c r="K28" i="11" s="1"/>
  <c r="J26" i="11"/>
  <c r="H24" i="11"/>
  <c r="J22" i="11"/>
  <c r="H20" i="11"/>
  <c r="I78" i="11"/>
  <c r="I74" i="11"/>
  <c r="I70" i="11"/>
  <c r="K70" i="11" s="1"/>
  <c r="I66" i="11"/>
  <c r="I62" i="11"/>
  <c r="I58" i="11"/>
  <c r="I54" i="11"/>
  <c r="K54" i="11" s="1"/>
  <c r="I50" i="11"/>
  <c r="I46" i="11"/>
  <c r="I42" i="11"/>
  <c r="I38" i="11"/>
  <c r="K38" i="11" s="1"/>
  <c r="I34" i="11"/>
  <c r="I30" i="11"/>
  <c r="I26" i="11"/>
  <c r="I22" i="11"/>
  <c r="K22" i="11" s="1"/>
  <c r="F139" i="11"/>
  <c r="F138" i="11"/>
  <c r="F137" i="11"/>
  <c r="F136" i="11"/>
  <c r="F135" i="11"/>
  <c r="D132" i="11"/>
  <c r="H132" i="11" s="1"/>
  <c r="E132" i="11"/>
  <c r="G126" i="11"/>
  <c r="G127" i="11"/>
  <c r="G133" i="11"/>
  <c r="G134" i="11"/>
  <c r="G135" i="11"/>
  <c r="G136" i="11"/>
  <c r="G137" i="11"/>
  <c r="G138" i="11"/>
  <c r="G139" i="11"/>
  <c r="G140" i="11"/>
  <c r="D126" i="11"/>
  <c r="H126" i="11" s="1"/>
  <c r="E126" i="11"/>
  <c r="D127" i="11"/>
  <c r="J127" i="11" s="1"/>
  <c r="E127" i="11"/>
  <c r="D128" i="11"/>
  <c r="I128" i="11" s="1"/>
  <c r="E128" i="11"/>
  <c r="D129" i="11"/>
  <c r="E129" i="11"/>
  <c r="D130" i="11"/>
  <c r="E130" i="11"/>
  <c r="D131" i="11"/>
  <c r="E131" i="11"/>
  <c r="D133" i="11"/>
  <c r="I133" i="11" s="1"/>
  <c r="E133" i="11"/>
  <c r="D134" i="11"/>
  <c r="H134" i="11" s="1"/>
  <c r="E134" i="11"/>
  <c r="D135" i="11"/>
  <c r="H135" i="11" s="1"/>
  <c r="E135" i="11"/>
  <c r="D136" i="11"/>
  <c r="J136" i="11" s="1"/>
  <c r="E136" i="11"/>
  <c r="D137" i="11"/>
  <c r="E137" i="11"/>
  <c r="D138" i="11"/>
  <c r="H138" i="11" s="1"/>
  <c r="E138" i="11"/>
  <c r="D139" i="11"/>
  <c r="H139" i="11" s="1"/>
  <c r="E139" i="11"/>
  <c r="D140" i="11"/>
  <c r="J140" i="11" s="1"/>
  <c r="E140" i="11"/>
  <c r="G15" i="11"/>
  <c r="G16" i="11"/>
  <c r="G17" i="11"/>
  <c r="I17" i="11" s="1"/>
  <c r="H17" i="11"/>
  <c r="J17" i="11"/>
  <c r="G18" i="11"/>
  <c r="J18" i="11" s="1"/>
  <c r="H18" i="11"/>
  <c r="I18" i="11"/>
  <c r="K96" i="11" l="1"/>
  <c r="K92" i="11"/>
  <c r="K89" i="11"/>
  <c r="K76" i="11"/>
  <c r="K88" i="11"/>
  <c r="K80" i="11"/>
  <c r="K86" i="11"/>
  <c r="K82" i="11"/>
  <c r="K84" i="11"/>
  <c r="K30" i="11"/>
  <c r="K46" i="11"/>
  <c r="K62" i="11"/>
  <c r="K20" i="11"/>
  <c r="K36" i="11"/>
  <c r="K52" i="11"/>
  <c r="K68" i="11"/>
  <c r="K34" i="11"/>
  <c r="K50" i="11"/>
  <c r="K66" i="11"/>
  <c r="K87" i="11"/>
  <c r="K78" i="11"/>
  <c r="K25" i="11"/>
  <c r="K37" i="11"/>
  <c r="K49" i="11"/>
  <c r="K61" i="11"/>
  <c r="K31" i="11"/>
  <c r="K43" i="11"/>
  <c r="K55" i="11"/>
  <c r="K83" i="11"/>
  <c r="K23" i="11"/>
  <c r="K47" i="11"/>
  <c r="K26" i="11"/>
  <c r="K42" i="11"/>
  <c r="K58" i="11"/>
  <c r="K74" i="11"/>
  <c r="K21" i="11"/>
  <c r="K27" i="11"/>
  <c r="K33" i="11"/>
  <c r="K39" i="11"/>
  <c r="K45" i="11"/>
  <c r="K51" i="11"/>
  <c r="K57" i="11"/>
  <c r="K63" i="11"/>
  <c r="K69" i="11"/>
  <c r="K75" i="11"/>
  <c r="K81" i="11"/>
  <c r="K19" i="11"/>
  <c r="K29" i="11"/>
  <c r="K53" i="11"/>
  <c r="K67" i="11"/>
  <c r="K85" i="11"/>
  <c r="K24" i="11"/>
  <c r="K32" i="11"/>
  <c r="K40" i="11"/>
  <c r="K48" i="11"/>
  <c r="K56" i="11"/>
  <c r="K64" i="11"/>
  <c r="K72" i="11"/>
  <c r="K65" i="11"/>
  <c r="K71" i="11"/>
  <c r="K77" i="11"/>
  <c r="K35" i="11"/>
  <c r="K59" i="11"/>
  <c r="K73" i="11"/>
  <c r="K41" i="11"/>
  <c r="K79" i="11"/>
  <c r="I137" i="11"/>
  <c r="J132" i="11"/>
  <c r="I132" i="11"/>
  <c r="H130" i="11"/>
  <c r="J131" i="11"/>
  <c r="H129" i="11"/>
  <c r="J135" i="11"/>
  <c r="H133" i="11"/>
  <c r="H127" i="11"/>
  <c r="I136" i="11"/>
  <c r="J130" i="11"/>
  <c r="H128" i="11"/>
  <c r="H136" i="11"/>
  <c r="J134" i="11"/>
  <c r="I131" i="11"/>
  <c r="J126" i="11"/>
  <c r="H137" i="11"/>
  <c r="H131" i="11"/>
  <c r="J129" i="11"/>
  <c r="I127" i="11"/>
  <c r="I140" i="11"/>
  <c r="J139" i="11"/>
  <c r="H140" i="11"/>
  <c r="I139" i="11"/>
  <c r="J138" i="11"/>
  <c r="I135" i="11"/>
  <c r="I130" i="11"/>
  <c r="I126" i="11"/>
  <c r="I138" i="11"/>
  <c r="K138" i="11" s="1"/>
  <c r="J137" i="11"/>
  <c r="I134" i="11"/>
  <c r="J133" i="11"/>
  <c r="I129" i="11"/>
  <c r="J128" i="11"/>
  <c r="K18" i="11"/>
  <c r="K17" i="11"/>
  <c r="K135" i="11" l="1"/>
  <c r="K132" i="11"/>
  <c r="K131" i="11"/>
  <c r="K129" i="11"/>
  <c r="K139" i="11"/>
  <c r="K137" i="11"/>
  <c r="K136" i="11"/>
  <c r="K134" i="11"/>
  <c r="K130" i="11"/>
  <c r="K128" i="11"/>
  <c r="K133" i="11"/>
  <c r="K126" i="11"/>
  <c r="K140" i="11"/>
  <c r="K127" i="11"/>
  <c r="D8" i="59" l="1"/>
  <c r="G123" i="11"/>
  <c r="G124" i="11"/>
  <c r="D123" i="11"/>
  <c r="H123" i="11" s="1"/>
  <c r="E123" i="11"/>
  <c r="D124" i="11"/>
  <c r="E124" i="11"/>
  <c r="E16" i="11"/>
  <c r="E17" i="11"/>
  <c r="E18" i="11"/>
  <c r="J124" i="11" l="1"/>
  <c r="I124" i="11"/>
  <c r="J123" i="11"/>
  <c r="H124" i="11"/>
  <c r="I123" i="11"/>
  <c r="K124" i="11" l="1"/>
  <c r="K123" i="11"/>
  <c r="D125" i="11" l="1"/>
  <c r="H125" i="11" s="1"/>
  <c r="D141" i="11"/>
  <c r="J141" i="11" s="1"/>
  <c r="G125" i="11"/>
  <c r="D15" i="11"/>
  <c r="K6" i="60"/>
  <c r="M14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119" i="11"/>
  <c r="E119" i="11"/>
  <c r="D119" i="11"/>
  <c r="G118" i="11"/>
  <c r="E118" i="11"/>
  <c r="D118" i="11"/>
  <c r="H118" i="11" s="1"/>
  <c r="G117" i="11"/>
  <c r="E117" i="11"/>
  <c r="D117" i="11"/>
  <c r="G116" i="11"/>
  <c r="E116" i="11"/>
  <c r="D116" i="11"/>
  <c r="J116" i="11" s="1"/>
  <c r="G115" i="11"/>
  <c r="E115" i="11"/>
  <c r="D115" i="11"/>
  <c r="I115" i="11" s="1"/>
  <c r="G114" i="11"/>
  <c r="E114" i="11"/>
  <c r="D114" i="11"/>
  <c r="G113" i="11"/>
  <c r="E113" i="11"/>
  <c r="D113" i="11"/>
  <c r="H113" i="11" s="1"/>
  <c r="G112" i="11"/>
  <c r="E112" i="11"/>
  <c r="D112" i="11"/>
  <c r="G111" i="11"/>
  <c r="E111" i="11"/>
  <c r="D111" i="11"/>
  <c r="G110" i="11"/>
  <c r="E110" i="11"/>
  <c r="D110" i="11"/>
  <c r="G109" i="11"/>
  <c r="E109" i="11"/>
  <c r="D109" i="11"/>
  <c r="J109" i="11" s="1"/>
  <c r="G108" i="11"/>
  <c r="E108" i="11"/>
  <c r="D108" i="11"/>
  <c r="J108" i="11" s="1"/>
  <c r="G107" i="11"/>
  <c r="E107" i="11"/>
  <c r="D107" i="11"/>
  <c r="G106" i="11"/>
  <c r="E106" i="11"/>
  <c r="D106" i="11"/>
  <c r="G105" i="11"/>
  <c r="E105" i="11"/>
  <c r="D105" i="11"/>
  <c r="G104" i="11"/>
  <c r="E104" i="11"/>
  <c r="D104" i="11"/>
  <c r="G103" i="11"/>
  <c r="E103" i="11"/>
  <c r="D103" i="11"/>
  <c r="J103" i="11" s="1"/>
  <c r="G102" i="11"/>
  <c r="E102" i="11"/>
  <c r="D102" i="11"/>
  <c r="G101" i="11"/>
  <c r="E101" i="11"/>
  <c r="D101" i="11"/>
  <c r="G100" i="11"/>
  <c r="E100" i="11"/>
  <c r="D100" i="11"/>
  <c r="G99" i="11"/>
  <c r="E99" i="11"/>
  <c r="D99" i="11"/>
  <c r="G98" i="11"/>
  <c r="E98" i="11"/>
  <c r="D98" i="11"/>
  <c r="M98" i="11"/>
  <c r="D14" i="59"/>
  <c r="D5" i="60" s="1"/>
  <c r="K5" i="60" s="1"/>
  <c r="E15" i="11"/>
  <c r="A15" i="11"/>
  <c r="D19" i="59"/>
  <c r="D18" i="59"/>
  <c r="M16" i="11"/>
  <c r="E125" i="11"/>
  <c r="D120" i="11"/>
  <c r="E120" i="11"/>
  <c r="D121" i="11"/>
  <c r="E121" i="11"/>
  <c r="M125" i="11"/>
  <c r="D122" i="11"/>
  <c r="E122" i="11"/>
  <c r="E141" i="11"/>
  <c r="G141" i="11"/>
  <c r="D14" i="11"/>
  <c r="H14" i="11" s="1"/>
  <c r="E14" i="11"/>
  <c r="G14" i="11"/>
  <c r="K19" i="60"/>
  <c r="D19" i="60"/>
  <c r="M141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/>
  <c r="D6" i="60"/>
  <c r="D14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42" i="11"/>
  <c r="D143" i="11"/>
  <c r="E143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4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22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21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4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5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20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34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99" i="11" l="1"/>
  <c r="H15" i="11"/>
  <c r="I15" i="11"/>
  <c r="J15" i="11"/>
  <c r="J16" i="11"/>
  <c r="H16" i="11"/>
  <c r="I16" i="11"/>
  <c r="H122" i="11"/>
  <c r="D312" i="29"/>
  <c r="E312" i="29" s="1"/>
  <c r="D802" i="41"/>
  <c r="E802" i="41" s="1"/>
  <c r="D22" i="59"/>
  <c r="K8" i="60" s="1"/>
  <c r="D21" i="59"/>
  <c r="M135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36" i="11"/>
  <c r="M137" i="11"/>
  <c r="M139" i="11"/>
  <c r="M138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15" i="29"/>
  <c r="F322" i="29"/>
  <c r="F250" i="29"/>
  <c r="E273" i="29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122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120" i="11"/>
  <c r="I120" i="11"/>
  <c r="F806" i="41"/>
  <c r="E1081" i="41"/>
  <c r="E1027" i="41"/>
  <c r="F861" i="41"/>
  <c r="E861" i="41"/>
  <c r="E230" i="29"/>
  <c r="E346" i="29"/>
  <c r="E274" i="29"/>
  <c r="F274" i="29"/>
  <c r="H143" i="11"/>
  <c r="J143" i="11"/>
  <c r="J122" i="11"/>
  <c r="E340" i="29"/>
  <c r="I103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103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J121" i="11"/>
  <c r="I121" i="11"/>
  <c r="E348" i="29"/>
  <c r="E59" i="39"/>
  <c r="E290" i="29"/>
  <c r="F323" i="29"/>
  <c r="E260" i="29"/>
  <c r="E236" i="29"/>
  <c r="E73" i="39"/>
  <c r="E341" i="29"/>
  <c r="F341" i="29"/>
  <c r="F299" i="29"/>
  <c r="J119" i="11"/>
  <c r="H119" i="11"/>
  <c r="I119" i="11"/>
  <c r="F300" i="29"/>
  <c r="E284" i="29"/>
  <c r="F233" i="29"/>
  <c r="E58" i="39"/>
  <c r="F319" i="29"/>
  <c r="F310" i="29"/>
  <c r="H121" i="11"/>
  <c r="H120" i="11"/>
  <c r="M133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98" i="11"/>
  <c r="H98" i="11"/>
  <c r="H102" i="11"/>
  <c r="J102" i="11"/>
  <c r="I102" i="11"/>
  <c r="J106" i="11"/>
  <c r="I106" i="11"/>
  <c r="H106" i="11"/>
  <c r="J110" i="11"/>
  <c r="H110" i="11"/>
  <c r="I114" i="11"/>
  <c r="J114" i="11"/>
  <c r="H114" i="11"/>
  <c r="I98" i="11"/>
  <c r="I101" i="11"/>
  <c r="H101" i="11"/>
  <c r="J101" i="11"/>
  <c r="I105" i="11"/>
  <c r="J105" i="11"/>
  <c r="H105" i="11"/>
  <c r="H109" i="11"/>
  <c r="I109" i="11"/>
  <c r="I113" i="11"/>
  <c r="J113" i="11"/>
  <c r="I117" i="11"/>
  <c r="H117" i="11"/>
  <c r="J117" i="11"/>
  <c r="I143" i="11"/>
  <c r="J100" i="11"/>
  <c r="H100" i="11"/>
  <c r="I100" i="11"/>
  <c r="J104" i="11"/>
  <c r="H104" i="11"/>
  <c r="I104" i="11"/>
  <c r="I108" i="11"/>
  <c r="H108" i="11"/>
  <c r="J112" i="11"/>
  <c r="H112" i="11"/>
  <c r="I112" i="11"/>
  <c r="H116" i="11"/>
  <c r="I116" i="11"/>
  <c r="I110" i="11"/>
  <c r="H99" i="11"/>
  <c r="J99" i="11"/>
  <c r="I107" i="11"/>
  <c r="H107" i="11"/>
  <c r="J107" i="11"/>
  <c r="J111" i="11"/>
  <c r="H111" i="11"/>
  <c r="I111" i="11"/>
  <c r="J115" i="11"/>
  <c r="H115" i="11"/>
  <c r="I118" i="11"/>
  <c r="I141" i="11"/>
  <c r="J125" i="11"/>
  <c r="J118" i="11"/>
  <c r="H141" i="11"/>
  <c r="I125" i="11"/>
  <c r="F781" i="41" l="1"/>
  <c r="F830" i="41"/>
  <c r="F340" i="29"/>
  <c r="F291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126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125" i="11"/>
  <c r="K113" i="11"/>
  <c r="M113" i="11" s="1"/>
  <c r="K103" i="11"/>
  <c r="M103" i="11" s="1"/>
  <c r="K122" i="11"/>
  <c r="M122" i="11" s="1"/>
  <c r="M19" i="11"/>
  <c r="M140" i="11"/>
  <c r="K143" i="11"/>
  <c r="K119" i="11"/>
  <c r="M119" i="11" s="1"/>
  <c r="K120" i="11"/>
  <c r="M120" i="11" s="1"/>
  <c r="F350" i="29"/>
  <c r="K116" i="11"/>
  <c r="M116" i="11" s="1"/>
  <c r="K118" i="11"/>
  <c r="M118" i="11" s="1"/>
  <c r="K99" i="11"/>
  <c r="M99" i="11" s="1"/>
  <c r="K109" i="11"/>
  <c r="M109" i="11" s="1"/>
  <c r="K102" i="11"/>
  <c r="M102" i="11" s="1"/>
  <c r="K107" i="11"/>
  <c r="M107" i="11" s="1"/>
  <c r="K121" i="11"/>
  <c r="M121" i="11" s="1"/>
  <c r="K141" i="11"/>
  <c r="K104" i="11"/>
  <c r="M104" i="11" s="1"/>
  <c r="H142" i="11"/>
  <c r="H145" i="11" s="1"/>
  <c r="F312" i="29"/>
  <c r="F339" i="29"/>
  <c r="F226" i="29"/>
  <c r="F345" i="29"/>
  <c r="F239" i="29"/>
  <c r="I142" i="11"/>
  <c r="I145" i="11" s="1"/>
  <c r="J142" i="11"/>
  <c r="J145" i="11" s="1"/>
  <c r="K108" i="11"/>
  <c r="M108" i="11" s="1"/>
  <c r="K117" i="11"/>
  <c r="M117" i="11" s="1"/>
  <c r="K110" i="11"/>
  <c r="M110" i="11" s="1"/>
  <c r="K98" i="11"/>
  <c r="K111" i="11"/>
  <c r="M111" i="11" s="1"/>
  <c r="K114" i="11"/>
  <c r="M114" i="11" s="1"/>
  <c r="K115" i="11"/>
  <c r="M115" i="11" s="1"/>
  <c r="K112" i="11"/>
  <c r="M112" i="11" s="1"/>
  <c r="K100" i="11"/>
  <c r="M100" i="11" s="1"/>
  <c r="K105" i="11"/>
  <c r="M105" i="11" s="1"/>
  <c r="K101" i="11"/>
  <c r="M101" i="11" s="1"/>
  <c r="K106" i="11"/>
  <c r="M106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D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G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46" i="11"/>
  <c r="J147" i="11" s="1"/>
  <c r="H146" i="11"/>
  <c r="H147" i="11" s="1"/>
  <c r="I146" i="11"/>
  <c r="I147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B26" i="39"/>
  <c r="E26" i="39" s="1"/>
  <c r="G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8" i="29"/>
  <c r="D67" i="29"/>
  <c r="D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42" i="11"/>
  <c r="K145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92" i="29" l="1"/>
  <c r="D106" i="29"/>
  <c r="D28" i="39"/>
  <c r="J28" i="39" s="1"/>
  <c r="G21" i="39"/>
  <c r="B124" i="29"/>
  <c r="E124" i="29" s="1"/>
  <c r="D148" i="29"/>
  <c r="J148" i="29" s="1"/>
  <c r="D90" i="29"/>
  <c r="J90" i="29" s="1"/>
  <c r="G18" i="39"/>
  <c r="G77" i="29"/>
  <c r="I30" i="39"/>
  <c r="G133" i="29"/>
  <c r="G29" i="39"/>
  <c r="G24" i="29"/>
  <c r="D124" i="29"/>
  <c r="I124" i="29" s="1"/>
  <c r="D33" i="39"/>
  <c r="I33" i="39" s="1"/>
  <c r="B112" i="29"/>
  <c r="E112" i="29" s="1"/>
  <c r="B149" i="29"/>
  <c r="E149" i="29" s="1"/>
  <c r="D85" i="29"/>
  <c r="J85" i="29" s="1"/>
  <c r="B33" i="39"/>
  <c r="E33" i="39" s="1"/>
  <c r="D115" i="29"/>
  <c r="J115" i="29" s="1"/>
  <c r="G112" i="29"/>
  <c r="D58" i="29"/>
  <c r="I58" i="29" s="1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H122" i="29" s="1"/>
  <c r="D143" i="29"/>
  <c r="J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J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46" i="11"/>
  <c r="K147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H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I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I160" i="29"/>
  <c r="H160" i="29"/>
  <c r="J160" i="29"/>
  <c r="I33" i="29"/>
  <c r="H33" i="29"/>
  <c r="J33" i="29"/>
  <c r="I122" i="29"/>
  <c r="J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113" i="29" l="1"/>
  <c r="H143" i="29"/>
  <c r="I29" i="39"/>
  <c r="H124" i="29"/>
  <c r="I85" i="29"/>
  <c r="J58" i="29"/>
  <c r="I143" i="29"/>
  <c r="H85" i="29"/>
  <c r="K85" i="29" s="1"/>
  <c r="J113" i="29"/>
  <c r="K113" i="29" s="1"/>
  <c r="H58" i="29"/>
  <c r="K58" i="29" s="1"/>
  <c r="H29" i="39"/>
  <c r="J124" i="29"/>
  <c r="H148" i="29"/>
  <c r="K30" i="39"/>
  <c r="I148" i="29"/>
  <c r="H28" i="39"/>
  <c r="K28" i="39" s="1"/>
  <c r="I132" i="29"/>
  <c r="H33" i="39"/>
  <c r="H132" i="29"/>
  <c r="J33" i="39"/>
  <c r="I90" i="29"/>
  <c r="I86" i="29"/>
  <c r="I22" i="39"/>
  <c r="I81" i="29"/>
  <c r="I17" i="39"/>
  <c r="J20" i="29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J82" i="29"/>
  <c r="H145" i="29"/>
  <c r="I159" i="29"/>
  <c r="J19" i="29"/>
  <c r="H154" i="29"/>
  <c r="H19" i="29"/>
  <c r="H81" i="29"/>
  <c r="J86" i="29"/>
  <c r="K86" i="29" s="1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20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48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60" i="29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43" i="29" l="1"/>
  <c r="K124" i="29"/>
  <c r="K157" i="29"/>
  <c r="K148" i="29"/>
  <c r="K30" i="29"/>
  <c r="K17" i="39"/>
  <c r="K132" i="29"/>
  <c r="K33" i="39"/>
  <c r="K22" i="39"/>
  <c r="K81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<sst xmlns="http://schemas.openxmlformats.org/spreadsheetml/2006/main" count="4810" uniqueCount="1649">
  <si>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</si>
  <si>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</si>
  <si>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</si>
  <si>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</si>
  <si>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</si>
  <si>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</si>
  <si>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</si>
  <si>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</si>
  <si>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</si>
  <si>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</si>
  <si>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</si>
  <si>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</si>
  <si>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</si>
  <si>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</si>
  <si>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</si>
  <si>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</si>
  <si>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</si>
  <si>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</si>
  <si>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</si>
  <si>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</si>
  <si>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</si>
  <si>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</si>
  <si>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</si>
  <si>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</si>
  <si>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</si>
  <si>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</si>
  <si>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</si>
  <si>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</si>
  <si>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</si>
  <si>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</si>
  <si>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</si>
  <si>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</si>
  <si>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</si>
  <si>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</si>
  <si>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</si>
  <si>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</si>
  <si>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</si>
  <si>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</si>
  <si>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</si>
  <si>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</si>
  <si>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</si>
  <si>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</si>
  <si>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</si>
  <si>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</si>
  <si>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</si>
  <si>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</si>
  <si>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</si>
  <si>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</si>
  <si>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</si>
  <si>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</si>
  <si>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</si>
  <si>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</si>
  <si>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</si>
  <si>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</si>
  <si>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</si>
  <si>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</si>
  <si>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</si>
  <si>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</si>
  <si>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</si>
  <si>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</si>
  <si>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</si>
  <si>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</si>
  <si>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</si>
  <si>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</si>
  <si>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</si>
  <si>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</si>
  <si>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</si>
  <si>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</si>
  <si>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</si>
  <si>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</si>
  <si>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</si>
  <si>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</si>
  <si>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</si>
  <si>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</si>
  <si>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</si>
  <si>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</si>
  <si>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</si>
  <si>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</si>
  <si>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</si>
  <si>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</si>
  <si>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</si>
  <si>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</si>
  <si>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</si>
  <si>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</si>
  <si>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</si>
  <si>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</si>
  <si>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</si>
  <si>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</si>
  <si>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</si>
  <si>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</si>
  <si>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</si>
  <si>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</si>
  <si>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</si>
  <si>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</si>
  <si>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</si>
  <si>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</si>
  <si>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</si>
  <si>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</si>
  <si>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</si>
  <si>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</si>
  <si>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</si>
  <si>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</si>
  <si>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</si>
  <si>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</si>
  <si>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</si>
  <si>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</si>
  <si>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</si>
  <si>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</si>
  <si>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</si>
  <si>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</si>
  <si>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</si>
  <si>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</si>
  <si>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</si>
  <si>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</si>
  <si>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</si>
  <si>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</si>
  <si>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</si>
  <si>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</si>
  <si>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</si>
  <si>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</si>
  <si>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</si>
  <si>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</si>
  <si>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</si>
  <si>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</si>
  <si>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</si>
  <si>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</si>
  <si>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</si>
  <si>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</si>
  <si>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</si>
  <si>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</si>
  <si>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</si>
  <si>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</si>
  <si>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</si>
  <si>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</si>
  <si>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</si>
  <si>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</si>
  <si>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</si>
  <si>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</si>
  <si>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</si>
  <si>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</si>
  <si>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</si>
  <si>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</si>
  <si>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</si>
  <si>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</si>
  <si>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</si>
  <si>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</si>
  <si>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</si>
  <si>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</si>
  <si>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</si>
  <si>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</si>
  <si>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</si>
  <si>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</si>
  <si>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</si>
  <si>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</si>
  <si>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</si>
  <si>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</si>
  <si>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</si>
  <si>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</si>
  <si>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</si>
  <si>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</si>
  <si>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</si>
  <si>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</si>
  <si>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</si>
  <si>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</si>
  <si>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</si>
  <si>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</si>
  <si>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</si>
  <si>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</si>
  <si>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</si>
  <si>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</si>
  <si>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</si>
  <si>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</si>
  <si>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</si>
  <si>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</si>
  <si>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</si>
  <si>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</si>
  <si>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</si>
  <si>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</si>
  <si>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</si>
  <si>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</si>
  <si>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</si>
  <si>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</si>
  <si>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</si>
  <si>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</si>
  <si>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</si>
  <si>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</si>
  <si>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</si>
  <si>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</si>
  <si>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</si>
  <si>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</si>
  <si>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</si>
  <si>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</si>
  <si>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</si>
  <si>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</si>
  <si>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</si>
  <si>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</si>
  <si>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</si>
  <si>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</si>
  <si>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</si>
  <si>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</si>
  <si>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</si>
  <si>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</si>
  <si>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</si>
  <si>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</si>
  <si>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</si>
  <si>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</si>
  <si>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</si>
  <si>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</si>
  <si>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</si>
  <si>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</si>
  <si>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</si>
  <si>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</si>
  <si>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</si>
  <si>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</si>
  <si>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</si>
  <si>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</si>
  <si>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</si>
  <si>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</si>
  <si>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</si>
  <si>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</si>
  <si>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</si>
  <si>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</si>
  <si>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</si>
  <si>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</si>
  <si>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</si>
  <si>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</si>
  <si>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</si>
  <si>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</si>
  <si>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</si>
  <si>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</si>
  <si>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</si>
  <si>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</si>
  <si>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</si>
  <si>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</si>
  <si>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</si>
  <si>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</si>
  <si>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</si>
  <si>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</si>
  <si>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</si>
  <si>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</si>
  <si>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</si>
  <si>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</si>
  <si>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</si>
  <si>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</si>
  <si>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</si>
  <si>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</si>
  <si>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</si>
  <si>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</si>
  <si>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</si>
  <si>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</si>
  <si>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</si>
  <si>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</si>
  <si>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</si>
  <si>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</si>
  <si>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</si>
  <si>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</si>
  <si>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</si>
  <si>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</si>
  <si>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</si>
  <si>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</si>
  <si>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</si>
  <si>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</si>
  <si>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</si>
  <si>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</si>
  <si>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</si>
  <si>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</si>
  <si>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</si>
  <si>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</si>
  <si>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</si>
  <si>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</si>
  <si>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</si>
  <si>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</si>
  <si>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</si>
  <si>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</si>
  <si>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</si>
  <si>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</si>
  <si>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</si>
  <si>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</si>
  <si>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</si>
  <si>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</si>
  <si>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</si>
  <si>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</si>
  <si>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</si>
  <si>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</si>
  <si>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</si>
  <si>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</si>
  <si>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</si>
  <si>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</si>
  <si>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</si>
  <si>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</si>
  <si>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</si>
  <si>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</si>
  <si>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</si>
  <si>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</si>
  <si>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</si>
  <si>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</si>
  <si>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</si>
  <si>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</si>
  <si>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</si>
  <si>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</si>
  <si>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</si>
  <si>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</si>
  <si>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</si>
  <si>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</si>
  <si>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</si>
  <si>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</si>
  <si>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</si>
  <si>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</si>
  <si>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</si>
  <si>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</si>
  <si>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</si>
  <si>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</si>
  <si>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</si>
  <si>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</si>
  <si>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</si>
  <si>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</si>
  <si>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</si>
  <si>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</si>
  <si>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</si>
  <si>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</si>
  <si>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</si>
  <si>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</si>
  <si>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</si>
  <si>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</si>
  <si>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</si>
  <si>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</si>
  <si>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</si>
  <si>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</si>
  <si>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</si>
  <si>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</si>
  <si>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</si>
  <si>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</si>
  <si>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</si>
  <si>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</si>
  <si>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</si>
  <si>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</si>
  <si>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</si>
  <si>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</si>
  <si>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</si>
  <si>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</si>
  <si>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</si>
  <si>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</si>
  <si>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</si>
  <si>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</si>
  <si>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</si>
  <si>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</si>
  <si>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</si>
  <si>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</si>
  <si>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</si>
  <si>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</si>
  <si>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</si>
  <si>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</si>
  <si>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</si>
  <si>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</si>
  <si>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</si>
  <si>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</si>
  <si>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</si>
  <si>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</si>
  <si>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</si>
  <si>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</si>
  <si>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</si>
  <si>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</si>
  <si>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</si>
  <si>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</si>
  <si>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</si>
  <si>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</si>
  <si>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</si>
  <si>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</si>
  <si>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</si>
  <si>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</si>
  <si>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</si>
  <si>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</si>
  <si>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</si>
  <si>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</si>
  <si>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</si>
  <si>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</si>
  <si>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</si>
  <si>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</si>
  <si>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</si>
  <si>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</si>
  <si>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</si>
  <si>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</si>
  <si>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</si>
  <si>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</si>
  <si>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</si>
  <si>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</si>
  <si>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</si>
  <si>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</si>
  <si>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</si>
  <si>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</si>
  <si>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</si>
  <si>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</si>
  <si>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</si>
  <si>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</si>
  <si>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</si>
  <si>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</si>
  <si>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</si>
  <si>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</si>
  <si>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</si>
  <si>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</si>
  <si>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</si>
  <si>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</si>
  <si>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</si>
  <si>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</si>
  <si>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</si>
  <si>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</si>
  <si>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</si>
  <si>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</si>
  <si>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</si>
  <si>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</si>
  <si>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</si>
  <si>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</si>
  <si>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</si>
  <si>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</si>
  <si>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</si>
  <si>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</si>
  <si>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</si>
  <si>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</si>
  <si>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</si>
  <si>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</si>
  <si>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</si>
  <si>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</si>
  <si>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</si>
  <si>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</si>
  <si>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</si>
  <si>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</si>
  <si>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</si>
  <si>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</si>
  <si>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</si>
  <si>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</si>
  <si>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</si>
  <si>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</si>
  <si>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</si>
  <si>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</si>
  <si>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</si>
  <si>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</si>
  <si>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</si>
  <si>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</si>
  <si>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</si>
  <si>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</si>
  <si>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</si>
  <si>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</si>
  <si>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</si>
  <si>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</si>
  <si>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</si>
  <si>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</si>
  <si>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</si>
  <si>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</si>
  <si>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</si>
  <si>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</si>
  <si>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</si>
  <si>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</si>
  <si>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</si>
  <si>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</si>
  <si>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</si>
  <si>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</si>
  <si>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</si>
  <si>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</si>
  <si>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</si>
  <si>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</si>
  <si>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</si>
  <si>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</si>
  <si>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</si>
  <si>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</si>
  <si>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</si>
  <si>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</si>
  <si>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</si>
  <si>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</si>
  <si>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</si>
  <si>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</si>
  <si>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</si>
  <si>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</si>
  <si>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</si>
  <si>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</si>
  <si>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</si>
  <si>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</si>
  <si>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</si>
  <si>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</si>
  <si>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</si>
  <si>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</si>
  <si>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</si>
  <si>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</si>
  <si>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</si>
  <si>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</si>
  <si>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</si>
  <si>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</si>
  <si>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</si>
  <si>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</si>
  <si>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</si>
  <si>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</si>
  <si>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</si>
  <si>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</si>
  <si>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</si>
  <si>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</si>
  <si>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</si>
  <si>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</si>
  <si>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</si>
  <si>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</si>
  <si>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</si>
  <si>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</si>
  <si>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</si>
  <si>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</si>
  <si>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</si>
  <si>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</si>
  <si>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</si>
  <si>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</si>
  <si>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</si>
  <si>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</si>
  <si>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</si>
  <si>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</si>
  <si>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</si>
  <si>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</si>
  <si>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</si>
  <si>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</si>
  <si>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</si>
  <si>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</si>
  <si>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</si>
  <si>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</si>
  <si>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</si>
  <si>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</si>
  <si>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</si>
  <si>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</si>
  <si>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</si>
  <si>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</si>
  <si>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</si>
  <si>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</si>
  <si>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</si>
  <si>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</si>
  <si>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</si>
  <si>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</si>
  <si>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</si>
  <si>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</si>
  <si>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</si>
  <si>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</si>
  <si>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</si>
  <si>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</si>
  <si>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</si>
  <si>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</si>
  <si>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</si>
  <si>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</si>
  <si>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</si>
  <si>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</si>
  <si>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</si>
  <si>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</si>
  <si>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</si>
  <si>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</si>
  <si>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</si>
  <si>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</si>
  <si>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</si>
  <si>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</si>
  <si>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</si>
  <si>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</si>
  <si>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</si>
  <si>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</si>
  <si>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</si>
  <si>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</si>
  <si>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</si>
  <si>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</si>
  <si>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</si>
  <si>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</si>
  <si>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</si>
  <si>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</si>
  <si>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</si>
  <si>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</si>
  <si>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</si>
  <si>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</si>
  <si>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</si>
  <si>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</si>
  <si>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</si>
  <si>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</si>
  <si>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</si>
  <si>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</si>
  <si>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</si>
  <si>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</si>
  <si>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</si>
  <si>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</si>
  <si>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</si>
  <si>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</si>
  <si>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</si>
  <si>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</si>
  <si>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</si>
  <si>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</si>
  <si>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</si>
  <si>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</si>
  <si>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</si>
  <si>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</si>
  <si>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</si>
  <si>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</si>
  <si>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</si>
  <si>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</si>
  <si>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</si>
  <si>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</si>
  <si>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</si>
  <si>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</si>
  <si>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</si>
  <si>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</si>
  <si>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</si>
  <si>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</si>
  <si>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</si>
  <si>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</si>
  <si>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</si>
  <si>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</si>
  <si>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</si>
  <si>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</si>
  <si>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</si>
  <si>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</si>
  <si>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</si>
  <si>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</si>
  <si>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</si>
  <si>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</si>
  <si>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</si>
  <si>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</si>
  <si>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</si>
  <si>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</si>
  <si>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</si>
  <si>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</si>
  <si>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</si>
  <si>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</si>
  <si>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</si>
  <si>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</si>
  <si>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</si>
  <si>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</si>
  <si>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</si>
  <si>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</si>
  <si>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</si>
  <si>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</si>
  <si>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</si>
  <si>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</si>
  <si>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</si>
  <si>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</si>
  <si>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</si>
  <si>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</si>
  <si>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</si>
  <si>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</si>
  <si>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</si>
  <si>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</si>
  <si>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</si>
  <si>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</si>
  <si>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</si>
  <si>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</si>
  <si>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</si>
  <si>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</si>
  <si>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</si>
  <si>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</si>
  <si>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</si>
  <si>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</si>
  <si>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</si>
  <si>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</si>
  <si>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</si>
  <si>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</si>
  <si>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</si>
  <si>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</si>
  <si>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</si>
  <si>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</si>
  <si>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</si>
  <si>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</si>
  <si>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</si>
  <si>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</si>
  <si>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</si>
  <si>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</si>
  <si>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</si>
  <si>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</si>
  <si>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</si>
  <si>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</si>
  <si>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</si>
  <si>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</si>
  <si>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</si>
  <si>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</si>
  <si>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</si>
  <si>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</si>
  <si>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</si>
  <si>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</si>
  <si>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</si>
  <si>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</si>
  <si>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</si>
  <si>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</si>
  <si>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</si>
  <si>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</si>
  <si>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</si>
  <si>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</si>
  <si>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</si>
  <si>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</si>
  <si>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</si>
  <si>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</si>
  <si>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</si>
  <si>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</si>
  <si>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</si>
  <si>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</si>
  <si>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</si>
  <si>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</si>
  <si>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</si>
  <si>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</si>
  <si>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</si>
  <si>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</si>
  <si>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</si>
  <si>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</si>
  <si>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</si>
  <si>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</si>
  <si>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</si>
  <si>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</si>
  <si>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</si>
  <si>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</si>
  <si>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</si>
  <si>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</si>
  <si>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</si>
  <si>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</si>
  <si>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</si>
  <si>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</si>
  <si>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</si>
  <si>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</si>
  <si>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</si>
  <si>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</si>
  <si>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</si>
  <si>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</si>
  <si>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</si>
  <si>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</si>
  <si>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</si>
  <si>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</si>
  <si>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</si>
  <si>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</si>
  <si>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</si>
  <si>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</si>
  <si>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</si>
  <si>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</si>
  <si>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</si>
  <si>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</si>
  <si>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</si>
  <si>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</si>
  <si>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</si>
  <si>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</si>
  <si>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</si>
  <si>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</si>
  <si>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</si>
  <si>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</si>
  <si>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</si>
  <si>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</si>
  <si>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</si>
  <si>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</si>
  <si>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</si>
  <si>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</si>
  <si>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</si>
  <si>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</si>
  <si>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</si>
  <si>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</si>
  <si>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</si>
  <si>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</si>
  <si>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</si>
  <si>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</si>
  <si>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</si>
  <si>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</si>
  <si>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</si>
  <si>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</si>
  <si>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</si>
  <si>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</si>
  <si>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</si>
  <si>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</si>
  <si>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</si>
  <si>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</si>
  <si>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</si>
  <si>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</si>
  <si>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</si>
  <si>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</si>
  <si>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</si>
  <si>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</si>
  <si>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</si>
  <si>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</si>
  <si>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</si>
  <si>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</si>
  <si>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</si>
  <si>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</si>
  <si>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</si>
  <si>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</si>
  <si>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</si>
  <si>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</si>
  <si>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</si>
  <si>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</si>
  <si>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</si>
  <si>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</si>
  <si>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</si>
  <si>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</si>
  <si>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</si>
  <si>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</si>
  <si>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</si>
  <si>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</si>
  <si>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</si>
  <si>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</si>
  <si>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</si>
  <si>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</si>
  <si>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</si>
  <si>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</si>
  <si>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</si>
  <si>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</si>
  <si>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</si>
  <si>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</si>
  <si>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</si>
  <si>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</si>
  <si>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</si>
  <si>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</si>
  <si>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</si>
  <si>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</si>
  <si>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</si>
  <si>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</si>
  <si>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</si>
  <si>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</si>
  <si>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</si>
  <si>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</si>
  <si>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</si>
  <si>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</si>
  <si>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</si>
  <si>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</si>
  <si>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</si>
  <si>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</si>
  <si>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</si>
  <si>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</si>
  <si>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</si>
  <si>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</si>
  <si>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</si>
  <si>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</si>
  <si>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</si>
  <si>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</si>
  <si>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</si>
  <si>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</si>
  <si>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</si>
  <si>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</si>
  <si>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</si>
  <si>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</si>
  <si>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</si>
  <si>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</si>
  <si>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</si>
  <si>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</si>
  <si>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</si>
  <si>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</si>
  <si>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</si>
  <si>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</si>
  <si>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</si>
  <si>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</si>
  <si>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</si>
  <si>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</si>
  <si>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</si>
  <si>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</si>
  <si>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</si>
  <si>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</si>
  <si>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</si>
  <si>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</si>
  <si>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</si>
  <si>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</si>
  <si>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</si>
  <si>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</si>
  <si>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</si>
  <si>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</si>
  <si>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</si>
  <si>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</si>
  <si>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</si>
  <si>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</si>
  <si>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</si>
  <si>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</si>
  <si>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</si>
  <si>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</si>
  <si>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</si>
  <si>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</si>
  <si>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</si>
  <si>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</si>
  <si>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</si>
  <si>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</si>
  <si>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</si>
  <si>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</si>
  <si>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</si>
  <si>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</si>
  <si>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</si>
  <si>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</si>
  <si>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</si>
  <si>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</si>
  <si>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</si>
  <si>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</si>
  <si>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</si>
  <si>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</si>
  <si>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</si>
  <si>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</si>
  <si>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</si>
  <si>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</si>
  <si>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</si>
  <si>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</si>
  <si>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</si>
  <si>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</si>
  <si>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</si>
  <si>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</si>
  <si>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</si>
  <si>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</si>
  <si>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</si>
  <si>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</si>
  <si>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</si>
  <si>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</si>
  <si>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</si>
  <si>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</si>
  <si>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</si>
  <si>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</si>
  <si>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</si>
  <si>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</si>
  <si>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</si>
  <si>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</si>
  <si>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</si>
  <si>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</si>
  <si>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</si>
  <si>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</si>
  <si>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</si>
  <si>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</si>
  <si>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</si>
  <si>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</si>
  <si>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</si>
  <si>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</si>
  <si>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</si>
  <si>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</si>
  <si>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</si>
  <si>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</si>
  <si>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</si>
  <si>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</si>
  <si>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</si>
  <si>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</si>
  <si>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</si>
  <si>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</si>
  <si>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</si>
  <si>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</si>
  <si>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</si>
  <si>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</si>
  <si>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</si>
  <si>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</si>
  <si>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</si>
  <si>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</si>
  <si>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</si>
  <si>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</si>
  <si>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</si>
  <si>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</si>
  <si>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</si>
  <si>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</si>
  <si>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</si>
  <si>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</si>
  <si>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</si>
  <si>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</si>
  <si>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</si>
  <si>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</si>
  <si>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</si>
  <si>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</si>
  <si>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</si>
  <si>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</si>
  <si>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</si>
  <si>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</si>
  <si>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</si>
  <si>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</si>
  <si>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</si>
  <si>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</si>
  <si>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</si>
  <si>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</si>
  <si>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</si>
  <si>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</si>
  <si>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</si>
  <si>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</si>
  <si>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</si>
  <si>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</si>
  <si>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</si>
  <si>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</si>
  <si>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</si>
  <si>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</si>
  <si>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</si>
  <si>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</si>
  <si>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</si>
  <si>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</si>
  <si>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</si>
  <si>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</si>
  <si>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</si>
  <si>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</si>
  <si>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</si>
  <si>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</si>
  <si>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</si>
  <si>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</si>
  <si>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</si>
  <si>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</si>
  <si>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</si>
  <si>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</si>
  <si>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</si>
  <si>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</si>
  <si>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</si>
  <si>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</si>
  <si>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</si>
  <si>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</si>
  <si>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</si>
  <si>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</si>
  <si>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</si>
  <si>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</si>
  <si>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</si>
  <si>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</si>
  <si>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</si>
  <si>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</si>
  <si>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</si>
  <si>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</si>
  <si>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</si>
  <si>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</si>
  <si>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</si>
  <si>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</si>
  <si>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</si>
  <si>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</si>
  <si>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</si>
  <si>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</si>
  <si>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</si>
  <si>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</si>
  <si>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</si>
  <si>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</si>
  <si>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</si>
  <si>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</si>
  <si>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</si>
  <si>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</si>
  <si>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</si>
  <si>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</si>
  <si>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</si>
  <si>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</si>
  <si>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</si>
  <si>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</si>
  <si>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</si>
  <si>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</si>
  <si>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</si>
  <si>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</si>
  <si>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</si>
  <si>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</si>
  <si>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</si>
  <si>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</si>
  <si>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</si>
  <si>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</si>
  <si>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</si>
  <si>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</si>
  <si>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</si>
  <si>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</si>
  <si>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</si>
  <si>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</si>
  <si>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</si>
  <si>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</si>
  <si>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</si>
  <si>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</si>
  <si>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</si>
  <si>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</si>
  <si>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</si>
  <si>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</si>
  <si>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</si>
  <si>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</si>
  <si>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</si>
  <si>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</si>
  <si>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</si>
  <si>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</si>
  <si>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</si>
  <si>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</si>
  <si>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</si>
  <si>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</si>
  <si>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</si>
  <si>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</si>
  <si>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</si>
  <si>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</si>
  <si>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</si>
  <si>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</si>
  <si>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</si>
  <si>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</si>
  <si>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</si>
  <si>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</si>
  <si>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</si>
  <si>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</si>
  <si>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</si>
  <si>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</si>
  <si>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</si>
  <si>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</si>
  <si>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</si>
  <si>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</si>
  <si>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</si>
  <si>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</si>
  <si>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</si>
  <si>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</si>
  <si>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</si>
  <si>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</si>
  <si>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</si>
  <si>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</si>
  <si>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</si>
  <si>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</si>
  <si>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</si>
  <si>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</si>
  <si>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</si>
  <si>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</si>
  <si>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</si>
  <si>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</si>
  <si>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</si>
  <si>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</si>
  <si>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</si>
  <si>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</si>
  <si>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</si>
  <si>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</si>
  <si>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</si>
  <si>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</si>
  <si>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</si>
  <si>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</si>
  <si>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</si>
  <si>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</si>
  <si>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</si>
  <si>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</si>
  <si>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</si>
  <si>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</si>
  <si>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</si>
  <si>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</si>
  <si>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</si>
  <si>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</si>
  <si>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</si>
  <si>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</si>
  <si>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</si>
  <si>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</si>
  <si>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</si>
  <si>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</si>
  <si>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</si>
  <si>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</si>
  <si>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</si>
  <si>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</si>
  <si>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</si>
  <si>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</si>
  <si>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</si>
  <si>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</si>
  <si>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</si>
  <si>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</si>
  <si>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</si>
  <si>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</si>
  <si>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</si>
  <si>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</si>
  <si>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</si>
  <si>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</si>
  <si>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</si>
  <si>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</si>
  <si>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</si>
  <si>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</si>
  <si>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</si>
  <si>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</si>
  <si>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</si>
  <si>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</si>
  <si>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</si>
  <si>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</si>
  <si>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</si>
  <si>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</si>
  <si>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</si>
  <si>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</si>
  <si>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</si>
  <si>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</si>
  <si>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</si>
  <si>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</si>
  <si>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</si>
  <si>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</si>
  <si>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</si>
  <si>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</si>
  <si>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</si>
  <si>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</si>
  <si>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</si>
  <si>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</si>
  <si>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</si>
  <si>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</si>
  <si>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</si>
  <si>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</si>
  <si>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</si>
  <si>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</si>
  <si>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</si>
  <si>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</si>
  <si>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</si>
  <si>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</si>
  <si>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</si>
  <si>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</si>
  <si>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</si>
  <si>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</si>
  <si>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</si>
  <si>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</si>
  <si>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</si>
  <si>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</si>
  <si>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</si>
  <si>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</si>
  <si>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</si>
  <si>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</si>
  <si>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</si>
  <si>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</si>
  <si>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</si>
  <si>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</si>
  <si>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</si>
  <si>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</si>
  <si>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</si>
  <si>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</si>
  <si>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</si>
  <si>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</si>
  <si>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</si>
  <si>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</si>
  <si>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</si>
  <si>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</si>
  <si>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</si>
  <si>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</si>
  <si>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</si>
  <si>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</si>
  <si>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</si>
  <si>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</si>
  <si>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</si>
  <si>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</si>
  <si>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</si>
  <si>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</si>
  <si>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</si>
  <si>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</si>
  <si>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</si>
  <si>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</si>
  <si>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</si>
  <si>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</si>
  <si>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</si>
  <si>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</si>
  <si>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</si>
  <si>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</si>
  <si>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</si>
  <si>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</si>
  <si>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</si>
  <si>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</si>
  <si>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</si>
  <si>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</si>
  <si>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</si>
  <si>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</si>
  <si>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</si>
  <si>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</si>
  <si>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</si>
  <si>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</si>
  <si>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</si>
  <si>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</si>
  <si>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</si>
  <si>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</si>
  <si>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</si>
  <si>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</si>
  <si>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</si>
  <si>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</si>
  <si>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</si>
  <si>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</si>
  <si>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</si>
  <si>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</si>
  <si>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</si>
  <si>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</si>
  <si>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</si>
  <si>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</si>
  <si>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</si>
  <si>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</si>
  <si>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</si>
  <si>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</si>
  <si>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</si>
  <si>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</si>
  <si>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</si>
  <si>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</si>
  <si>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</si>
  <si>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</si>
  <si>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</si>
  <si>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</si>
  <si>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</si>
  <si>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</si>
  <si>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</si>
  <si>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</si>
  <si>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</si>
  <si>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</si>
  <si>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</si>
  <si>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</si>
  <si>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</si>
  <si>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</si>
  <si>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</si>
  <si>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</si>
  <si>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</si>
  <si>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</si>
  <si>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</si>
  <si>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</si>
  <si>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</si>
  <si>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</si>
  <si>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</si>
  <si>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</si>
  <si>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</si>
  <si>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</si>
  <si>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</si>
  <si>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</si>
  <si>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</si>
  <si>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</si>
  <si>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</si>
  <si>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</si>
  <si>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</si>
  <si>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</si>
  <si>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</si>
  <si>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</si>
  <si>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</si>
  <si>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</si>
  <si>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</si>
  <si>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</si>
  <si>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</si>
  <si>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</si>
  <si>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</si>
  <si>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</si>
  <si>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</si>
  <si>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</si>
  <si>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</si>
  <si>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</si>
  <si>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</si>
  <si>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</si>
  <si>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</si>
  <si>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</si>
  <si>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</si>
  <si>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</si>
  <si>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</si>
  <si>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</si>
  <si>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</si>
  <si>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</si>
  <si>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</si>
  <si>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</si>
  <si>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</si>
  <si>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</si>
  <si>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</si>
  <si>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</si>
  <si>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</si>
  <si>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</si>
  <si>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</si>
  <si>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</si>
  <si>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</si>
  <si>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</si>
  <si>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</si>
  <si>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</si>
  <si>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</si>
  <si>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</si>
  <si>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</si>
  <si>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</si>
  <si>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</si>
  <si>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</si>
  <si>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</si>
  <si>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</si>
  <si>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</si>
  <si>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</si>
  <si>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</si>
  <si>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</si>
  <si>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</si>
  <si>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</si>
  <si>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</si>
  <si>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</si>
  <si>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</si>
  <si>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</si>
  <si>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</si>
  <si>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</si>
  <si>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</si>
  <si>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</si>
  <si>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</si>
  <si>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</si>
  <si>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</si>
  <si>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</si>
  <si>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</si>
  <si>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</si>
  <si>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</si>
  <si>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</si>
  <si>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</si>
  <si>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</si>
  <si>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</si>
  <si>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</si>
  <si>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</si>
  <si>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</si>
  <si>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</si>
  <si>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</si>
  <si>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</si>
  <si>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</si>
  <si>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</si>
  <si>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</si>
  <si>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</si>
  <si>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</si>
  <si>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</si>
  <si>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</si>
  <si>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</si>
  <si>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</si>
  <si>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</si>
  <si>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</si>
  <si>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</si>
  <si>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</si>
  <si>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</si>
  <si>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</si>
  <si>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</si>
  <si>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</si>
  <si>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</si>
  <si>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</si>
  <si>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</si>
  <si>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</si>
  <si>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</si>
  <si>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</si>
  <si>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</si>
  <si>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</si>
  <si>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</si>
  <si>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</si>
  <si>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</si>
  <si>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</si>
  <si>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</si>
  <si>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</si>
  <si>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</si>
  <si>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</si>
  <si>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</si>
  <si>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</si>
  <si>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</si>
  <si>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</si>
  <si>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</si>
  <si>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</si>
  <si>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</si>
  <si>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</si>
  <si>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</si>
  <si>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</si>
  <si>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</si>
  <si>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</si>
  <si>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</si>
  <si>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</si>
  <si>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</si>
  <si>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</si>
  <si>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</si>
  <si>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</si>
  <si>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</si>
  <si>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</si>
  <si>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</si>
  <si>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</si>
  <si>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</si>
  <si>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</si>
  <si>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</si>
  <si>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</si>
  <si>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</si>
  <si>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</si>
  <si>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</si>
  <si>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</si>
  <si>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</si>
  <si>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</si>
  <si>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</si>
  <si>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</si>
  <si>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</si>
  <si>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</si>
  <si>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</si>
  <si>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</si>
  <si>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</si>
  <si>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</si>
  <si>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</si>
  <si>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</si>
  <si>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</si>
  <si>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</si>
  <si>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</si>
  <si>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</si>
  <si>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</si>
  <si>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</si>
  <si>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</si>
  <si>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</si>
  <si>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</si>
  <si>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</si>
  <si>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</si>
  <si>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</si>
  <si>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</si>
  <si>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</si>
  <si>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</si>
  <si>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</si>
  <si>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</si>
  <si>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</si>
  <si>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</si>
  <si>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</si>
  <si>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</si>
  <si>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</si>
  <si>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</si>
  <si>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</si>
  <si>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</si>
  <si>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</si>
  <si>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</si>
  <si>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</si>
  <si>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</si>
  <si>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</si>
  <si>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</si>
  <si>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</si>
  <si>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</si>
  <si>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</si>
  <si>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</si>
  <si>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</si>
  <si>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</si>
  <si>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</si>
  <si>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</si>
  <si>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</si>
  <si>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</si>
  <si>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</si>
  <si>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</si>
  <si>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</si>
  <si>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</si>
  <si>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</si>
  <si>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</si>
  <si>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</si>
  <si>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</si>
  <si>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</si>
  <si>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</si>
  <si>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</si>
  <si>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</si>
  <si>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</si>
  <si>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</si>
  <si>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</si>
  <si>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</si>
  <si>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</si>
  <si>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</si>
  <si>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</si>
  <si>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</si>
  <si>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</si>
  <si>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</si>
  <si>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</si>
  <si>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</si>
  <si>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</si>
  <si>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</si>
  <si>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</si>
  <si>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</si>
  <si>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</si>
  <si>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</si>
  <si>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</si>
  <si>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</si>
  <si>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</si>
  <si>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</si>
  <si>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</si>
  <si>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</si>
  <si>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</si>
  <si>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</si>
  <si>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</si>
  <si>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</si>
  <si>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</si>
  <si>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</si>
  <si>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</si>
  <si>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</si>
  <si>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</si>
  <si>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</si>
  <si>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</si>
  <si>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</si>
  <si>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</si>
  <si>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</si>
  <si>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</si>
  <si>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</si>
  <si>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</si>
  <si>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</si>
  <si>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</si>
  <si>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</si>
  <si>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</si>
  <si>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</si>
  <si>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</si>
  <si>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</si>
  <si>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</si>
  <si>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</si>
  <si>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</si>
  <si>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</si>
  <si>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</si>
  <si>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</si>
  <si>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</si>
  <si>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</si>
  <si>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</si>
  <si>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</si>
  <si>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</si>
  <si>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</si>
  <si>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</si>
  <si>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</si>
  <si>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</si>
  <si>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</si>
  <si>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</si>
  <si>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</si>
  <si>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</si>
  <si>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</si>
  <si>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</si>
  <si>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</si>
  <si>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</si>
  <si>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</si>
  <si>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</si>
  <si>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</si>
  <si>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</si>
  <si>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</si>
  <si>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</si>
  <si>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</si>
  <si>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</si>
  <si>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</si>
  <si>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</si>
  <si>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</si>
  <si>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</si>
  <si>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</si>
  <si>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</si>
  <si>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</si>
  <si>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</si>
  <si>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</si>
  <si>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</si>
  <si>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</si>
  <si>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</si>
  <si>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</si>
  <si>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</si>
  <si>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</si>
  <si>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</si>
  <si>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</si>
  <si>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</si>
  <si>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</si>
  <si>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</si>
  <si>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</si>
  <si>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</si>
  <si>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</si>
  <si>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</si>
  <si>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</si>
  <si>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</si>
  <si>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</si>
  <si>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</si>
  <si>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</si>
  <si>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</si>
  <si>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</si>
  <si>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</si>
  <si>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</si>
  <si>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</si>
  <si>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</si>
  <si>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</si>
  <si>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</si>
  <si>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</si>
  <si>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</si>
  <si>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</si>
  <si>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</si>
  <si>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</si>
  <si>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</si>
  <si>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</si>
  <si>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</si>
  <si>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</si>
  <si>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</si>
  <si>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</si>
  <si>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</si>
  <si>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</si>
  <si>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</si>
  <si>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</si>
  <si>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</si>
  <si>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</si>
  <si>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</si>
  <si>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</si>
  <si>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</si>
  <si>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</si>
  <si>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</si>
  <si>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</si>
  <si>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</si>
  <si>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</si>
  <si>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</si>
  <si>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SR APP 23 KVA</t>
  </si>
  <si>
    <t xml:space="preserve">-7.022134, 110.769675  </t>
  </si>
  <si>
    <t>SR APP 5500 VA</t>
  </si>
  <si>
    <t>CJ6-T</t>
  </si>
  <si>
    <t>SR 4X16 MM</t>
  </si>
  <si>
    <t>MTR</t>
  </si>
  <si>
    <t>PD YANTO 5,5-23KVA</t>
  </si>
  <si>
    <t>PD PADI IN HOTEL 7,7-33KVA</t>
  </si>
  <si>
    <t>JL KOL SUGIONO</t>
  </si>
  <si>
    <t>Daya 33.000 VA</t>
  </si>
  <si>
    <t>Trafo 3 Fasa 50 KVA 1 Tiang (G312-A)</t>
  </si>
  <si>
    <t xml:space="preserve">Jumper Wire : </t>
  </si>
  <si>
    <t>NFA2X-T 3 x 70 + N 50 mm²</t>
  </si>
  <si>
    <t>CM2-11M</t>
  </si>
  <si>
    <t>Stainless Steel Strap 20 X 0.7 mm</t>
  </si>
  <si>
    <t>CC7</t>
  </si>
  <si>
    <t>Isolator Tarik ( Porcelain ) 20 KV + Primary Dead End Clamp 150-240 mm²</t>
  </si>
  <si>
    <t>CM2-12</t>
  </si>
  <si>
    <t>CM2-12A</t>
  </si>
  <si>
    <t>F1-3</t>
  </si>
  <si>
    <t>CE1-3</t>
  </si>
  <si>
    <t>B2</t>
  </si>
  <si>
    <t>K2-621/7/10/A</t>
  </si>
  <si>
    <t>PWI09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</si>
</sst>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6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111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7" fillId="0" borderId="21" xfId="1614" applyNumberFormat="1" applyFont="1" applyBorder="1" applyAlignment="1">
      <alignment horizontal="center" vertical="center"/>
    </xf>
    <xf numFmtId="0" fontId="41" fillId="0" borderId="20" xfId="1652" applyFont="1" applyBorder="1" applyAlignment="1">
      <alignment horizontal="center" vertical="center"/>
    </xf>
    <xf numFmtId="0" fontId="41" fillId="0" borderId="21" xfId="1652" applyFont="1" applyBorder="1" applyAlignment="1">
      <alignment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42334</xdr:rowOff>
    </xdr:from>
    <xdr:to>
      <xdr:col>20</xdr:col>
      <xdr:colOff>84666</xdr:colOff>
      <xdr:row>12</xdr:row>
      <xdr:rowOff>84666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61950" y="1693334"/>
          <a:ext cx="6887633" cy="1904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308930</xdr:colOff>
      <xdr:row>10</xdr:row>
      <xdr:rowOff>5505</xdr:rowOff>
    </xdr:from>
    <xdr:to>
      <xdr:col>19</xdr:col>
      <xdr:colOff>72482</xdr:colOff>
      <xdr:row>11</xdr:row>
      <xdr:rowOff>1937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6711847" y="1508338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27304</xdr:colOff>
      <xdr:row>12</xdr:row>
      <xdr:rowOff>124671</xdr:rowOff>
    </xdr:from>
    <xdr:to>
      <xdr:col>15</xdr:col>
      <xdr:colOff>171856</xdr:colOff>
      <xdr:row>13</xdr:row>
      <xdr:rowOff>110520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5287221" y="1923838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42333</xdr:colOff>
      <xdr:row>13</xdr:row>
      <xdr:rowOff>89344</xdr:rowOff>
    </xdr:from>
    <xdr:to>
      <xdr:col>15</xdr:col>
      <xdr:colOff>48473</xdr:colOff>
      <xdr:row>13</xdr:row>
      <xdr:rowOff>116416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  <a:endCxn id="186" idx="3"/>
        </xdr:cNvCxnSpPr>
      </xdr:nvCxnSpPr>
      <xdr:spPr bwMode="auto">
        <a:xfrm flipV="1">
          <a:off x="3016250" y="2047261"/>
          <a:ext cx="2292140" cy="2707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56727</xdr:colOff>
      <xdr:row>7</xdr:row>
      <xdr:rowOff>140970</xdr:rowOff>
    </xdr:from>
    <xdr:to>
      <xdr:col>14</xdr:col>
      <xdr:colOff>222462</xdr:colOff>
      <xdr:row>8</xdr:row>
      <xdr:rowOff>140970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935644" y="1199303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271550</xdr:colOff>
      <xdr:row>8</xdr:row>
      <xdr:rowOff>66887</xdr:rowOff>
    </xdr:from>
    <xdr:to>
      <xdr:col>14</xdr:col>
      <xdr:colOff>56727</xdr:colOff>
      <xdr:row>9</xdr:row>
      <xdr:rowOff>84676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202" idx="1"/>
          <a:endCxn id="211" idx="7"/>
        </xdr:cNvCxnSpPr>
      </xdr:nvCxnSpPr>
      <xdr:spPr bwMode="auto">
        <a:xfrm flipH="1">
          <a:off x="4388467" y="1273387"/>
          <a:ext cx="547177" cy="16595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253049</xdr:colOff>
      <xdr:row>9</xdr:row>
      <xdr:rowOff>8573</xdr:rowOff>
    </xdr:from>
    <xdr:to>
      <xdr:col>12</xdr:col>
      <xdr:colOff>103052</xdr:colOff>
      <xdr:row>9</xdr:row>
      <xdr:rowOff>93764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988966" y="1363240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195369</xdr:colOff>
      <xdr:row>9</xdr:row>
      <xdr:rowOff>58633</xdr:rowOff>
    </xdr:from>
    <xdr:to>
      <xdr:col>12</xdr:col>
      <xdr:colOff>214779</xdr:colOff>
      <xdr:row>10</xdr:row>
      <xdr:rowOff>94086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550286" y="1413300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50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51225</xdr:colOff>
      <xdr:row>15</xdr:row>
      <xdr:rowOff>19049</xdr:rowOff>
    </xdr:from>
    <xdr:to>
      <xdr:col>16</xdr:col>
      <xdr:colOff>317500</xdr:colOff>
      <xdr:row>20</xdr:row>
      <xdr:rowOff>63500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4930142" y="2273299"/>
          <a:ext cx="1028275" cy="78528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K2-621/7/10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P12-C2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DC-C8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369359</xdr:colOff>
      <xdr:row>12</xdr:row>
      <xdr:rowOff>129644</xdr:rowOff>
    </xdr:from>
    <xdr:to>
      <xdr:col>11</xdr:col>
      <xdr:colOff>132911</xdr:colOff>
      <xdr:row>13</xdr:row>
      <xdr:rowOff>115494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724276" y="1928811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359834</xdr:colOff>
      <xdr:row>2</xdr:row>
      <xdr:rowOff>21166</xdr:rowOff>
    </xdr:from>
    <xdr:to>
      <xdr:col>15</xdr:col>
      <xdr:colOff>48176</xdr:colOff>
      <xdr:row>7</xdr:row>
      <xdr:rowOff>129753</xdr:rowOff>
    </xdr:to>
    <xdr:sp macro="" textlink="">
      <xdr:nvSpPr>
        <xdr:cNvPr id="221" name="Rectangle 1">
          <a:extLst>
            <a:ext uri="{FF2B5EF4-FFF2-40B4-BE49-F238E27FC236}">
              <a16:creationId xmlns:a16="http://schemas.microsoft.com/office/drawing/2014/main" id="{9151AC0B-AFC0-4848-9920-E28270958314}"/>
            </a:ext>
          </a:extLst>
        </xdr:cNvPr>
        <xdr:cNvSpPr/>
      </xdr:nvSpPr>
      <xdr:spPr>
        <a:xfrm rot="16200000">
          <a:off x="4467712" y="347705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105834</xdr:colOff>
      <xdr:row>8</xdr:row>
      <xdr:rowOff>105833</xdr:rowOff>
    </xdr:from>
    <xdr:to>
      <xdr:col>13</xdr:col>
      <xdr:colOff>244969</xdr:colOff>
      <xdr:row>9</xdr:row>
      <xdr:rowOff>20191</xdr:rowOff>
    </xdr:to>
    <xdr:grpSp>
      <xdr:nvGrpSpPr>
        <xdr:cNvPr id="226" name="Grup 239">
          <a:extLst>
            <a:ext uri="{FF2B5EF4-FFF2-40B4-BE49-F238E27FC236}">
              <a16:creationId xmlns:a16="http://schemas.microsoft.com/office/drawing/2014/main" id="{74E993E1-6EED-42DF-A7EA-E2FDB1553EE7}"/>
            </a:ext>
          </a:extLst>
        </xdr:cNvPr>
        <xdr:cNvGrpSpPr/>
      </xdr:nvGrpSpPr>
      <xdr:grpSpPr>
        <a:xfrm rot="19438771">
          <a:off x="4603751" y="1312333"/>
          <a:ext cx="139135" cy="62525"/>
          <a:chOff x="13302191" y="2320613"/>
          <a:chExt cx="139135" cy="57233"/>
        </a:xfrm>
      </xdr:grpSpPr>
      <xdr:cxnSp macro="">
        <xdr:nvCxnSpPr>
          <xdr:cNvPr id="227" name="Straight Connector 81">
            <a:extLst>
              <a:ext uri="{FF2B5EF4-FFF2-40B4-BE49-F238E27FC236}">
                <a16:creationId xmlns:a16="http://schemas.microsoft.com/office/drawing/2014/main" id="{51504BBE-A8F8-5996-9DFC-90C9A21459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82">
            <a:extLst>
              <a:ext uri="{FF2B5EF4-FFF2-40B4-BE49-F238E27FC236}">
                <a16:creationId xmlns:a16="http://schemas.microsoft.com/office/drawing/2014/main" id="{9C144231-81DF-08EA-941F-176768EE240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83">
            <a:extLst>
              <a:ext uri="{FF2B5EF4-FFF2-40B4-BE49-F238E27FC236}">
                <a16:creationId xmlns:a16="http://schemas.microsoft.com/office/drawing/2014/main" id="{AB6AF208-965E-E123-5506-C6E669E808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84">
            <a:extLst>
              <a:ext uri="{FF2B5EF4-FFF2-40B4-BE49-F238E27FC236}">
                <a16:creationId xmlns:a16="http://schemas.microsoft.com/office/drawing/2014/main" id="{DFEED24B-502C-4E77-14B0-01964308786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254000</xdr:colOff>
      <xdr:row>10</xdr:row>
      <xdr:rowOff>10584</xdr:rowOff>
    </xdr:from>
    <xdr:to>
      <xdr:col>15</xdr:col>
      <xdr:colOff>48473</xdr:colOff>
      <xdr:row>12</xdr:row>
      <xdr:rowOff>145847</xdr:rowOff>
    </xdr:to>
    <xdr:cxnSp macro="">
      <xdr:nvCxnSpPr>
        <xdr:cNvPr id="236" name="Straight Connector 164">
          <a:extLst>
            <a:ext uri="{FF2B5EF4-FFF2-40B4-BE49-F238E27FC236}">
              <a16:creationId xmlns:a16="http://schemas.microsoft.com/office/drawing/2014/main" id="{D870C096-FA1E-4A58-B5B5-F559989B22C0}"/>
            </a:ext>
          </a:extLst>
        </xdr:cNvPr>
        <xdr:cNvCxnSpPr>
          <a:cxnSpLocks/>
          <a:stCxn id="186" idx="1"/>
        </xdr:cNvCxnSpPr>
      </xdr:nvCxnSpPr>
      <xdr:spPr bwMode="auto">
        <a:xfrm flipH="1" flipV="1">
          <a:off x="4370917" y="1513417"/>
          <a:ext cx="937473" cy="43159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137584</xdr:colOff>
      <xdr:row>1</xdr:row>
      <xdr:rowOff>74083</xdr:rowOff>
    </xdr:from>
    <xdr:to>
      <xdr:col>12</xdr:col>
      <xdr:colOff>22859</xdr:colOff>
      <xdr:row>9</xdr:row>
      <xdr:rowOff>0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6D08A632-953A-401E-836D-E9F413D7B439}"/>
            </a:ext>
          </a:extLst>
        </xdr:cNvPr>
        <xdr:cNvSpPr txBox="1"/>
      </xdr:nvSpPr>
      <xdr:spPr>
        <a:xfrm>
          <a:off x="3111501" y="232833"/>
          <a:ext cx="1028275" cy="1121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K2-621/7/10/A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CC7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105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370417</xdr:colOff>
      <xdr:row>2</xdr:row>
      <xdr:rowOff>42334</xdr:rowOff>
    </xdr:from>
    <xdr:to>
      <xdr:col>18</xdr:col>
      <xdr:colOff>169333</xdr:colOff>
      <xdr:row>30</xdr:row>
      <xdr:rowOff>42333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5A99BB6-45A7-4ADD-9706-C13BAD259583}"/>
            </a:ext>
          </a:extLst>
        </xdr:cNvPr>
        <xdr:cNvSpPr txBox="1"/>
      </xdr:nvSpPr>
      <xdr:spPr>
        <a:xfrm rot="16200000">
          <a:off x="4402667" y="2349501"/>
          <a:ext cx="4159249" cy="17991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15</xdr:col>
      <xdr:colOff>150687</xdr:colOff>
      <xdr:row>10</xdr:row>
      <xdr:rowOff>116417</xdr:rowOff>
    </xdr:from>
    <xdr:to>
      <xdr:col>18</xdr:col>
      <xdr:colOff>325563</xdr:colOff>
      <xdr:row>13</xdr:row>
      <xdr:rowOff>89344</xdr:rowOff>
    </xdr:to>
    <xdr:cxnSp macro="">
      <xdr:nvCxnSpPr>
        <xdr:cNvPr id="196" name="Straight Connector 139">
          <a:extLst>
            <a:ext uri="{FF2B5EF4-FFF2-40B4-BE49-F238E27FC236}">
              <a16:creationId xmlns:a16="http://schemas.microsoft.com/office/drawing/2014/main" id="{24524EEB-A06A-4A85-927A-6F36CBCDCE68}"/>
            </a:ext>
          </a:extLst>
        </xdr:cNvPr>
        <xdr:cNvCxnSpPr>
          <a:cxnSpLocks/>
          <a:stCxn id="186" idx="5"/>
        </xdr:cNvCxnSpPr>
      </xdr:nvCxnSpPr>
      <xdr:spPr bwMode="auto">
        <a:xfrm flipV="1">
          <a:off x="5410604" y="1619250"/>
          <a:ext cx="1317876" cy="42801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378479</xdr:colOff>
      <xdr:row>8</xdr:row>
      <xdr:rowOff>63500</xdr:rowOff>
    </xdr:from>
    <xdr:to>
      <xdr:col>19</xdr:col>
      <xdr:colOff>10583</xdr:colOff>
      <xdr:row>14</xdr:row>
      <xdr:rowOff>52917</xdr:rowOff>
    </xdr:to>
    <xdr:cxnSp macro="">
      <xdr:nvCxnSpPr>
        <xdr:cNvPr id="199" name="Straight Connector 139">
          <a:extLst>
            <a:ext uri="{FF2B5EF4-FFF2-40B4-BE49-F238E27FC236}">
              <a16:creationId xmlns:a16="http://schemas.microsoft.com/office/drawing/2014/main" id="{2503A9C4-296F-466D-A5A0-2362822EFFE3}"/>
            </a:ext>
          </a:extLst>
        </xdr:cNvPr>
        <xdr:cNvCxnSpPr>
          <a:cxnSpLocks/>
        </xdr:cNvCxnSpPr>
      </xdr:nvCxnSpPr>
      <xdr:spPr bwMode="auto">
        <a:xfrm flipH="1" flipV="1">
          <a:off x="6781396" y="1270000"/>
          <a:ext cx="13104" cy="889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148167</xdr:colOff>
      <xdr:row>9</xdr:row>
      <xdr:rowOff>63500</xdr:rowOff>
    </xdr:from>
    <xdr:to>
      <xdr:col>12</xdr:col>
      <xdr:colOff>292719</xdr:colOff>
      <xdr:row>10</xdr:row>
      <xdr:rowOff>59934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410064A0-1F88-488D-A856-1BC5696756D8}"/>
            </a:ext>
          </a:extLst>
        </xdr:cNvPr>
        <xdr:cNvGrpSpPr/>
      </xdr:nvGrpSpPr>
      <xdr:grpSpPr>
        <a:xfrm>
          <a:off x="4265084" y="1418167"/>
          <a:ext cx="144552" cy="144600"/>
          <a:chOff x="9937028" y="802652"/>
          <a:chExt cx="83991" cy="77961"/>
        </a:xfrm>
      </xdr:grpSpPr>
      <xdr:sp macro="" textlink="">
        <xdr:nvSpPr>
          <xdr:cNvPr id="211" name="Oval 1">
            <a:extLst>
              <a:ext uri="{FF2B5EF4-FFF2-40B4-BE49-F238E27FC236}">
                <a16:creationId xmlns:a16="http://schemas.microsoft.com/office/drawing/2014/main" id="{6DA5175A-B838-2610-06C0-7A508D51A28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3">
            <a:extLst>
              <a:ext uri="{FF2B5EF4-FFF2-40B4-BE49-F238E27FC236}">
                <a16:creationId xmlns:a16="http://schemas.microsoft.com/office/drawing/2014/main" id="{985C8701-E608-32D7-25E4-2FEE2A18D42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">
            <a:extLst>
              <a:ext uri="{FF2B5EF4-FFF2-40B4-BE49-F238E27FC236}">
                <a16:creationId xmlns:a16="http://schemas.microsoft.com/office/drawing/2014/main" id="{A62540A9-26BD-1AA5-E4F4-3D70CD81B1A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211667</xdr:colOff>
      <xdr:row>8</xdr:row>
      <xdr:rowOff>10583</xdr:rowOff>
    </xdr:from>
    <xdr:to>
      <xdr:col>12</xdr:col>
      <xdr:colOff>211667</xdr:colOff>
      <xdr:row>9</xdr:row>
      <xdr:rowOff>72286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86C58F4A-3417-4770-8EBF-4797C35E629E}"/>
            </a:ext>
          </a:extLst>
        </xdr:cNvPr>
        <xdr:cNvCxnSpPr/>
      </xdr:nvCxnSpPr>
      <xdr:spPr>
        <a:xfrm flipV="1">
          <a:off x="4328584" y="1217083"/>
          <a:ext cx="0" cy="2098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179916</xdr:colOff>
      <xdr:row>4</xdr:row>
      <xdr:rowOff>31750</xdr:rowOff>
    </xdr:from>
    <xdr:to>
      <xdr:col>15</xdr:col>
      <xdr:colOff>303529</xdr:colOff>
      <xdr:row>7</xdr:row>
      <xdr:rowOff>64771</xdr:rowOff>
    </xdr:to>
    <xdr:sp macro="" textlink="">
      <xdr:nvSpPr>
        <xdr:cNvPr id="224" name="TextBox 157">
          <a:extLst>
            <a:ext uri="{FF2B5EF4-FFF2-40B4-BE49-F238E27FC236}">
              <a16:creationId xmlns:a16="http://schemas.microsoft.com/office/drawing/2014/main" id="{1D9841B2-9291-44F3-9193-265C8A49885D}"/>
            </a:ext>
          </a:extLst>
        </xdr:cNvPr>
        <xdr:cNvSpPr txBox="1"/>
      </xdr:nvSpPr>
      <xdr:spPr>
        <a:xfrm>
          <a:off x="4296833" y="645583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33KVA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3X35+35MM = 35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12</xdr:row>
      <xdr:rowOff>126999</xdr:rowOff>
    </xdr:from>
    <xdr:to>
      <xdr:col>15</xdr:col>
      <xdr:colOff>122557</xdr:colOff>
      <xdr:row>12</xdr:row>
      <xdr:rowOff>127000</xdr:rowOff>
    </xdr:to>
    <xdr:cxnSp macro="">
      <xdr:nvCxnSpPr>
        <xdr:cNvPr id="235" name="Straight Connector 139">
          <a:extLst>
            <a:ext uri="{FF2B5EF4-FFF2-40B4-BE49-F238E27FC236}">
              <a16:creationId xmlns:a16="http://schemas.microsoft.com/office/drawing/2014/main" id="{51E7D852-9302-44C2-9B05-DADB544C6B52}"/>
            </a:ext>
          </a:extLst>
        </xdr:cNvPr>
        <xdr:cNvCxnSpPr>
          <a:cxnSpLocks/>
        </xdr:cNvCxnSpPr>
      </xdr:nvCxnSpPr>
      <xdr:spPr bwMode="auto">
        <a:xfrm flipV="1">
          <a:off x="3164417" y="1926166"/>
          <a:ext cx="2218057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349250</xdr:colOff>
      <xdr:row>12</xdr:row>
      <xdr:rowOff>95250</xdr:rowOff>
    </xdr:from>
    <xdr:to>
      <xdr:col>13</xdr:col>
      <xdr:colOff>75502</xdr:colOff>
      <xdr:row>12</xdr:row>
      <xdr:rowOff>156204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D82BE082-F109-4511-9D51-43FBDB07F30A}"/>
            </a:ext>
          </a:extLst>
        </xdr:cNvPr>
        <xdr:cNvGrpSpPr/>
      </xdr:nvGrpSpPr>
      <xdr:grpSpPr>
        <a:xfrm>
          <a:off x="4466167" y="1894417"/>
          <a:ext cx="107252" cy="60954"/>
          <a:chOff x="13029613" y="2289822"/>
          <a:chExt cx="107252" cy="65187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7D0581D9-4687-C45C-7371-E107D7D2BF57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50">
            <a:extLst>
              <a:ext uri="{FF2B5EF4-FFF2-40B4-BE49-F238E27FC236}">
                <a16:creationId xmlns:a16="http://schemas.microsoft.com/office/drawing/2014/main" id="{E714AB49-7026-7F2C-DEB6-339036181F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B917D00B-1D41-9CCC-060E-C746EC252C3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162128</xdr:colOff>
      <xdr:row>56</xdr:row>
      <xdr:rowOff>121596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82F29A-BB93-99F1-82FB-FD4DEEA4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449628" cy="839010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7</xdr:row>
      <xdr:rowOff>0</xdr:rowOff>
    </xdr:from>
    <xdr:to>
      <xdr:col>30</xdr:col>
      <xdr:colOff>0</xdr:colOff>
      <xdr:row>55</xdr:row>
      <xdr:rowOff>132906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A7A0C-E045-D4EF-BF6F-D1D258B7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063256"/>
          <a:ext cx="15018489" cy="75756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STANDART%20KONTRUKSI%202023.xlsx" TargetMode="External"/><Relationship Id="rId1" Type="http://schemas.openxmlformats.org/officeDocument/2006/relationships/externalLinkPath" Target="/Users/junjun.baheransyah/Downloads/STANDART%20KONTRUKSI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KONSTRUKSI TAMBAHAN"/>
      <sheetName val="KABEL POWER"/>
      <sheetName val="SKUTM"/>
      <sheetName val="CA"/>
      <sheetName val="SA"/>
      <sheetName val="CB"/>
      <sheetName val="SB"/>
      <sheetName val="CC"/>
      <sheetName val="SC"/>
      <sheetName val="DC"/>
      <sheetName val="CE"/>
      <sheetName val="SE"/>
      <sheetName val="F"/>
      <sheetName val="G"/>
      <sheetName val="CJ"/>
      <sheetName val="SJ"/>
      <sheetName val="CM"/>
      <sheetName val="SM"/>
      <sheetName val="P12"/>
      <sheetName val="SWITCHING"/>
      <sheetName val="VANGNET"/>
      <sheetName val="APP TR"/>
      <sheetName val="APP TM"/>
      <sheetName val="APP TM PREMIUM"/>
    </sheetNames>
    <sheetDataSet>
      <sheetData sheetId="0">
        <row r="8">
          <cell r="C8" t="str">
            <v>ALAT PENGUKUR DAN PEMBATAS</v>
          </cell>
        </row>
        <row r="9">
          <cell r="C9" t="str">
            <v>KWH MPB; 1P;230V;5(60)A;1;2W</v>
          </cell>
        </row>
        <row r="10">
          <cell r="C10" t="str">
            <v>KWH MPB; 3P; 4W; 230/400 V; 5(80) A; Class 1</v>
          </cell>
        </row>
        <row r="11">
          <cell r="C11" t="str">
            <v>KWH Elektronik; 1P; 2W; 230 V; 5(40) A; kls 1 (combo); register drum</v>
          </cell>
        </row>
        <row r="12">
          <cell r="C12" t="str">
            <v>KWH Elektronik; 1P; 2W; 230 V; 5(100) A; kls 1 termasuk modem 3G/4G</v>
          </cell>
        </row>
        <row r="13">
          <cell r="C13" t="str">
            <v>KWH Elektronik; 3P; 4W; 57.7-100V/220-400V; 5 A; kls 0.2 (meter pembanding)</v>
          </cell>
        </row>
        <row r="14">
          <cell r="C14" t="str">
            <v>KWH Elektronik; 3P; 4W; 220/380V; 5(80) A; kls 1 (Pengukuran Langsung)</v>
          </cell>
        </row>
        <row r="15">
          <cell r="C15" t="str">
            <v>KWH Elektronik; 3P; 4W; 57.7-100V/220-400V; 5(10) A; kls 0.5 (Pengukuran Tidak Langsung)</v>
          </cell>
        </row>
        <row r="16">
          <cell r="C16" t="str">
            <v>KWH Elektronik; 3P; 4W; 220/380V; 5(10); kls 1 (Pengukuran Tidak Langsung)</v>
          </cell>
        </row>
        <row r="17">
          <cell r="C17" t="str">
            <v>Modem 3G/4G</v>
          </cell>
        </row>
        <row r="18">
          <cell r="C18" t="str">
            <v>MCB 1 Fasa 2 A</v>
          </cell>
        </row>
        <row r="19">
          <cell r="C19" t="str">
            <v>MCB 1 Fasa 4 A</v>
          </cell>
        </row>
        <row r="20">
          <cell r="C20" t="str">
            <v>MCB 1 Fasa 6 A</v>
          </cell>
        </row>
        <row r="21">
          <cell r="C21" t="str">
            <v>MCB 1 Fasa 10 A</v>
          </cell>
        </row>
        <row r="22">
          <cell r="C22" t="str">
            <v>MCB 1 Fasa 16 A</v>
          </cell>
        </row>
        <row r="23">
          <cell r="C23" t="str">
            <v>MCB 1 Fasa 20 A</v>
          </cell>
        </row>
        <row r="24">
          <cell r="C24" t="str">
            <v>MCB 1 Fasa 25 A</v>
          </cell>
        </row>
        <row r="25">
          <cell r="C25" t="str">
            <v>MCB 1 Fasa 35 A</v>
          </cell>
        </row>
        <row r="26">
          <cell r="C26" t="str">
            <v>MCB 1 Fasa 50 A</v>
          </cell>
        </row>
        <row r="27">
          <cell r="C27" t="str">
            <v>MCB 3 Fasa 10 A</v>
          </cell>
        </row>
        <row r="28">
          <cell r="C28" t="str">
            <v>MCB 3 Fasa 16 A</v>
          </cell>
        </row>
        <row r="29">
          <cell r="C29" t="str">
            <v>MCB 3 Fasa 20 A</v>
          </cell>
        </row>
        <row r="30">
          <cell r="C30" t="str">
            <v>MCB 3 Fasa 25 A</v>
          </cell>
        </row>
        <row r="31">
          <cell r="C31" t="str">
            <v>MCB 3 Fasa 35 A</v>
          </cell>
        </row>
        <row r="32">
          <cell r="C32" t="str">
            <v>MCCB 1 Fasa 40 A</v>
          </cell>
        </row>
        <row r="33">
          <cell r="C33" t="str">
            <v>MCCB 1 Fasa 63 A</v>
          </cell>
        </row>
        <row r="34">
          <cell r="C34" t="str">
            <v>MCCB 1 Fasa 80 A</v>
          </cell>
        </row>
        <row r="35">
          <cell r="C35" t="str">
            <v>MCCB 1 Fasa 100 A</v>
          </cell>
        </row>
        <row r="36">
          <cell r="C36" t="str">
            <v xml:space="preserve">CT TR ; Burden 5 VA; 50/5 A - 300/5 A Class 0.5s </v>
          </cell>
        </row>
        <row r="37">
          <cell r="C37" t="str">
            <v xml:space="preserve">CT TR ; Burden 5 VA; 100/5 A Class 0.5s </v>
          </cell>
        </row>
        <row r="38">
          <cell r="C38" t="str">
            <v>CT TM Indoor Tipe Blok 10/5-5A</v>
          </cell>
        </row>
        <row r="39">
          <cell r="C39" t="str">
            <v>CT TM Indoor Tipe Blok 15/5-5A</v>
          </cell>
        </row>
        <row r="40">
          <cell r="C40" t="str">
            <v>CT TM Indoor Tipe Blok 20/5-5A</v>
          </cell>
        </row>
        <row r="41">
          <cell r="C41" t="str">
            <v>CT TM Indoor Tipe Blok 30/5-5A</v>
          </cell>
        </row>
        <row r="42">
          <cell r="C42" t="str">
            <v>CT TM Indoor Tipe Blok 40/5-5A</v>
          </cell>
        </row>
        <row r="43">
          <cell r="C43" t="str">
            <v>CT TM Indoor Tipe Blok 50/5-5A</v>
          </cell>
        </row>
        <row r="44">
          <cell r="C44" t="str">
            <v>CT TM Indoor Tipe Blok 60/5-5A</v>
          </cell>
        </row>
        <row r="45">
          <cell r="C45" t="str">
            <v>CT TM Indoor Tipe Blok 75/5-5A</v>
          </cell>
        </row>
        <row r="46">
          <cell r="C46" t="str">
            <v>CT TM Indoor Tipe Blok 80/5-5A</v>
          </cell>
        </row>
        <row r="47">
          <cell r="C47" t="str">
            <v>CT TM Indoor Tipe Blok 100/5-5A</v>
          </cell>
        </row>
        <row r="48">
          <cell r="C48" t="str">
            <v>CT TM Indoor Tipe Blok 150/5-5A</v>
          </cell>
        </row>
        <row r="49">
          <cell r="C49" t="str">
            <v>CT TM Indoor Tipe Blok 200/5-5A</v>
          </cell>
        </row>
        <row r="50">
          <cell r="C50" t="str">
            <v>CT TM Indoor Tipe Blok 250/5-5A</v>
          </cell>
        </row>
        <row r="51">
          <cell r="C51" t="str">
            <v>CT TM Indoor Tipe Blok 300/5-5A</v>
          </cell>
        </row>
        <row r="52">
          <cell r="C52" t="str">
            <v>CT TM Indoor Tipe Blok 400/5-5A</v>
          </cell>
        </row>
        <row r="53">
          <cell r="C53" t="str">
            <v>CT TM Indoor Tipe Blok 500/5-5A</v>
          </cell>
        </row>
        <row r="54">
          <cell r="C54" t="str">
            <v>CT TM Indoor Tipe Blok 600/5-5A</v>
          </cell>
        </row>
        <row r="55">
          <cell r="C55" t="str">
            <v>CT TM Indoor Tipe Blok 750/5-5A</v>
          </cell>
        </row>
        <row r="56">
          <cell r="C56" t="str">
            <v>CT TM Indoor Tipe Blok 800/5-5A</v>
          </cell>
        </row>
        <row r="57">
          <cell r="C57" t="str">
            <v>CT TM Indoor Tipe Blok 1000/5-5A</v>
          </cell>
        </row>
        <row r="58">
          <cell r="C58" t="str">
            <v>CT TM Indoor Tipe Ring 50/5-5A</v>
          </cell>
        </row>
        <row r="59">
          <cell r="C59" t="str">
            <v>CT TM Indoor Tipe Ring 100/5-5A</v>
          </cell>
        </row>
        <row r="60">
          <cell r="C60" t="str">
            <v>CT TM Outdoor  10/5</v>
          </cell>
        </row>
        <row r="61">
          <cell r="C61" t="str">
            <v>CT TM Outdoor  15/5</v>
          </cell>
        </row>
        <row r="62">
          <cell r="C62" t="str">
            <v>CT TM Outdoor  20/5</v>
          </cell>
        </row>
        <row r="63">
          <cell r="C63" t="str">
            <v>CT TM Outdoor  25/5</v>
          </cell>
        </row>
        <row r="64">
          <cell r="C64" t="str">
            <v>CT TM Outdoor  30/5</v>
          </cell>
        </row>
        <row r="65">
          <cell r="C65" t="str">
            <v>CT TM Outdoor  40/5</v>
          </cell>
        </row>
        <row r="66">
          <cell r="C66" t="str">
            <v>CT TM Outdoor  50/5</v>
          </cell>
        </row>
        <row r="67">
          <cell r="C67" t="str">
            <v>CT TM Outdoor  60/5</v>
          </cell>
        </row>
        <row r="68">
          <cell r="C68" t="str">
            <v>CT TM Outdoor  75/5</v>
          </cell>
        </row>
        <row r="69">
          <cell r="C69" t="str">
            <v>CT TM Outdoor 80/5</v>
          </cell>
        </row>
        <row r="70">
          <cell r="C70" t="str">
            <v>CT TM Outdoor 100/5</v>
          </cell>
        </row>
        <row r="71">
          <cell r="C71" t="str">
            <v>CT TM Outdoor 150/5</v>
          </cell>
        </row>
        <row r="72">
          <cell r="C72" t="str">
            <v>CT TM Outdoor 200/5</v>
          </cell>
        </row>
        <row r="73">
          <cell r="C73" t="str">
            <v>CT TM Outdoor 250/5</v>
          </cell>
        </row>
        <row r="74">
          <cell r="C74" t="str">
            <v>CT TM Outdoor 300/5</v>
          </cell>
        </row>
        <row r="75">
          <cell r="C75" t="str">
            <v>CT TM Outdoor 400/5</v>
          </cell>
        </row>
        <row r="76">
          <cell r="C76" t="str">
            <v>PT Indoor (ratio 20.000/v3 : 100/v3) Class 0.2s</v>
          </cell>
        </row>
        <row r="77">
          <cell r="C77" t="str">
            <v>PT Outdoor (ratio 20.000/v3 : 100/v3) Class 0.2s</v>
          </cell>
        </row>
        <row r="79">
          <cell r="C79" t="str">
            <v>KOTAK APP</v>
          </cell>
        </row>
        <row r="80">
          <cell r="C80" t="str">
            <v>Smart Box Langsung Daya 3.9 kVA MCCB 6 A</v>
          </cell>
        </row>
        <row r="81">
          <cell r="C81" t="str">
            <v>Smart Box Langsung Daya 6.6 kVA MCCB 10 A</v>
          </cell>
        </row>
        <row r="82">
          <cell r="C82" t="str">
            <v>Smart Box Langsung Daya 10.6 kVA MCCB 16 A</v>
          </cell>
        </row>
        <row r="83">
          <cell r="C83" t="str">
            <v>Smart Box Langsung Daya 13.2 kVA MCCB 20 A</v>
          </cell>
        </row>
        <row r="84">
          <cell r="C84" t="str">
            <v>Smart Box Langsung Daya 16.5 kVA MCCB 25 A</v>
          </cell>
        </row>
        <row r="85">
          <cell r="C85" t="str">
            <v>Smart Box Langsung Daya 23 kVA MCCB 35 A</v>
          </cell>
        </row>
        <row r="86">
          <cell r="C86" t="str">
            <v>Smart Box Langsung Daya 33 kVA MCCB 50 A</v>
          </cell>
        </row>
        <row r="87">
          <cell r="C87" t="str">
            <v>Smart Box Langsung Daya 41.5 kVA MCCB 63 A</v>
          </cell>
        </row>
        <row r="88">
          <cell r="C88" t="str">
            <v>Smart Box Tidak Langsung Daya 53 kVA MCCB 80 A</v>
          </cell>
        </row>
        <row r="89">
          <cell r="C89" t="str">
            <v>Smart Box Tidak Langsung Daya 66 kVA MCCB 100 A</v>
          </cell>
        </row>
        <row r="90">
          <cell r="C90" t="str">
            <v>Smart Box Tidak Langsung Daya 82.5 kVA MCCB 125 A</v>
          </cell>
        </row>
        <row r="91">
          <cell r="C91" t="str">
            <v>Smart Box Tidak Langsung Daya 105 kVA MCCB 160 A</v>
          </cell>
        </row>
        <row r="92">
          <cell r="C92" t="str">
            <v>Smart Box Tidak Langsung Daya 131 kVA MCCB 200 A</v>
          </cell>
        </row>
        <row r="93">
          <cell r="C93" t="str">
            <v>Smart Box Tidak Langsung Daya 147 kVA MCCB 225 A</v>
          </cell>
        </row>
        <row r="94">
          <cell r="C94" t="str">
            <v>Smart Box Tidak Langsung Daya 164 kVA MCCB 250 A</v>
          </cell>
        </row>
        <row r="95">
          <cell r="C95" t="str">
            <v>Smart Box Tidak Langsung Daya 197 kVA MCCB 300 A</v>
          </cell>
        </row>
        <row r="96">
          <cell r="C96" t="str">
            <v>Smart Box Tidak Langsung Daya TM</v>
          </cell>
        </row>
        <row r="97">
          <cell r="C97" t="str">
            <v>Kotak APP 1 Fasa OA KAS I</v>
          </cell>
        </row>
        <row r="98">
          <cell r="C98" t="str">
            <v>Kotak APP 3 Fasa OA KAS III</v>
          </cell>
        </row>
        <row r="99">
          <cell r="C99" t="str">
            <v>Kotak APP Type I Lipat,lengkap</v>
          </cell>
        </row>
        <row r="100">
          <cell r="C100" t="str">
            <v>Kotak APP Type III Lipat,lengkap</v>
          </cell>
        </row>
        <row r="101">
          <cell r="C101" t="str">
            <v>Kotak APP TR Type IV Tanpa Topi,lengkap</v>
          </cell>
        </row>
        <row r="102">
          <cell r="C102" t="str">
            <v>Kotak APP TR Type I A Single Tarif, lengkap</v>
          </cell>
        </row>
        <row r="103">
          <cell r="C103" t="str">
            <v>Kotak APP TR Double Tarif, lengkap</v>
          </cell>
        </row>
        <row r="104">
          <cell r="C104" t="str">
            <v>Kotak APP TM , lengkap</v>
          </cell>
        </row>
        <row r="105">
          <cell r="C105" t="str">
            <v>PHBTR 2 Jurusan 250 A MCCB</v>
          </cell>
        </row>
        <row r="106">
          <cell r="C106" t="str">
            <v>PHBTR 2 Jurusan 250 A LBS</v>
          </cell>
        </row>
        <row r="107">
          <cell r="C107" t="str">
            <v>PHBTR 2 Jurusan 400 A LBS</v>
          </cell>
        </row>
        <row r="108">
          <cell r="C108" t="str">
            <v>PHBTR 4 Jurusan 400 A LBS</v>
          </cell>
        </row>
        <row r="111">
          <cell r="C111" t="str">
            <v>LBS &amp; KUBIKEL PELANGGAN</v>
          </cell>
        </row>
        <row r="112">
          <cell r="C112" t="str">
            <v>LBS Pelanggan TM</v>
          </cell>
        </row>
        <row r="113">
          <cell r="C113" t="str">
            <v>Air Insulated LBS Manual;24KV;630A;Min-16KA</v>
          </cell>
        </row>
        <row r="114">
          <cell r="C114" t="str">
            <v>Air Insulated LBS Motorized;24KV;630A;Min-16KA</v>
          </cell>
        </row>
        <row r="115">
          <cell r="C115" t="str">
            <v>Air Insulated CBOG Motorized+Metering;20KV;630A;Min-16KA</v>
          </cell>
        </row>
        <row r="116">
          <cell r="C116" t="str">
            <v>Fully Gas Insulated LBS Motorized;24KV;630A;Min-16KA</v>
          </cell>
        </row>
        <row r="117">
          <cell r="C117" t="str">
            <v>Fully Gas Insulated CBOG Motorized+Metering;20KV;630A;Min-16KA</v>
          </cell>
        </row>
        <row r="118">
          <cell r="C118" t="str">
            <v>Fully Gas Insulated LBS Manual;24KV;630A;Min-16KA</v>
          </cell>
        </row>
        <row r="119">
          <cell r="C119" t="str">
            <v>Kubikel Pelayanan Prioritas</v>
          </cell>
        </row>
        <row r="120">
          <cell r="C120" t="str">
            <v>Automatic Change Over (ACO) TM</v>
          </cell>
        </row>
        <row r="121">
          <cell r="C121" t="str">
            <v>Automatic Change Over (ACO) TR</v>
          </cell>
        </row>
        <row r="123">
          <cell r="C123" t="str">
            <v>KUBIKEL GARDU INDUK</v>
          </cell>
        </row>
        <row r="124">
          <cell r="C124" t="str">
            <v>Metaclad;Outgoing;20kV;630A;25kA - GI</v>
          </cell>
        </row>
        <row r="125">
          <cell r="C125" t="str">
            <v>Metaclad;Couple;20kV;2000A;25kA - GI</v>
          </cell>
        </row>
        <row r="126">
          <cell r="C126" t="str">
            <v>Kubikel Interface 20 kV</v>
          </cell>
        </row>
        <row r="127">
          <cell r="C127" t="str">
            <v>Power Meter Digital</v>
          </cell>
        </row>
        <row r="128">
          <cell r="C128" t="str">
            <v>Rele Proteksi OC/EF</v>
          </cell>
        </row>
        <row r="130">
          <cell r="C130" t="str">
            <v>TRAFO DISTRIBUSI</v>
          </cell>
        </row>
        <row r="131">
          <cell r="C131" t="str">
            <v>Trafo 1 Fasa CSP 50 kVA</v>
          </cell>
        </row>
        <row r="132">
          <cell r="C132" t="str">
            <v>Trafo 3 phasa 50 kVA YNyn0</v>
          </cell>
        </row>
        <row r="133">
          <cell r="C133" t="str">
            <v>Trafo 3 phasa 100 kVA YNyn0</v>
          </cell>
        </row>
        <row r="134">
          <cell r="C134" t="str">
            <v>Trafo 3 phasa 160 kVA YNyn0</v>
          </cell>
        </row>
        <row r="135">
          <cell r="C135" t="str">
            <v>Trafo 3 phasa 200 kVA YNyn0</v>
          </cell>
        </row>
        <row r="136">
          <cell r="C136" t="str">
            <v>Trafo 3 phasa 50 kVA Yzn5</v>
          </cell>
        </row>
        <row r="137">
          <cell r="C137" t="str">
            <v>Trafo 3 phasa 100 kVA Yzn5</v>
          </cell>
        </row>
        <row r="138">
          <cell r="C138" t="str">
            <v>Trafo 3 phasa 160 kVA Yzn5</v>
          </cell>
        </row>
        <row r="139">
          <cell r="C139" t="str">
            <v>Trafo 3 phasa 200 kVA Dyn5</v>
          </cell>
        </row>
        <row r="140">
          <cell r="C140" t="str">
            <v>LVCB 2 Jurusan 250 A MCCB</v>
          </cell>
        </row>
        <row r="141">
          <cell r="C141" t="str">
            <v>LVCB 2 Jurusan 250 A LBS</v>
          </cell>
        </row>
        <row r="142">
          <cell r="C142" t="str">
            <v>LVCB 2 Jurusan 400 A LBS</v>
          </cell>
        </row>
        <row r="143">
          <cell r="C143" t="str">
            <v>LVCB 4 Jurusan 400 A LBS</v>
          </cell>
        </row>
        <row r="145">
          <cell r="C145" t="str">
            <v>PEMBATAS</v>
          </cell>
        </row>
        <row r="146">
          <cell r="C146" t="str">
            <v>FCO Polymer</v>
          </cell>
        </row>
        <row r="147">
          <cell r="C147" t="str">
            <v>Fuse Link 2 A</v>
          </cell>
        </row>
        <row r="148">
          <cell r="C148" t="str">
            <v>Fuse Link 3 A</v>
          </cell>
        </row>
        <row r="149">
          <cell r="C149" t="str">
            <v>Fuse Link 4 A</v>
          </cell>
        </row>
        <row r="150">
          <cell r="C150" t="str">
            <v>Fuse Link 6 A</v>
          </cell>
        </row>
        <row r="151">
          <cell r="C151" t="str">
            <v>Fuse Link 8 A</v>
          </cell>
        </row>
        <row r="152">
          <cell r="C152" t="str">
            <v>Fuse Link 10 A</v>
          </cell>
        </row>
        <row r="153">
          <cell r="C153" t="str">
            <v>Fuse Link 12 A</v>
          </cell>
        </row>
        <row r="154">
          <cell r="C154" t="str">
            <v>Fuse Link 15 A</v>
          </cell>
        </row>
        <row r="155">
          <cell r="C155" t="str">
            <v>Fuse Link 20 A</v>
          </cell>
        </row>
        <row r="156">
          <cell r="C156" t="str">
            <v>Fuse Link 25 A</v>
          </cell>
        </row>
        <row r="157">
          <cell r="C157" t="str">
            <v>Fuse Link 30 A</v>
          </cell>
        </row>
        <row r="158">
          <cell r="C158" t="str">
            <v>Fuse Link 50 A</v>
          </cell>
        </row>
        <row r="159">
          <cell r="C159" t="str">
            <v>Fuse Link 60 A</v>
          </cell>
        </row>
        <row r="160">
          <cell r="C160" t="str">
            <v>Fuse Link 80A</v>
          </cell>
        </row>
        <row r="161">
          <cell r="C161" t="str">
            <v>Fuse Link 100A</v>
          </cell>
        </row>
        <row r="162">
          <cell r="C162" t="str">
            <v>NT Fuse 63 - 100 A Size 00, 25 - 160 A</v>
          </cell>
        </row>
        <row r="163">
          <cell r="C163" t="str">
            <v>NT Fuse 63 - 100 A Size 0, 50 - 160 A</v>
          </cell>
        </row>
        <row r="164">
          <cell r="C164" t="str">
            <v>NT Fuse 63 A Size 0</v>
          </cell>
        </row>
        <row r="165">
          <cell r="C165" t="str">
            <v>NT Fuse 80 A Size 0</v>
          </cell>
        </row>
        <row r="166">
          <cell r="C166" t="str">
            <v>NT Fuse 100 A Size 0</v>
          </cell>
        </row>
        <row r="167">
          <cell r="C167" t="str">
            <v>NT Fuse 63 - 100 A Size 1, 63 - 250 A</v>
          </cell>
        </row>
        <row r="168">
          <cell r="C168" t="str">
            <v>NT Fuse 63 - 100 A Size 2, 250 - 400 A</v>
          </cell>
        </row>
        <row r="169">
          <cell r="C169" t="str">
            <v>NT Fuse 63 - 100 A Size 3, 425 - 630 A</v>
          </cell>
        </row>
        <row r="170">
          <cell r="C170" t="str">
            <v>NT Fuse 63 - 100 A Size 4, 800 - 1250 A</v>
          </cell>
        </row>
        <row r="171">
          <cell r="C171" t="str">
            <v>NH Fuse Holder Size 00, 25 - 160 A</v>
          </cell>
        </row>
        <row r="172">
          <cell r="C172" t="str">
            <v>NH Fuse Holder Size 0, 50 - 160 A</v>
          </cell>
        </row>
        <row r="173">
          <cell r="C173" t="str">
            <v>NH Fuse Holder Size 1, 63 - 250 A</v>
          </cell>
        </row>
        <row r="174">
          <cell r="C174" t="str">
            <v>NH Fuse Holder Size 2, 250 - 400 A</v>
          </cell>
        </row>
        <row r="175">
          <cell r="C175" t="str">
            <v>NH Fuse Holder Size 3, 425 - 630 A</v>
          </cell>
        </row>
        <row r="176">
          <cell r="C176" t="str">
            <v>NH Fuse Holder Size 4, 800 - 1250 A</v>
          </cell>
        </row>
        <row r="177">
          <cell r="C177" t="str">
            <v>NH Fuse Puller Size 00-4</v>
          </cell>
        </row>
        <row r="178">
          <cell r="C178" t="str">
            <v/>
          </cell>
        </row>
        <row r="179">
          <cell r="C179" t="str">
            <v>SWITCH</v>
          </cell>
        </row>
        <row r="180">
          <cell r="C180" t="str">
            <v>ABSW 20 KV</v>
          </cell>
        </row>
        <row r="181">
          <cell r="C181" t="str">
            <v>Load Break Switch</v>
          </cell>
        </row>
        <row r="182">
          <cell r="C182" t="str">
            <v>Recloser</v>
          </cell>
        </row>
        <row r="183">
          <cell r="C183" t="str">
            <v>Disconnecting Switch 20 KV</v>
          </cell>
        </row>
        <row r="185">
          <cell r="C185" t="str">
            <v>LIGHTNING ARESTER</v>
          </cell>
        </row>
        <row r="186">
          <cell r="C186" t="str">
            <v>Lightning Arester (Polymer) 21 KV, 10 KA</v>
          </cell>
        </row>
        <row r="187">
          <cell r="C187" t="str">
            <v>Lightning Arester (Polymer) 24 KV, 10 KA</v>
          </cell>
        </row>
        <row r="188">
          <cell r="C188" t="str">
            <v>Disconnector Lightning Arester 5 KA</v>
          </cell>
        </row>
        <row r="189">
          <cell r="C189" t="str">
            <v>Disconnector Lightning Arester 10 KA</v>
          </cell>
        </row>
        <row r="190">
          <cell r="C190" t="str">
            <v xml:space="preserve">Multi Chamber Arrester </v>
          </cell>
        </row>
        <row r="192">
          <cell r="C192" t="str">
            <v>KAPASITOR</v>
          </cell>
        </row>
        <row r="193">
          <cell r="C193" t="str">
            <v>Capasitor 3 x 300 KVAR komplit dengan kontrol</v>
          </cell>
        </row>
        <row r="194">
          <cell r="C194" t="str">
            <v>Micro Capasitor Controller</v>
          </cell>
        </row>
        <row r="195">
          <cell r="C195" t="str">
            <v>Current Sensor</v>
          </cell>
        </row>
        <row r="196">
          <cell r="C196" t="str">
            <v/>
          </cell>
        </row>
        <row r="197">
          <cell r="C197" t="str">
            <v>TIANG BETON</v>
          </cell>
        </row>
        <row r="198">
          <cell r="C198" t="str">
            <v>Tiang Beton 9M-200 daN+E</v>
          </cell>
        </row>
        <row r="199">
          <cell r="C199" t="str">
            <v>Tiang Beton 11M-200 daN+E</v>
          </cell>
        </row>
        <row r="200">
          <cell r="C200" t="str">
            <v>Tiang Beton 12M-200 daN+E</v>
          </cell>
        </row>
        <row r="201">
          <cell r="C201" t="str">
            <v>Tiang Beton 12M-350 daN+E</v>
          </cell>
        </row>
        <row r="202">
          <cell r="C202" t="str">
            <v>Tiang Beton 13M-350 daN+E</v>
          </cell>
        </row>
        <row r="203">
          <cell r="C203" t="str">
            <v>Tiang Beton 14M-350 daN+E</v>
          </cell>
        </row>
        <row r="204">
          <cell r="C204" t="str">
            <v>Penomoran Tiang</v>
          </cell>
        </row>
        <row r="205">
          <cell r="C205" t="str">
            <v>Penghalang Panjat dan Papan Peringatan</v>
          </cell>
        </row>
        <row r="206">
          <cell r="C206" t="str">
            <v/>
          </cell>
        </row>
        <row r="207">
          <cell r="C207" t="str">
            <v>ISOLATOR</v>
          </cell>
        </row>
        <row r="208">
          <cell r="C208" t="str">
            <v>Isolator Tumpu ( Line Post ) 20 KV</v>
          </cell>
        </row>
        <row r="209">
          <cell r="C209" t="str">
            <v>Isolator Tumpu ( Pin Post ) 20 KV</v>
          </cell>
        </row>
        <row r="210">
          <cell r="C210" t="str">
            <v>Isolator Tumpu ( Line Post ) 20 KV Polymer</v>
          </cell>
        </row>
        <row r="211">
          <cell r="C211" t="str">
            <v>Isolator Tarik ( Porcelain ) 20 KV + Primary Dead End Clamp 70-150 mm²</v>
          </cell>
        </row>
        <row r="212">
          <cell r="C212" t="str">
            <v>Isolator Tarik ( Porcelain ) 20 KV + Primary Dead End Clamp 150-240 mm²</v>
          </cell>
        </row>
        <row r="213">
          <cell r="C213" t="str">
            <v>Isolator Tarik ( Polymer ) 20 KV + Primary Dead End Clamp 70-150 mm²</v>
          </cell>
        </row>
        <row r="214">
          <cell r="C214" t="str">
            <v>Isolator Tarik ( Polymer ) 20 KV + Primary Dead End Clamp 150-240 mm²</v>
          </cell>
        </row>
        <row r="216">
          <cell r="C216" t="str">
            <v>PENGHANTAR KAWAT</v>
          </cell>
        </row>
        <row r="217">
          <cell r="C217" t="str">
            <v>AAAC 70 mm²</v>
          </cell>
        </row>
        <row r="218">
          <cell r="C218" t="str">
            <v>AAAC 150 mm²</v>
          </cell>
        </row>
        <row r="219">
          <cell r="C219" t="str">
            <v>AAAC 240 mm²</v>
          </cell>
        </row>
        <row r="220">
          <cell r="C220" t="str">
            <v>AAAC/S 70 mm²</v>
          </cell>
        </row>
        <row r="221">
          <cell r="C221" t="str">
            <v>AAAC/S 150 mm²</v>
          </cell>
        </row>
        <row r="222">
          <cell r="C222" t="str">
            <v>AAAC/S 240 mm²</v>
          </cell>
        </row>
        <row r="224">
          <cell r="C224" t="str">
            <v>PENGHANTAR KABEL</v>
          </cell>
        </row>
        <row r="225">
          <cell r="C225" t="str">
            <v>NFA2X-T 2 x 70 + N 50 mm²</v>
          </cell>
        </row>
        <row r="226">
          <cell r="C226" t="str">
            <v>NFA2X-T 2 x 70 + N 70 mm²</v>
          </cell>
        </row>
        <row r="227">
          <cell r="C227" t="str">
            <v>NFA2X-T 3x35+1x35</v>
          </cell>
        </row>
        <row r="228">
          <cell r="C228" t="str">
            <v>NFA2X-T 3x70+1x70</v>
          </cell>
        </row>
        <row r="229">
          <cell r="C229" t="str">
            <v>NFA2X 2 x 10 mm²</v>
          </cell>
        </row>
        <row r="230">
          <cell r="C230" t="str">
            <v>NFA2X 2 x 16 mm²</v>
          </cell>
        </row>
        <row r="231">
          <cell r="C231" t="str">
            <v>NFA2X 2 x 25 mm²</v>
          </cell>
        </row>
        <row r="232">
          <cell r="C232" t="str">
            <v>NFA2X 4 x 10 mm²</v>
          </cell>
        </row>
        <row r="233">
          <cell r="C233" t="str">
            <v>NFA2X 4 x 16 mm²</v>
          </cell>
        </row>
        <row r="234">
          <cell r="C234" t="str">
            <v>NFA2X 4 x 25 mm²</v>
          </cell>
        </row>
        <row r="235">
          <cell r="C235" t="str">
            <v>NFA2X 4 x 70 mm²</v>
          </cell>
        </row>
        <row r="236">
          <cell r="C236" t="str">
            <v>Kabel NYFGBY 4 x 16 mm²</v>
          </cell>
        </row>
        <row r="237">
          <cell r="C237" t="str">
            <v>Kabel NYFGBY 4 x 70 mm²</v>
          </cell>
        </row>
        <row r="238">
          <cell r="C238" t="str">
            <v>Kabel NYFGBY 4 x 95 mm²</v>
          </cell>
        </row>
        <row r="239">
          <cell r="C239" t="str">
            <v>Kabel NYFGBY 4 x 150 mm²</v>
          </cell>
        </row>
        <row r="240">
          <cell r="C240" t="str">
            <v>Kabel NYY 1 x 70 mm²</v>
          </cell>
        </row>
        <row r="241">
          <cell r="C241" t="str">
            <v>Kabel NYY 1 x 95 mm²</v>
          </cell>
        </row>
        <row r="242">
          <cell r="C242" t="str">
            <v>Kabel NYY 1 x 150 mm²</v>
          </cell>
        </row>
        <row r="243">
          <cell r="C243" t="str">
            <v>Kabel NYY 1 x 240 mm²</v>
          </cell>
        </row>
        <row r="244">
          <cell r="C244" t="str">
            <v>Kabel NYY 4 x 25 mm²</v>
          </cell>
        </row>
        <row r="245">
          <cell r="C245" t="str">
            <v>Kabel NYY 4 x 35 mm²</v>
          </cell>
        </row>
        <row r="246">
          <cell r="C246" t="str">
            <v>Kabel NYY 4 x 70 mm²</v>
          </cell>
        </row>
        <row r="247">
          <cell r="C247" t="str">
            <v>Kabel NYY 4 x 95 mm²</v>
          </cell>
        </row>
        <row r="248">
          <cell r="C248" t="str">
            <v>Kabel NA2XSY 20 KV, 1 x 70 mm²</v>
          </cell>
        </row>
        <row r="249">
          <cell r="C249" t="str">
            <v>Kabel NA2XSY 20 KV, 1 x 150 mm²</v>
          </cell>
        </row>
        <row r="250">
          <cell r="C250" t="str">
            <v>Kabel NA2XSY 20 KV, 1 x 240 mm²</v>
          </cell>
        </row>
        <row r="251">
          <cell r="C251" t="str">
            <v>Kabel NA2XSY 20 KV, 1 x 300 mm²</v>
          </cell>
        </row>
        <row r="252">
          <cell r="C252" t="str">
            <v>Kabel NA2XS2Y 20 KV, 1 x 70 mm²</v>
          </cell>
        </row>
        <row r="253">
          <cell r="C253" t="str">
            <v>Kabel NA2XS2Y 20 KV, 1 x 150 mm²</v>
          </cell>
        </row>
        <row r="254">
          <cell r="C254" t="str">
            <v>Kabel NA2XS2Y 20 KV, 1 x 240 mm²</v>
          </cell>
        </row>
        <row r="255">
          <cell r="C255" t="str">
            <v>Kabel NA2XS2Y 20 KV, 1 x 300 mm²</v>
          </cell>
        </row>
        <row r="256">
          <cell r="C256" t="str">
            <v>Kabel NA2XSEYBY 20 KV, 3 x 150 mm²</v>
          </cell>
        </row>
        <row r="257">
          <cell r="C257" t="str">
            <v>Kabel NA2XSEYBY 20 KV, 3 x 240 mm²</v>
          </cell>
        </row>
        <row r="258">
          <cell r="C258" t="str">
            <v>Kabel NA2XSEYBY 20 KV, 3 x 300 mm²</v>
          </cell>
        </row>
        <row r="259">
          <cell r="C259" t="str">
            <v>Kabel NYA Fleksibel 2.5 mm²</v>
          </cell>
        </row>
        <row r="260">
          <cell r="C260" t="str">
            <v>Kabel NYA Fleksibel 4 mm²</v>
          </cell>
        </row>
        <row r="261">
          <cell r="C261" t="str">
            <v>Kabel NYA Fleksibel 6 mm²</v>
          </cell>
        </row>
        <row r="262">
          <cell r="C262" t="str">
            <v>Kabel NYA Fleksibel 10 mm²</v>
          </cell>
        </row>
        <row r="263">
          <cell r="C263" t="str">
            <v>Kabel NYA Fleksibel 16 mm²</v>
          </cell>
        </row>
        <row r="264">
          <cell r="C264" t="str">
            <v>Kabel NYM 2 x 2.5 mm²</v>
          </cell>
        </row>
        <row r="265">
          <cell r="C265" t="str">
            <v>Kabel NYM 3 x 2.5 mm²</v>
          </cell>
        </row>
        <row r="266">
          <cell r="C266" t="str">
            <v>Kabel NYM 2 x 4 mm²</v>
          </cell>
        </row>
        <row r="267">
          <cell r="C267" t="str">
            <v>Kabel NYM 3 x 4 mm²</v>
          </cell>
        </row>
        <row r="268">
          <cell r="C268" t="str">
            <v>MVTIC 3 x 150 + N 95 mm²</v>
          </cell>
        </row>
        <row r="269">
          <cell r="C269" t="str">
            <v>MVTIC 3 x 240 + N 95 mm²</v>
          </cell>
        </row>
        <row r="271">
          <cell r="C271" t="str">
            <v>SEPATU KABEL</v>
          </cell>
        </row>
        <row r="272">
          <cell r="C272" t="str">
            <v>Sepatu Kabel AL/CU Ring-35 mm²</v>
          </cell>
        </row>
        <row r="273">
          <cell r="C273" t="str">
            <v>Sepatu Kabel AL/CU Ring-50 mm²</v>
          </cell>
        </row>
        <row r="274">
          <cell r="C274" t="str">
            <v>Sepatu Kabel AL/CU Ring-70 mm²</v>
          </cell>
        </row>
        <row r="275">
          <cell r="C275" t="str">
            <v>Sepatu Kabel AL/CU Ring-95 mm²</v>
          </cell>
        </row>
        <row r="276">
          <cell r="C276" t="str">
            <v>Sepatu Kabel AL/CU Ring-120 mm²</v>
          </cell>
        </row>
        <row r="277">
          <cell r="C277" t="str">
            <v>Sepatu Kabel AL/CU Ring-150 mm²</v>
          </cell>
        </row>
        <row r="278">
          <cell r="C278" t="str">
            <v>Sepatu Kabel AL/CU Ring-185 mm²</v>
          </cell>
        </row>
        <row r="279">
          <cell r="C279" t="str">
            <v>Sepatu Kabel AL/CU Ring-240 mm²</v>
          </cell>
        </row>
        <row r="280">
          <cell r="C280" t="str">
            <v>Sepatu Kabel AL/CU Ring-300 mm²</v>
          </cell>
        </row>
        <row r="281">
          <cell r="C281" t="str">
            <v>Sepatu Kabel AL/CU Kepala-35 mm²</v>
          </cell>
        </row>
        <row r="282">
          <cell r="C282" t="str">
            <v>Sepatu Kabel AL/CU Kepala-50 mm²</v>
          </cell>
        </row>
        <row r="283">
          <cell r="C283" t="str">
            <v>Sepatu Kabel AL/CU Kepala-70 mm²</v>
          </cell>
        </row>
        <row r="284">
          <cell r="C284" t="str">
            <v>Sepatu Kabel AL/CU Kepala-95 mm²</v>
          </cell>
        </row>
        <row r="285">
          <cell r="C285" t="str">
            <v>Sepatu Kabel AL/CU Kepala-120 mm²</v>
          </cell>
        </row>
        <row r="286">
          <cell r="C286" t="str">
            <v>Sepatu Kabel AL/CU Kepala-150 mm²</v>
          </cell>
        </row>
        <row r="287">
          <cell r="C287" t="str">
            <v>Sepatu Kabel AL/CU Kepala-185 mm²</v>
          </cell>
        </row>
        <row r="288">
          <cell r="C288" t="str">
            <v>Sepatu Kabel AL/CU Kepala-240 mm²</v>
          </cell>
        </row>
        <row r="289">
          <cell r="C289" t="str">
            <v>Sepatu Kabel AL/CU 2 Lubang 150 mm²</v>
          </cell>
        </row>
        <row r="290">
          <cell r="C290" t="str">
            <v>Sepatu Kabel AL/CU 2 Lubang 240 mm²</v>
          </cell>
        </row>
        <row r="291">
          <cell r="C291" t="str">
            <v>Sepatu Kabel AL/AL-25 mm²</v>
          </cell>
        </row>
        <row r="292">
          <cell r="C292" t="str">
            <v>Sepatu Kabel AL/AL-35 mm²</v>
          </cell>
        </row>
        <row r="293">
          <cell r="C293" t="str">
            <v>Sepatu Kabel AL/AL-50 mm²</v>
          </cell>
        </row>
        <row r="294">
          <cell r="C294" t="str">
            <v>Sepatu Kabel AL/AL-70 mm²</v>
          </cell>
        </row>
        <row r="295">
          <cell r="C295" t="str">
            <v>Sepatu Kabel AL/AL-95 mm²</v>
          </cell>
        </row>
        <row r="296">
          <cell r="C296" t="str">
            <v>Sepatu Kabel AL/AL-120 mm²</v>
          </cell>
        </row>
        <row r="297">
          <cell r="C297" t="str">
            <v>Sepatu Kabel AL/AL-150 mm²</v>
          </cell>
        </row>
        <row r="298">
          <cell r="C298" t="str">
            <v>Sepatu Kabel AL/AL-185 mm²</v>
          </cell>
        </row>
        <row r="299">
          <cell r="C299" t="str">
            <v>Sepatu Kabel AL/AL-240 mm²</v>
          </cell>
        </row>
        <row r="300">
          <cell r="C300" t="str">
            <v>Sepatu Kabel CU/CU-25 mm²</v>
          </cell>
        </row>
        <row r="301">
          <cell r="C301" t="str">
            <v>Sepatu Kabel CU/CU-35 mm²</v>
          </cell>
        </row>
        <row r="302">
          <cell r="C302" t="str">
            <v>Sepatu Kabel CU/CU-50 mm²</v>
          </cell>
        </row>
        <row r="303">
          <cell r="C303" t="str">
            <v>Sepatu Kabel CU/CU-70 mm²</v>
          </cell>
        </row>
        <row r="304">
          <cell r="C304" t="str">
            <v>Sepatu Kabel CU/CU-95 mm²</v>
          </cell>
        </row>
        <row r="305">
          <cell r="C305" t="str">
            <v>Sepatu Kabel CU/CU-120 mm²</v>
          </cell>
        </row>
        <row r="306">
          <cell r="C306" t="str">
            <v>Sepatu Kabel CU/CU-150 mm²</v>
          </cell>
        </row>
        <row r="307">
          <cell r="C307" t="str">
            <v>Sepatu Kabel CU/CU-240 mm²</v>
          </cell>
        </row>
        <row r="308">
          <cell r="C308" t="str">
            <v/>
          </cell>
        </row>
        <row r="309">
          <cell r="C309" t="str">
            <v>AKSESORIES APP</v>
          </cell>
        </row>
        <row r="310">
          <cell r="C310" t="str">
            <v>Kawat Segel</v>
          </cell>
        </row>
        <row r="311">
          <cell r="C311" t="str">
            <v>Timah Segel</v>
          </cell>
        </row>
        <row r="312">
          <cell r="C312" t="str">
            <v>Segel Plastik Tekan</v>
          </cell>
        </row>
        <row r="313">
          <cell r="C313" t="str">
            <v>Service Wedge Clamp 1 Fasa 6, 10, 16 mm²</v>
          </cell>
        </row>
        <row r="314">
          <cell r="C314" t="str">
            <v>Service Wedge Clamp 3 Fasa 6, 10, 16, 25 mm²</v>
          </cell>
        </row>
        <row r="315">
          <cell r="C315" t="str">
            <v>Strain Hook Clamp 1 ½"</v>
          </cell>
        </row>
        <row r="316">
          <cell r="C316" t="str">
            <v>Strain Hook Ekor Babi</v>
          </cell>
        </row>
        <row r="317">
          <cell r="C317" t="str">
            <v>Loden Manset 0.8 Kg</v>
          </cell>
        </row>
        <row r="318">
          <cell r="C318" t="str">
            <v>Protective Cup 1 ½"</v>
          </cell>
        </row>
        <row r="319">
          <cell r="C319" t="str">
            <v>Protective Cup Plastik 1 ½"</v>
          </cell>
        </row>
        <row r="320">
          <cell r="C320" t="str">
            <v>Tap Connector Kedap Air ( 6-25 / 6-25 ) mm²</v>
          </cell>
        </row>
        <row r="321">
          <cell r="C321" t="str">
            <v>Tap Connector Kedap Air ( 35-70 / 35-70 ) mm²</v>
          </cell>
        </row>
        <row r="322">
          <cell r="C322" t="str">
            <v>Tap Connector Kedap Air ( 6-25 / 35-70 ) mm²</v>
          </cell>
        </row>
        <row r="323">
          <cell r="C323" t="str">
            <v>Tap Connector Berbadan Logam ( 6-25 / 6-25 ) mm²</v>
          </cell>
        </row>
        <row r="324">
          <cell r="C324" t="str">
            <v>Tap Connector Berbadan Logam ( 35-70 / 35-70 ) mm²</v>
          </cell>
        </row>
        <row r="325">
          <cell r="C325" t="str">
            <v>Tap Connector Berbadan Logam ( 6-25 / 35-70 ) mm²</v>
          </cell>
        </row>
        <row r="326">
          <cell r="C326" t="str">
            <v>Connector Bimetal 16-6 mm²</v>
          </cell>
        </row>
        <row r="327">
          <cell r="C327" t="str">
            <v>Connector Bimetal 16-10 mm²</v>
          </cell>
        </row>
        <row r="328">
          <cell r="C328" t="str">
            <v>Connector Bimetal 16-16 mm²</v>
          </cell>
        </row>
        <row r="329">
          <cell r="C329" t="str">
            <v>Connector Bimetal 50-50 mm²</v>
          </cell>
        </row>
        <row r="330">
          <cell r="C330" t="str">
            <v>Connector Bimetal 70-35 mm²</v>
          </cell>
        </row>
        <row r="331">
          <cell r="C331" t="str">
            <v>Connector Bimetal 50-70 mm²</v>
          </cell>
        </row>
        <row r="332">
          <cell r="C332" t="str">
            <v>Connector Bimetal 70-70 mm²</v>
          </cell>
        </row>
        <row r="333">
          <cell r="C333" t="str">
            <v>Connector Bimetal 95-70 mm²</v>
          </cell>
        </row>
        <row r="334">
          <cell r="C334" t="str">
            <v>Connector Bimetal 70-50 mm²</v>
          </cell>
        </row>
        <row r="335">
          <cell r="C335" t="str">
            <v>Connector Bimetal 70-95 mm²</v>
          </cell>
        </row>
        <row r="336">
          <cell r="C336" t="str">
            <v>Connector Bimetal 120-70 mm²</v>
          </cell>
        </row>
        <row r="337">
          <cell r="C337" t="str">
            <v>Connector Bimetal 70-120 mm²</v>
          </cell>
        </row>
        <row r="338">
          <cell r="C338" t="str">
            <v>Connector Bimetal 120-120 mm²</v>
          </cell>
        </row>
        <row r="339">
          <cell r="C339" t="str">
            <v>Permanent Connector ANSI 70-300 mm²</v>
          </cell>
        </row>
        <row r="340">
          <cell r="C340" t="str">
            <v>Pole Bracket Three Way 3"-4"</v>
          </cell>
        </row>
        <row r="341">
          <cell r="C341" t="str">
            <v>Pole Bracket Three Way 8"-9"</v>
          </cell>
        </row>
        <row r="342">
          <cell r="C342" t="str">
            <v>Pole Bracket Two Way 6"-7"</v>
          </cell>
        </row>
        <row r="343">
          <cell r="C343" t="str">
            <v>Pole Bracket Two Way 8"-9"</v>
          </cell>
        </row>
        <row r="344">
          <cell r="C344" t="str">
            <v>Pole Attachment Fitting / L bracket</v>
          </cell>
        </row>
        <row r="345">
          <cell r="C345" t="str">
            <v>Fixing Collar</v>
          </cell>
        </row>
        <row r="346">
          <cell r="C346" t="str">
            <v>Bimetalic Connector AL/AL 70-70 mm²</v>
          </cell>
        </row>
        <row r="347">
          <cell r="C347" t="str">
            <v>Klem Bugel untuk tiang atap 1 ½"</v>
          </cell>
        </row>
        <row r="348">
          <cell r="C348" t="str">
            <v>Gas Pipe 1 ½" x 6 Meter</v>
          </cell>
        </row>
        <row r="349">
          <cell r="C349" t="str">
            <v>Gas Pipe 1 ½" x 1.5 Meter</v>
          </cell>
        </row>
        <row r="350">
          <cell r="C350" t="str">
            <v/>
          </cell>
        </row>
        <row r="351">
          <cell r="C351" t="str">
            <v>AKSESORIES TM</v>
          </cell>
        </row>
        <row r="352">
          <cell r="C352" t="str">
            <v>Armour Rod # for 35 mm²</v>
          </cell>
        </row>
        <row r="353">
          <cell r="C353" t="str">
            <v>Armour Rod # for 50 mm²</v>
          </cell>
        </row>
        <row r="354">
          <cell r="C354" t="str">
            <v>Armour Rod # for 70 mm²</v>
          </cell>
        </row>
        <row r="355">
          <cell r="C355" t="str">
            <v>Armour Rod # for 150 mm²</v>
          </cell>
        </row>
        <row r="356">
          <cell r="C356" t="str">
            <v>Armour Rod # for 240 mm²</v>
          </cell>
        </row>
        <row r="357">
          <cell r="C357" t="str">
            <v>Armour Tape ¼" wide</v>
          </cell>
        </row>
        <row r="358">
          <cell r="C358" t="str">
            <v>Bimetalic Connector 35 - 240 mm²</v>
          </cell>
        </row>
        <row r="359">
          <cell r="C359" t="str">
            <v>Ball Clevis Socket Eyes</v>
          </cell>
        </row>
        <row r="360">
          <cell r="C360" t="str">
            <v>Bolt Double Arming ⅝ " x 16 - 24"</v>
          </cell>
        </row>
        <row r="361">
          <cell r="C361" t="str">
            <v>Bolt Double Arming ⅝" x 10"</v>
          </cell>
        </row>
        <row r="362">
          <cell r="C362" t="str">
            <v>Bolt Double Arming ⅝" x 12"</v>
          </cell>
        </row>
        <row r="363">
          <cell r="C363" t="str">
            <v>Bolt Double Arming ⅝" x 14"</v>
          </cell>
        </row>
        <row r="364">
          <cell r="C364" t="str">
            <v>Bolt Double Up Side ⅝" x (14 - 22")</v>
          </cell>
        </row>
        <row r="365">
          <cell r="C365" t="str">
            <v>Bolt Double Up Side ⅝" x 10"</v>
          </cell>
        </row>
        <row r="366">
          <cell r="C366" t="str">
            <v>Bolt Double Up Side ⅝" x 12"</v>
          </cell>
        </row>
        <row r="367">
          <cell r="C367" t="str">
            <v>Bolt Double Up Side ⅝" x 9"</v>
          </cell>
        </row>
        <row r="368">
          <cell r="C368" t="str">
            <v>Bolt Double Up Side ⅝" x 8"</v>
          </cell>
        </row>
        <row r="369">
          <cell r="C369" t="str">
            <v>Bolt Machine / Bolt cariage ½" x ¾"</v>
          </cell>
        </row>
        <row r="370">
          <cell r="C370" t="str">
            <v>Bolt Machine ⅝" x (14 - 22")</v>
          </cell>
        </row>
        <row r="371">
          <cell r="C371" t="str">
            <v>Bolt Machine ⅝" x 10"</v>
          </cell>
        </row>
        <row r="372">
          <cell r="C372" t="str">
            <v>Bolt Machine ⅝" x 12"</v>
          </cell>
        </row>
        <row r="373">
          <cell r="C373" t="str">
            <v>Bolt Machine ⅝" x 8"</v>
          </cell>
        </row>
        <row r="374">
          <cell r="C374" t="str">
            <v>Bolt Machine ⅝" x 9"</v>
          </cell>
        </row>
        <row r="375">
          <cell r="C375" t="str">
            <v>Bolt Single Up Side ⅝" x 10"</v>
          </cell>
        </row>
        <row r="376">
          <cell r="C376" t="str">
            <v>Bolt Single Up Side ⅝" x 12"</v>
          </cell>
        </row>
        <row r="377">
          <cell r="C377" t="str">
            <v>Bolt Single Up Side ⅝" x 8"</v>
          </cell>
        </row>
        <row r="378">
          <cell r="C378" t="str">
            <v>Bolt Single Up Side ⅝" x 9"</v>
          </cell>
        </row>
        <row r="379">
          <cell r="C379" t="str">
            <v>Brace Steel 550 mm</v>
          </cell>
        </row>
        <row r="380">
          <cell r="C380" t="str">
            <v>Brace Steel 770 mm</v>
          </cell>
        </row>
        <row r="381">
          <cell r="C381" t="str">
            <v>Brace Steel 1.262 mm</v>
          </cell>
        </row>
        <row r="382">
          <cell r="C382" t="str">
            <v>Bracket Extension for cut out</v>
          </cell>
        </row>
        <row r="383">
          <cell r="C383" t="str">
            <v>Bracket Secondary / Bracket insulated</v>
          </cell>
        </row>
        <row r="384">
          <cell r="C384" t="str">
            <v>Bracket band segment,vertikal plat ( Hot dip galvanis )</v>
          </cell>
        </row>
        <row r="385">
          <cell r="C385" t="str">
            <v>Bracket Transformer cluster and adapter</v>
          </cell>
        </row>
        <row r="386">
          <cell r="C386" t="str">
            <v>Center Bracket 6 KN</v>
          </cell>
        </row>
        <row r="387">
          <cell r="C387" t="str">
            <v>Center Bracket 12.5 KN</v>
          </cell>
        </row>
        <row r="388">
          <cell r="C388" t="str">
            <v>Clevis Swinging Secondary</v>
          </cell>
        </row>
        <row r="389">
          <cell r="C389" t="str">
            <v>Compresion Conector H type 150 mm² / 240 mm²</v>
          </cell>
        </row>
        <row r="390">
          <cell r="C390" t="str">
            <v>Compresion Conector H type 240 mm² / 240 mm²</v>
          </cell>
        </row>
        <row r="391">
          <cell r="C391" t="str">
            <v>Compresion Conector H type 50 mm² / 70 mm²</v>
          </cell>
        </row>
        <row r="392">
          <cell r="C392" t="str">
            <v>Compresion Conector H type 70 mm² / 70 mm²</v>
          </cell>
        </row>
        <row r="393">
          <cell r="C393" t="str">
            <v>Compresion Conector H type 70 mm² / 150 mm²</v>
          </cell>
        </row>
        <row r="394">
          <cell r="C394" t="str">
            <v>Compresion Conector H type 70 mm² / 240 mm²</v>
          </cell>
        </row>
        <row r="395">
          <cell r="C395" t="str">
            <v>Compresion Terminal Lug 35 mm²</v>
          </cell>
        </row>
        <row r="396">
          <cell r="C396" t="str">
            <v>Compresion Terminal Lug 50 mm²</v>
          </cell>
        </row>
        <row r="397">
          <cell r="C397" t="str">
            <v>Compresion Terminal Lug 70 mm²</v>
          </cell>
        </row>
        <row r="398">
          <cell r="C398" t="str">
            <v>Compresion Terminal Lug 150 mm²</v>
          </cell>
        </row>
        <row r="399">
          <cell r="C399" t="str">
            <v>Compresion Terminal Lug 240 mm²</v>
          </cell>
        </row>
        <row r="400">
          <cell r="C400" t="str">
            <v>Cross Arm Steel 1.500 mm ( UNSP 10 ) galvanis</v>
          </cell>
        </row>
        <row r="401">
          <cell r="C401" t="str">
            <v>Cross Arm Steel 2.000 mm ( UNSP 10 ) galvanis</v>
          </cell>
        </row>
        <row r="402">
          <cell r="C402" t="str">
            <v>Cross Arm Steel 3.000 mm ( UNSP 10 ) galvanis</v>
          </cell>
        </row>
        <row r="403">
          <cell r="C403" t="str">
            <v>Cross Arm Clevis</v>
          </cell>
        </row>
        <row r="404">
          <cell r="C404" t="str">
            <v>Dead End Assembly</v>
          </cell>
        </row>
        <row r="405">
          <cell r="C405" t="str">
            <v>Expanding Anchor 8.000 lbs</v>
          </cell>
        </row>
        <row r="406">
          <cell r="C406" t="str">
            <v>Expanding Anchor 10.000 lbs</v>
          </cell>
        </row>
        <row r="407">
          <cell r="C407" t="str">
            <v>Fixed Dead Assembly 25-35 mm²</v>
          </cell>
        </row>
        <row r="408">
          <cell r="C408" t="str">
            <v>Fixed Dead Assembly 50-70 mm²</v>
          </cell>
        </row>
        <row r="409">
          <cell r="C409" t="str">
            <v>Adjustable Dead End Assembly 25-35 mm²</v>
          </cell>
        </row>
        <row r="410">
          <cell r="C410" t="str">
            <v>Adjustable Dead End Assembly 50-70 mm²</v>
          </cell>
        </row>
        <row r="411">
          <cell r="C411" t="str">
            <v>Blundle protection Set 35-70 mm²</v>
          </cell>
        </row>
        <row r="412">
          <cell r="C412" t="str">
            <v>Compression Joint LVTC+ Heat Shrink 35</v>
          </cell>
        </row>
        <row r="413">
          <cell r="C413" t="str">
            <v>Compression Joint LVTC+ Heat Shrink 50</v>
          </cell>
        </row>
        <row r="414">
          <cell r="C414" t="str">
            <v>Compression Joint LVTC+ Heat Shrink 70</v>
          </cell>
        </row>
        <row r="415">
          <cell r="C415" t="str">
            <v>Compression Joint LVTC+ Heat Shrink 150</v>
          </cell>
        </row>
        <row r="416">
          <cell r="C416" t="str">
            <v>Compression Joint LVTC+ Heat Shrink 240</v>
          </cell>
        </row>
        <row r="417">
          <cell r="C417" t="str">
            <v>Frefomed guy wire 22 mm²</v>
          </cell>
        </row>
        <row r="418">
          <cell r="C418" t="str">
            <v>Frefomed guy wire 35 mm²</v>
          </cell>
        </row>
        <row r="419">
          <cell r="C419" t="str">
            <v>Frefomed guy wire 70 mm²</v>
          </cell>
        </row>
        <row r="420">
          <cell r="C420" t="str">
            <v>Ground rod &amp; Washer</v>
          </cell>
        </row>
        <row r="421">
          <cell r="C421" t="str">
            <v>Ground rod ⅝" x 8" Copper Weld</v>
          </cell>
        </row>
        <row r="422">
          <cell r="C422" t="str">
            <v>Ground rod ⅝" x 8" Galvanis</v>
          </cell>
        </row>
        <row r="423">
          <cell r="C423" t="str">
            <v>Ground wire Cu 16 mm²</v>
          </cell>
        </row>
        <row r="424">
          <cell r="C424" t="str">
            <v>Ground wire Cu 25 mm²</v>
          </cell>
        </row>
        <row r="425">
          <cell r="C425" t="str">
            <v>Ground wire Cu 50 mm²</v>
          </cell>
        </row>
        <row r="426">
          <cell r="C426" t="str">
            <v>Clamp Ground Rod ⅝"</v>
          </cell>
        </row>
        <row r="427">
          <cell r="C427" t="str">
            <v>Grounding Iron Plate Form Plat / Eart safety mats</v>
          </cell>
        </row>
        <row r="428">
          <cell r="C428" t="str">
            <v>Guy Attachment / Guy hok</v>
          </cell>
        </row>
        <row r="429">
          <cell r="C429" t="str">
            <v>Guy Wire 22 mm²</v>
          </cell>
        </row>
        <row r="430">
          <cell r="C430" t="str">
            <v>Guy Wire 35 mm²</v>
          </cell>
        </row>
        <row r="431">
          <cell r="C431" t="str">
            <v>Guy Wire 70 mm²</v>
          </cell>
        </row>
        <row r="432">
          <cell r="C432" t="str">
            <v>Hot Line Clamp ( 35mm² s/d 70 mm² )</v>
          </cell>
        </row>
        <row r="433">
          <cell r="C433" t="str">
            <v>Hot Line Clamp ( 150mm² s/d 240 mm² )</v>
          </cell>
        </row>
        <row r="434">
          <cell r="C434" t="str">
            <v>Insulating Tape</v>
          </cell>
        </row>
        <row r="435">
          <cell r="C435" t="str">
            <v>Joint sleeve 35 mm²</v>
          </cell>
        </row>
        <row r="436">
          <cell r="C436" t="str">
            <v>Joint sleeve 50 mm²</v>
          </cell>
        </row>
        <row r="437">
          <cell r="C437" t="str">
            <v>Joint sleeve 70 mm²</v>
          </cell>
        </row>
        <row r="438">
          <cell r="C438" t="str">
            <v>Joint sleeve 150 mm²</v>
          </cell>
        </row>
        <row r="439">
          <cell r="C439" t="str">
            <v>Joint sleeve 240 mm²</v>
          </cell>
        </row>
        <row r="440">
          <cell r="C440" t="str">
            <v>Kawat Bendrad 6 mm²</v>
          </cell>
        </row>
        <row r="441">
          <cell r="C441" t="str">
            <v>Kawat Las</v>
          </cell>
        </row>
        <row r="442">
          <cell r="C442" t="str">
            <v>Kousen</v>
          </cell>
        </row>
        <row r="443">
          <cell r="C443" t="str">
            <v>Large Angle Assembly 25-35 mm²</v>
          </cell>
        </row>
        <row r="444">
          <cell r="C444" t="str">
            <v>Large Angle Assembly 50-70 mm²</v>
          </cell>
        </row>
        <row r="445">
          <cell r="C445" t="str">
            <v>Lock Nut ⅝"</v>
          </cell>
        </row>
        <row r="446">
          <cell r="C446" t="str">
            <v>Loop Dead End Clamp / LC ( 35 s/d 240 ) mm²</v>
          </cell>
        </row>
        <row r="447">
          <cell r="C447" t="str">
            <v>Live Line Connector 240 mm²</v>
          </cell>
        </row>
        <row r="448">
          <cell r="C448" t="str">
            <v>Live Line Connector 150 mm²</v>
          </cell>
        </row>
        <row r="449">
          <cell r="C449" t="str">
            <v>Live Line Connector 70 mm²</v>
          </cell>
        </row>
        <row r="450">
          <cell r="C450" t="str">
            <v>Nut Timble eye ⅝"</v>
          </cell>
        </row>
        <row r="451">
          <cell r="C451" t="str">
            <v>Oval Eye Bolt ⅝" x 8"</v>
          </cell>
        </row>
        <row r="452">
          <cell r="C452" t="str">
            <v>Oval Eye Bolt ⅝" x 9"</v>
          </cell>
        </row>
        <row r="453">
          <cell r="C453" t="str">
            <v>Oval Eye Bolt ⅝" x ( 14" s/d 22" )</v>
          </cell>
        </row>
        <row r="454">
          <cell r="C454" t="str">
            <v>Oval Eye Bolt ⅝" x 10"</v>
          </cell>
        </row>
        <row r="455">
          <cell r="C455" t="str">
            <v>Oval Eye Bolt ⅝" x 12"</v>
          </cell>
        </row>
        <row r="456">
          <cell r="C456" t="str">
            <v>Oval Eye Nut ⅝"</v>
          </cell>
        </row>
        <row r="457">
          <cell r="C457" t="str">
            <v>Parallel group clamp AL/AL 25-70 mm²</v>
          </cell>
        </row>
        <row r="458">
          <cell r="C458" t="str">
            <v>Parallel group clamp AL/AL 70-150 mm²</v>
          </cell>
        </row>
        <row r="459">
          <cell r="C459" t="str">
            <v>Parallel group clamp AL/AL 150-240 mm²</v>
          </cell>
        </row>
        <row r="460">
          <cell r="C460" t="str">
            <v>Pin adapter Insulator</v>
          </cell>
        </row>
        <row r="461">
          <cell r="C461" t="str">
            <v>Pipa Pralon 2 ½"</v>
          </cell>
        </row>
        <row r="462">
          <cell r="C462" t="str">
            <v>Pipa Pralon 3"</v>
          </cell>
        </row>
        <row r="463">
          <cell r="C463" t="str">
            <v>Knee Pipe 2 ½"</v>
          </cell>
        </row>
        <row r="464">
          <cell r="C464" t="str">
            <v>Knee Pipe 3"</v>
          </cell>
        </row>
        <row r="465">
          <cell r="C465" t="str">
            <v>Spiral Pralon 2 ½"</v>
          </cell>
        </row>
        <row r="466">
          <cell r="C466" t="str">
            <v>Spiral Pralon 3"</v>
          </cell>
        </row>
        <row r="467">
          <cell r="C467" t="str">
            <v>Pipe Cap Galvanis 2 ½"</v>
          </cell>
        </row>
        <row r="468">
          <cell r="C468" t="str">
            <v>Pipe Galvanis 2" 6'</v>
          </cell>
        </row>
        <row r="469">
          <cell r="C469" t="str">
            <v>Plastic Strap for Clamping</v>
          </cell>
        </row>
        <row r="470">
          <cell r="C470" t="str">
            <v>Plat Besi 4 mm x 4 cm x 8 cm</v>
          </cell>
        </row>
        <row r="471">
          <cell r="C471" t="str">
            <v>Pole Band Double Rack 3" atau 3 ½"</v>
          </cell>
        </row>
        <row r="472">
          <cell r="C472" t="str">
            <v>Pole Band Double Rack 4" atau 4 ½"</v>
          </cell>
        </row>
        <row r="473">
          <cell r="C473" t="str">
            <v>Pole Band Double Rack 5" atau 5 ½"</v>
          </cell>
        </row>
        <row r="474">
          <cell r="C474" t="str">
            <v>Pole Band Double Rack 6" atau 6 ½"</v>
          </cell>
        </row>
        <row r="475">
          <cell r="C475" t="str">
            <v>Pole Band Double Rack 7" atau 7 ½"</v>
          </cell>
        </row>
        <row r="476">
          <cell r="C476" t="str">
            <v>Pole Band Double Rack 8" atau 8 ½"</v>
          </cell>
        </row>
        <row r="477">
          <cell r="C477" t="str">
            <v>Pole Band Double Rack 9" atau 12"</v>
          </cell>
        </row>
        <row r="478">
          <cell r="C478" t="str">
            <v>Pole Band Double Up Side 3" atau 3 ½"</v>
          </cell>
        </row>
        <row r="479">
          <cell r="C479" t="str">
            <v>Pole Band Double Up Side 4" atau 4 ½"</v>
          </cell>
        </row>
        <row r="480">
          <cell r="C480" t="str">
            <v>Pole Band Double Up Side 5" atau 5 ½"</v>
          </cell>
        </row>
        <row r="481">
          <cell r="C481" t="str">
            <v>Pole Band Double Up Side 6" atau 6 ½"</v>
          </cell>
        </row>
        <row r="482">
          <cell r="C482" t="str">
            <v>Pole Band Double Up Side 7" atau 7 ½"</v>
          </cell>
        </row>
        <row r="483">
          <cell r="C483" t="str">
            <v>Pole Band Double Up Side 8" atau 8 ½"</v>
          </cell>
        </row>
        <row r="484">
          <cell r="C484" t="str">
            <v>Pole Band Double Up Side 9" atau 12"</v>
          </cell>
        </row>
        <row r="485">
          <cell r="C485" t="str">
            <v>Pole Band Single Rack 3" atau 3 ½"</v>
          </cell>
        </row>
        <row r="486">
          <cell r="C486" t="str">
            <v>Pole Band Single Rack 4" atau 4 ½"</v>
          </cell>
        </row>
        <row r="487">
          <cell r="C487" t="str">
            <v>Pole Band Single Rack 5" atau 5 ½"</v>
          </cell>
        </row>
        <row r="488">
          <cell r="C488" t="str">
            <v>Pole Band Single Rack 6" atau 6 ½"</v>
          </cell>
        </row>
        <row r="489">
          <cell r="C489" t="str">
            <v>Pole Band Single Rack 7" atau 7 ½"</v>
          </cell>
        </row>
        <row r="490">
          <cell r="C490" t="str">
            <v>Pole Band Single Rack 8" atau 8 ½"</v>
          </cell>
        </row>
        <row r="491">
          <cell r="C491" t="str">
            <v>Pole Band Single Rack 9" atau 12"</v>
          </cell>
        </row>
        <row r="492">
          <cell r="C492" t="str">
            <v>Pole Band Single Up Side 3" atau 3 ½"</v>
          </cell>
        </row>
        <row r="493">
          <cell r="C493" t="str">
            <v>Pole Band Single Up Side 4" atau 4 ½"</v>
          </cell>
        </row>
        <row r="494">
          <cell r="C494" t="str">
            <v>Pole Band Single Up Side 5" atau 5 ½"</v>
          </cell>
        </row>
        <row r="495">
          <cell r="C495" t="str">
            <v>Pole Band Single Up Side 6" atau 6 ½"</v>
          </cell>
        </row>
        <row r="496">
          <cell r="C496" t="str">
            <v>Pole Band Single Up Side 7" atau 7 ½"</v>
          </cell>
        </row>
        <row r="497">
          <cell r="C497" t="str">
            <v>Pole Band Single Up Side 8" atau 8 ½"</v>
          </cell>
        </row>
        <row r="498">
          <cell r="C498" t="str">
            <v>Pole Band Single Up Side 9" atau 12"</v>
          </cell>
        </row>
        <row r="499">
          <cell r="C499" t="str">
            <v>Primary Angle Clamp ( 35 s/d 70 ) mm²</v>
          </cell>
        </row>
        <row r="500">
          <cell r="C500" t="str">
            <v>Primary Angle Clamp ( 150 s/d 240 ) mm²</v>
          </cell>
        </row>
        <row r="501">
          <cell r="C501" t="str">
            <v>Primary Dead End Clamp ( 35 s/d 70 ) mm²</v>
          </cell>
        </row>
        <row r="502">
          <cell r="C502" t="str">
            <v>Primary Dead End Clamp ( 70 s/d 150 ) mm²</v>
          </cell>
        </row>
        <row r="503">
          <cell r="C503" t="str">
            <v>Primary Dead End Clamp ( 150 s/d 240 ) mm²</v>
          </cell>
        </row>
        <row r="504">
          <cell r="C504" t="str">
            <v>Rod Anchor ¾" x 8'</v>
          </cell>
        </row>
        <row r="505">
          <cell r="C505" t="str">
            <v>Rod Anchor ⅝" x 7'</v>
          </cell>
        </row>
        <row r="506">
          <cell r="C506" t="str">
            <v>Schackle Anchor ⅝"</v>
          </cell>
        </row>
        <row r="507">
          <cell r="C507" t="str">
            <v>Side Bracket</v>
          </cell>
        </row>
        <row r="508">
          <cell r="C508" t="str">
            <v>Split Plastic Sleve ( Tutup Kabel )</v>
          </cell>
        </row>
        <row r="509">
          <cell r="C509" t="str">
            <v>Spool Insulator ANSI 53 - 2</v>
          </cell>
        </row>
        <row r="510">
          <cell r="C510" t="str">
            <v>Spool Insulator ANSI 53 - 4</v>
          </cell>
        </row>
        <row r="511">
          <cell r="C511" t="str">
            <v>Stainless Steel Strap 20 x 0.7 mm</v>
          </cell>
        </row>
        <row r="512">
          <cell r="C512" t="str">
            <v>Steel L 70 x 70 x 7 x 780 mm galvanis</v>
          </cell>
        </row>
        <row r="513">
          <cell r="C513" t="str">
            <v>Steel L 70 x 70 x 7 x 1.000 mm galvanis</v>
          </cell>
        </row>
        <row r="514">
          <cell r="C514" t="str">
            <v>Steel L 70 x 70 x 7 x 1.250 mm galvanis</v>
          </cell>
        </row>
        <row r="515">
          <cell r="C515" t="str">
            <v>Steel L 70 x 70 x 7 x 1.682 mm galvanis</v>
          </cell>
        </row>
        <row r="516">
          <cell r="C516" t="str">
            <v>Steel L 70 x 70 x 7 x 3.000 mm galvanis</v>
          </cell>
        </row>
        <row r="517">
          <cell r="C517" t="str">
            <v>Steel Channel C NP 8 x 1.750</v>
          </cell>
        </row>
        <row r="518">
          <cell r="C518" t="str">
            <v>Steel Channel C NP 8 x 1.250</v>
          </cell>
        </row>
        <row r="519">
          <cell r="C519" t="str">
            <v>Steel Channel C NP 8 x 1.390</v>
          </cell>
        </row>
        <row r="520">
          <cell r="C520" t="str">
            <v>Stopping Buckle / Yokes</v>
          </cell>
        </row>
        <row r="521">
          <cell r="C521" t="str">
            <v>Strain Clamp A3C, ACSR 25-70 mm²</v>
          </cell>
        </row>
        <row r="522">
          <cell r="C522" t="str">
            <v>Strain Clamp A3C, ACSR 70-150 mm²</v>
          </cell>
        </row>
        <row r="523">
          <cell r="C523" t="str">
            <v>Strain Clamp A3C, ACSR 150-240 mm²</v>
          </cell>
        </row>
        <row r="524">
          <cell r="C524" t="str">
            <v>Strain Clamp A3C, ACSR 240-400 mm²</v>
          </cell>
        </row>
        <row r="525">
          <cell r="C525" t="str">
            <v>Suspension / Small Angle Assembly</v>
          </cell>
        </row>
        <row r="526">
          <cell r="C526" t="str">
            <v>Suspension Clamp AL</v>
          </cell>
        </row>
        <row r="527">
          <cell r="C527" t="str">
            <v>Suspension Clamp Plastic</v>
          </cell>
        </row>
        <row r="528">
          <cell r="C528" t="str">
            <v>Suspension Clamp Bracket / Pole Bracket</v>
          </cell>
        </row>
        <row r="529">
          <cell r="C529" t="str">
            <v>Strain Clamp Wedge 25-70 mm²</v>
          </cell>
        </row>
        <row r="530">
          <cell r="C530" t="str">
            <v>Strain Clamp Wedge 70-150 mm²</v>
          </cell>
        </row>
        <row r="531">
          <cell r="C531" t="str">
            <v>Tap connector ( 35 s/d 70 ) mm²</v>
          </cell>
        </row>
        <row r="532">
          <cell r="C532" t="str">
            <v>Tap connector ( 35 s/d 150 ) mm²</v>
          </cell>
        </row>
        <row r="533">
          <cell r="C533" t="str">
            <v>Tap connector ( 70 s/d 150 ) mm²</v>
          </cell>
        </row>
        <row r="534">
          <cell r="C534" t="str">
            <v>Tap connector ( 70 s/d 240 ) mm²</v>
          </cell>
        </row>
        <row r="535">
          <cell r="C535" t="str">
            <v>Tension Bracket</v>
          </cell>
        </row>
        <row r="536">
          <cell r="C536" t="str">
            <v>Link</v>
          </cell>
        </row>
        <row r="537">
          <cell r="C537" t="str">
            <v>Plastic Strap / Cable Ties</v>
          </cell>
        </row>
        <row r="538">
          <cell r="C538" t="str">
            <v>Three Bolt Clamp</v>
          </cell>
        </row>
        <row r="539">
          <cell r="C539" t="str">
            <v>Tie Wire # 4 / Alluminium bonding wire # 20</v>
          </cell>
        </row>
        <row r="540">
          <cell r="C540" t="str">
            <v>U Bolt Connector</v>
          </cell>
        </row>
        <row r="541">
          <cell r="C541" t="str">
            <v>Washer Round ⅜"</v>
          </cell>
        </row>
        <row r="542">
          <cell r="C542" t="str">
            <v>Washer Square 2 ¼"</v>
          </cell>
        </row>
        <row r="544">
          <cell r="C544" t="str">
            <v>AKSESORIES KABEL TANAH</v>
          </cell>
        </row>
        <row r="545">
          <cell r="C545" t="str">
            <v>Terminating kabel 1 x 70 mm² ID</v>
          </cell>
        </row>
        <row r="546">
          <cell r="C546" t="str">
            <v>Terminating kabel 1 x 70 mm² OD</v>
          </cell>
        </row>
        <row r="547">
          <cell r="C547" t="str">
            <v>Terminating kabel 1 x 95 mm² ID</v>
          </cell>
        </row>
        <row r="548">
          <cell r="C548" t="str">
            <v>Terminating kabel 1 x 95 mm² OD</v>
          </cell>
        </row>
        <row r="549">
          <cell r="C549" t="str">
            <v>Terminating kabel 1 x 240 mm² ID</v>
          </cell>
        </row>
        <row r="550">
          <cell r="C550" t="str">
            <v>Terminating kabel 1 x 240 mm² OD</v>
          </cell>
        </row>
        <row r="551">
          <cell r="C551" t="str">
            <v>Terminating kabel 1 x 300 mm² ID</v>
          </cell>
        </row>
        <row r="552">
          <cell r="C552" t="str">
            <v>Terminating kabel 1 x 300 mm² OD</v>
          </cell>
        </row>
        <row r="553">
          <cell r="C553" t="str">
            <v>Terminating kabel 3 x 70 mm² ID</v>
          </cell>
        </row>
        <row r="554">
          <cell r="C554" t="str">
            <v>Terminating kabel 3 x 70 mm² OD</v>
          </cell>
        </row>
        <row r="555">
          <cell r="C555" t="str">
            <v>Terminating kabel 3 x 95 mm² ID</v>
          </cell>
        </row>
        <row r="556">
          <cell r="C556" t="str">
            <v>Terminating kabel 3 x 95 mm² OD</v>
          </cell>
        </row>
        <row r="557">
          <cell r="C557" t="str">
            <v>Terminating kabel 3 x 150 mm² ID</v>
          </cell>
        </row>
        <row r="558">
          <cell r="C558" t="str">
            <v>Terminating kabel 3 x 150 mm² OD</v>
          </cell>
        </row>
        <row r="559">
          <cell r="C559" t="str">
            <v>Terminating kabel 3 x 240 mm² ID</v>
          </cell>
        </row>
        <row r="560">
          <cell r="C560" t="str">
            <v>Terminating kabel 3 x 240 mm² OD</v>
          </cell>
        </row>
        <row r="561">
          <cell r="C561" t="str">
            <v>Terminating kabel 3 x 300 mm² ID</v>
          </cell>
        </row>
        <row r="562">
          <cell r="C562" t="str">
            <v>Terminating kabel 3 x 300 mm² OD</v>
          </cell>
        </row>
        <row r="563">
          <cell r="C563" t="str">
            <v>Jointing Raychem 24 KV 3 x 300 mm² (Armoured) OD</v>
          </cell>
        </row>
        <row r="564">
          <cell r="C564" t="str">
            <v>Jointing Raychem 24 kV 3 x 300 mm² (Unarmoured) ID</v>
          </cell>
        </row>
        <row r="565">
          <cell r="C565" t="str">
            <v>Jointing Raychem 24 kV 3 x 240 mm² (Armoured) OD</v>
          </cell>
        </row>
        <row r="566">
          <cell r="C566" t="str">
            <v>Jointing Raychem 24 kV 3 x 240 mm² (Unarmoured) ID</v>
          </cell>
        </row>
        <row r="567">
          <cell r="C567" t="str">
            <v>Jointing Raychem 24 kV 3 x 95 mm² (Armoured) OD</v>
          </cell>
        </row>
        <row r="568">
          <cell r="C568" t="str">
            <v>Jointing Raychem 24 kV 3 x 95 mm² (Unarmoured) ID</v>
          </cell>
        </row>
        <row r="569">
          <cell r="C569" t="str">
            <v>Suplement kit XLPE-PILC 3 x 150-240 mm²</v>
          </cell>
        </row>
        <row r="570">
          <cell r="C570" t="str">
            <v>Suplement kit XLPE-PILC 3 x 300-400 mm²</v>
          </cell>
        </row>
        <row r="571">
          <cell r="C571" t="str">
            <v>Suplement kit XLPE-PILC 3 x 150-240 mm² (IJKA)</v>
          </cell>
        </row>
        <row r="572">
          <cell r="C572" t="str">
            <v>Klem beugel bevesteging 8 x 6"</v>
          </cell>
        </row>
        <row r="573">
          <cell r="C573" t="str">
            <v>Klem beugel ⅞"</v>
          </cell>
        </row>
        <row r="574">
          <cell r="C574" t="str">
            <v>Pipa PVC ½"</v>
          </cell>
        </row>
        <row r="575">
          <cell r="C575" t="str">
            <v>Pipa PVC ¾" panjang 4 meter</v>
          </cell>
        </row>
        <row r="576">
          <cell r="C576" t="str">
            <v>Pipa PVC 3" panjang 4 meter</v>
          </cell>
        </row>
        <row r="577">
          <cell r="C577" t="str">
            <v>Pipa PVC 6" panjang 4 meter</v>
          </cell>
        </row>
        <row r="578">
          <cell r="C578" t="str">
            <v>Pipa Besi Galvanis 3" Tebal 4 mm Panjang 6 Meter</v>
          </cell>
        </row>
        <row r="579">
          <cell r="C579" t="str">
            <v>Pipa shock PVC</v>
          </cell>
        </row>
        <row r="580">
          <cell r="C580" t="str">
            <v>Tanda urutan Fasa untuk kabel</v>
          </cell>
        </row>
        <row r="581">
          <cell r="C581" t="str">
            <v>Stainless steel strap</v>
          </cell>
        </row>
        <row r="582">
          <cell r="C582" t="str">
            <v>Tanda Kabel TM</v>
          </cell>
        </row>
        <row r="583">
          <cell r="C583" t="str">
            <v/>
          </cell>
        </row>
        <row r="584">
          <cell r="C584" t="str">
            <v>MATERIAL SCADA DAN TELEKOMUNIKASI</v>
          </cell>
        </row>
        <row r="585">
          <cell r="C585" t="str">
            <v>Antena 9 dBi</v>
          </cell>
        </row>
        <row r="586">
          <cell r="C586" t="str">
            <v>Battery 12 V/120 Ah</v>
          </cell>
        </row>
        <row r="587">
          <cell r="C587" t="str">
            <v>Battery 12 V/17 Ah</v>
          </cell>
        </row>
        <row r="588">
          <cell r="C588" t="str">
            <v>Battery 12 V/12 Ah</v>
          </cell>
        </row>
        <row r="589">
          <cell r="C589" t="str">
            <v>Battery 12 V/ 7 Ah</v>
          </cell>
        </row>
        <row r="590">
          <cell r="C590" t="str">
            <v>Kabel komunikasi RS485</v>
          </cell>
        </row>
        <row r="591">
          <cell r="C591" t="str">
            <v>Converter RS 485 to RS 232</v>
          </cell>
        </row>
        <row r="592">
          <cell r="C592" t="str">
            <v/>
          </cell>
        </row>
        <row r="593">
          <cell r="C593" t="str">
            <v>SKUTM / SKTM</v>
          </cell>
        </row>
        <row r="594">
          <cell r="C594" t="str">
            <v xml:space="preserve">Strap For Clamping, Type Insulator </v>
          </cell>
        </row>
        <row r="595">
          <cell r="C595" t="str">
            <v>Suspension Clamp</v>
          </cell>
        </row>
        <row r="596">
          <cell r="C596" t="str">
            <v>U-Bolt</v>
          </cell>
        </row>
        <row r="597">
          <cell r="C597" t="str">
            <v>Fixation Device</v>
          </cell>
        </row>
        <row r="598">
          <cell r="C598" t="str">
            <v>Yoke</v>
          </cell>
        </row>
        <row r="599">
          <cell r="C599" t="str">
            <v>Shackle</v>
          </cell>
        </row>
        <row r="600">
          <cell r="C600" t="str">
            <v>Parralel Groove Clamp</v>
          </cell>
        </row>
        <row r="601">
          <cell r="C601" t="str">
            <v>Strain Clamp Bolted Type</v>
          </cell>
        </row>
        <row r="602">
          <cell r="C602" t="str">
            <v>Turn Buckle</v>
          </cell>
        </row>
        <row r="603">
          <cell r="C603" t="str">
            <v>Strain Hinge</v>
          </cell>
        </row>
        <row r="604">
          <cell r="C604" t="str">
            <v>H Type Connector 50/50 mm² Cu</v>
          </cell>
        </row>
        <row r="605">
          <cell r="C605" t="str">
            <v>Cooper Strip 50 mm² Insulated Ground Colour</v>
          </cell>
        </row>
        <row r="606">
          <cell r="C606" t="str">
            <v>PVC Pipe 150 mm²</v>
          </cell>
        </row>
        <row r="607">
          <cell r="C607" t="str">
            <v>Protective Plastic</v>
          </cell>
        </row>
        <row r="608">
          <cell r="C608" t="str">
            <v>Link 50 x 25 mm</v>
          </cell>
        </row>
        <row r="609">
          <cell r="C609" t="str">
            <v>Strapping Buckle</v>
          </cell>
        </row>
        <row r="610">
          <cell r="C610" t="str">
            <v>Stainless Steel Strap 20mm x 0.7 mm</v>
          </cell>
        </row>
        <row r="611">
          <cell r="C611" t="str">
            <v>Terminal Lug For 50 mm² CU Conductor</v>
          </cell>
        </row>
        <row r="612">
          <cell r="C612" t="str">
            <v>Stainless Steel Bolt 12 x 45</v>
          </cell>
        </row>
        <row r="613">
          <cell r="C613" t="str">
            <v>Set Of Cable Terminator For 3x150aac+90 st</v>
          </cell>
        </row>
        <row r="614">
          <cell r="C614" t="str">
            <v>Terminal Lug For 150 mm² CU conductor</v>
          </cell>
        </row>
        <row r="615">
          <cell r="C615" t="str">
            <v xml:space="preserve">H Type Connector </v>
          </cell>
        </row>
        <row r="616">
          <cell r="C616" t="str">
            <v>Three Pole Outdoor Terminator For 3x240 mm² AL XLPE U/G CABLE</v>
          </cell>
        </row>
        <row r="617">
          <cell r="C617" t="str">
            <v>Support Assembly For TIC Terminator</v>
          </cell>
        </row>
        <row r="618">
          <cell r="C618" t="str">
            <v>Single Support On Single Pole 2000mm</v>
          </cell>
        </row>
        <row r="620">
          <cell r="C620" t="str">
            <v>PEMBUATAN SALURAN KABEL GI</v>
          </cell>
        </row>
        <row r="621">
          <cell r="C621" t="str">
            <v>PEMBUATAN SALURAN KABEL Outdoor</v>
          </cell>
        </row>
        <row r="622">
          <cell r="C622" t="str">
            <v>Persiapan Pekerjaan</v>
          </cell>
        </row>
        <row r="623">
          <cell r="C623" t="str">
            <v>Pemasangan Bouwplank</v>
          </cell>
        </row>
        <row r="624">
          <cell r="C624" t="str">
            <v>Galian Tanah</v>
          </cell>
        </row>
        <row r="625">
          <cell r="C625" t="str">
            <v>Pembuangan Tanah</v>
          </cell>
        </row>
        <row r="626">
          <cell r="C626" t="str">
            <v>Urugan Pasir Padat</v>
          </cell>
        </row>
        <row r="627">
          <cell r="C627" t="str">
            <v>Pembuatan Lantai Kerja</v>
          </cell>
        </row>
        <row r="628">
          <cell r="C628" t="str">
            <v>Pembuatan Beton Bertulang K225</v>
          </cell>
        </row>
        <row r="629">
          <cell r="C629" t="str">
            <v>Pembuatan Tutup Beton Bertulang K225</v>
          </cell>
        </row>
        <row r="630">
          <cell r="C630" t="str">
            <v xml:space="preserve">Besi Siku 70 untuk Tray Kabel Power </v>
          </cell>
        </row>
        <row r="631">
          <cell r="C631" t="str">
            <v/>
          </cell>
        </row>
        <row r="632">
          <cell r="C632" t="str">
            <v>PEMBUATAN GALIAN TANAH</v>
          </cell>
        </row>
        <row r="633">
          <cell r="C633" t="str">
            <v>Galian Tanah keras sedalam 1 meter</v>
          </cell>
        </row>
        <row r="634">
          <cell r="C634" t="str">
            <v>Urugan Pasir Dipadatkan</v>
          </cell>
        </row>
        <row r="635">
          <cell r="C635" t="str">
            <v>Urugan Tanah Dipadatkan</v>
          </cell>
        </row>
        <row r="636">
          <cell r="C636" t="str">
            <v>Pembuangan sisa tanah</v>
          </cell>
        </row>
        <row r="637">
          <cell r="C637" t="str">
            <v>Pekerjaan Aspal</v>
          </cell>
        </row>
        <row r="638">
          <cell r="C638" t="str">
            <v/>
          </cell>
        </row>
        <row r="639">
          <cell r="C639" t="str">
            <v>Mur Baut Ring Plat Ring Per Stainless Steel Ukuran 19 mm</v>
          </cell>
        </row>
        <row r="640">
          <cell r="C640" t="str">
            <v/>
          </cell>
        </row>
        <row r="641">
          <cell r="C641" t="str">
            <v>UPAH PASANG</v>
          </cell>
        </row>
        <row r="642">
          <cell r="C642" t="str">
            <v>KONSTRUKSI JTR</v>
          </cell>
        </row>
        <row r="643">
          <cell r="C643" t="str">
            <v>Upah Pasang Konst. JTR J2</v>
          </cell>
        </row>
        <row r="644">
          <cell r="C644" t="str">
            <v>Upah Pasang Konst. JTR J3</v>
          </cell>
        </row>
        <row r="645">
          <cell r="C645" t="str">
            <v>Upah Pasang Konst. JTR J4</v>
          </cell>
        </row>
        <row r="646">
          <cell r="C646" t="str">
            <v>Upah Pasang Konst. JTR J4-A</v>
          </cell>
        </row>
        <row r="647">
          <cell r="C647" t="str">
            <v>Upah Pasang Konst. JTR J5</v>
          </cell>
        </row>
        <row r="648">
          <cell r="C648" t="str">
            <v>Upah Pasang Konst. JTR J6</v>
          </cell>
        </row>
        <row r="649">
          <cell r="C649" t="str">
            <v>Upah Pasang Konst. JTR J6-X</v>
          </cell>
        </row>
        <row r="650">
          <cell r="C650" t="str">
            <v>Upah Pasang Konst. JTR J7</v>
          </cell>
        </row>
        <row r="651">
          <cell r="C651" t="str">
            <v>Upah Pasang Konst. JTR J8</v>
          </cell>
        </row>
        <row r="652">
          <cell r="C652" t="str">
            <v>Upah Pasang Konst. JTR J10</v>
          </cell>
        </row>
        <row r="653">
          <cell r="C653" t="str">
            <v>Upah Pasang Konst. JTR J5-T</v>
          </cell>
        </row>
        <row r="654">
          <cell r="C654" t="str">
            <v>Upah Pasang Konst. JTR J6-T</v>
          </cell>
        </row>
        <row r="655">
          <cell r="C655" t="str">
            <v>Upah Pasang Konst. JTR J7-T</v>
          </cell>
        </row>
        <row r="656">
          <cell r="C656" t="str">
            <v>Upah Pasang Konst. JTR MJ6-T</v>
          </cell>
        </row>
        <row r="657">
          <cell r="C657" t="str">
            <v>Upah Pasang Konst. JTR B13-B</v>
          </cell>
        </row>
        <row r="658">
          <cell r="C658" t="str">
            <v>Upah Pasang Konst. JTR B13-D</v>
          </cell>
        </row>
        <row r="659">
          <cell r="C659" t="str">
            <v>Upah Pasang Konst. JTR B15-B</v>
          </cell>
        </row>
        <row r="660">
          <cell r="C660" t="str">
            <v>Upah Pasang Konst. JTR B15-D</v>
          </cell>
        </row>
        <row r="661">
          <cell r="C661" t="str">
            <v>Upah Pasang Konst. JTR B16-B</v>
          </cell>
        </row>
        <row r="662">
          <cell r="C662" t="str">
            <v>Upah Pasang Konst. JTR B16-D</v>
          </cell>
        </row>
        <row r="663">
          <cell r="C663" t="str">
            <v>Upah Pasang Konst. JTR B71-B</v>
          </cell>
        </row>
        <row r="664">
          <cell r="C664" t="str">
            <v/>
          </cell>
        </row>
        <row r="665">
          <cell r="C665" t="str">
            <v>KONSTRUKSI JTM 1 FASA</v>
          </cell>
        </row>
        <row r="666">
          <cell r="C666" t="str">
            <v>Upah Pasang Konst. JTM 1 Fasa A1</v>
          </cell>
        </row>
        <row r="667">
          <cell r="C667" t="str">
            <v>Upah Pasang Konst. JTM 1 Fasa A1-N</v>
          </cell>
        </row>
        <row r="668">
          <cell r="C668" t="str">
            <v>Upah Pasang Konst. JTM 1 Fasa A1-PN</v>
          </cell>
        </row>
        <row r="669">
          <cell r="C669" t="str">
            <v>Upah Pasang Konst. JTM 1 Fasa A1-P</v>
          </cell>
        </row>
        <row r="670">
          <cell r="C670" t="str">
            <v>Upah Pasang Konst. JTM 1 Fasa A1'</v>
          </cell>
        </row>
        <row r="671">
          <cell r="C671" t="str">
            <v>Upah Pasang Konst. JTM 1 Fasa A2</v>
          </cell>
        </row>
        <row r="672">
          <cell r="C672" t="str">
            <v>Upah Pasang Konst. JTM 1 Fasa A2-N</v>
          </cell>
        </row>
        <row r="673">
          <cell r="C673" t="str">
            <v>Upah Pasang Konst. JTM 1 Fasa A2'</v>
          </cell>
        </row>
        <row r="674">
          <cell r="C674" t="str">
            <v>Upah Pasang Konst. JTM 1 Fasa A3</v>
          </cell>
        </row>
        <row r="675">
          <cell r="C675" t="str">
            <v>Upah Pasang Konst. JTM 1 Fasa A3-N</v>
          </cell>
        </row>
        <row r="676">
          <cell r="C676" t="str">
            <v>Upah Pasang Konst. JTM 1 Fasa A3'</v>
          </cell>
        </row>
        <row r="677">
          <cell r="C677" t="str">
            <v>Upah Pasang Konst. JTM 1 Fasa A4</v>
          </cell>
        </row>
        <row r="678">
          <cell r="C678" t="str">
            <v>Upah Pasang Konst. JTM 1 Fasa A4-N</v>
          </cell>
        </row>
        <row r="679">
          <cell r="C679" t="str">
            <v>Upah Pasang Konst. JTM 1 Fasa A4'</v>
          </cell>
        </row>
        <row r="680">
          <cell r="C680" t="str">
            <v>Upah Pasang Konst. JTM 1 Fasa A5</v>
          </cell>
        </row>
        <row r="681">
          <cell r="C681" t="str">
            <v>Upah Pasang Konst. JTM 1 Fasa A5-N</v>
          </cell>
        </row>
        <row r="682">
          <cell r="C682" t="str">
            <v>Upah Pasang Konst. JTM 1 Fasa A5-1</v>
          </cell>
        </row>
        <row r="683">
          <cell r="C683" t="str">
            <v>Upah Pasang Konst. JTM 1 Fasa A5-2</v>
          </cell>
        </row>
        <row r="684">
          <cell r="C684" t="str">
            <v>Upah Pasang Konst. JTM 1 Fasa A5-3</v>
          </cell>
        </row>
        <row r="685">
          <cell r="C685" t="str">
            <v>Upah Pasang Konst. JTM 1 Fasa A5-4</v>
          </cell>
        </row>
        <row r="686">
          <cell r="C686" t="str">
            <v>Upah Pasang Konst. JTM 1 Fasa A5'</v>
          </cell>
        </row>
        <row r="687">
          <cell r="C687" t="str">
            <v>Upah Pasang Konst. JTM 1 Fasa A5-1'</v>
          </cell>
        </row>
        <row r="688">
          <cell r="C688" t="str">
            <v>Upah Pasang Konst. JTM 1 Fasa A5-2'</v>
          </cell>
        </row>
        <row r="689">
          <cell r="C689" t="str">
            <v>Upah Pasang Konst. JTM 1 Fasa A5-3'</v>
          </cell>
        </row>
        <row r="690">
          <cell r="C690" t="str">
            <v>Upah Pasang Konst. JTM 1 Fasa A5-4'</v>
          </cell>
        </row>
        <row r="691">
          <cell r="C691" t="str">
            <v>Upah Pasang Konst. JTM 1 Fasa A6</v>
          </cell>
        </row>
        <row r="692">
          <cell r="C692" t="str">
            <v>Upah Pasang Konst. JTM 1 Fasa A6-N</v>
          </cell>
        </row>
        <row r="693">
          <cell r="C693" t="str">
            <v>Upah Pasang Konst. JTM 1 Fasa A6'</v>
          </cell>
        </row>
        <row r="694">
          <cell r="C694" t="str">
            <v>Upah Pasang Konst. JTM 1 Fasa A7</v>
          </cell>
        </row>
        <row r="695">
          <cell r="C695" t="str">
            <v>Upah Pasang Konst. JTM 1 Fasa A7-A</v>
          </cell>
        </row>
        <row r="696">
          <cell r="C696" t="str">
            <v>Upah Pasang Konst. JTM 1 Fasa A8</v>
          </cell>
        </row>
        <row r="697">
          <cell r="C697" t="str">
            <v>Upah Pasang Konst. JTM 1 Fasa A8-A</v>
          </cell>
        </row>
        <row r="698">
          <cell r="C698" t="str">
            <v>Upah Pasang Konst. JTM 1 Fasa A9</v>
          </cell>
        </row>
        <row r="699">
          <cell r="C699" t="str">
            <v>Upah Pasang Konst. JTM 1 Fasa A9-N</v>
          </cell>
        </row>
        <row r="700">
          <cell r="C700" t="str">
            <v/>
          </cell>
        </row>
        <row r="701">
          <cell r="C701" t="str">
            <v>KONSTRUKSI JTM 1 FASA MENJADI 3 FASA</v>
          </cell>
        </row>
        <row r="702">
          <cell r="C702" t="str">
            <v>Upah Pasang Konst. JTM 1-3 Fasa B1</v>
          </cell>
        </row>
        <row r="703">
          <cell r="C703" t="str">
            <v>Upah Pasang Konst. JTM 1-3 Fasa B1-A</v>
          </cell>
        </row>
        <row r="704">
          <cell r="C704" t="str">
            <v>Upah Pasang Konst. JTM 1-3 Fasa B2</v>
          </cell>
        </row>
        <row r="705">
          <cell r="C705" t="str">
            <v>Upah Pasang Konst. JTM 1-3 Fasa B3</v>
          </cell>
        </row>
        <row r="706">
          <cell r="C706" t="str">
            <v>Upah Pasang Konst. JTM 1-3 Fasa B4</v>
          </cell>
        </row>
        <row r="707">
          <cell r="C707" t="str">
            <v>Upah Pasang Konst. JTM 1-3 Fasa B5</v>
          </cell>
        </row>
        <row r="708">
          <cell r="C708" t="str">
            <v/>
          </cell>
        </row>
        <row r="709">
          <cell r="C709" t="str">
            <v>KONSTRUKSI JTM 3 FASA</v>
          </cell>
        </row>
        <row r="710">
          <cell r="C710" t="str">
            <v>Upah Pasang Konst. JTM 3 Fasa C1</v>
          </cell>
        </row>
        <row r="711">
          <cell r="C711" t="str">
            <v>Upah Pasang Konst. JTM 3 Fasa C1-N</v>
          </cell>
        </row>
        <row r="712">
          <cell r="C712" t="str">
            <v>Upah Pasang Konst. JTM 3 Fasa C1-1</v>
          </cell>
        </row>
        <row r="713">
          <cell r="C713" t="str">
            <v>Upah Pasang Konst. JTM 3 Fasa C1-1N</v>
          </cell>
        </row>
        <row r="714">
          <cell r="C714" t="str">
            <v>Upah Pasang Konst. JTM 3 Fasa C1-A</v>
          </cell>
        </row>
        <row r="715">
          <cell r="C715" t="str">
            <v>Upah Pasang Konst. JTM 3 Fasa C1'</v>
          </cell>
        </row>
        <row r="716">
          <cell r="C716" t="str">
            <v>Upah Pasang Konst. JTM 3 Fasa C1-1'</v>
          </cell>
        </row>
        <row r="717">
          <cell r="C717" t="str">
            <v>Upah Pasang Konst. JTM 3 Fasa C1-A'</v>
          </cell>
        </row>
        <row r="718">
          <cell r="C718" t="str">
            <v>Upah Pasang Konst. JTM 3 Fasa C2</v>
          </cell>
        </row>
        <row r="719">
          <cell r="C719" t="str">
            <v>Upah Pasang Konst. JTM 3 Fasa C2-1</v>
          </cell>
        </row>
        <row r="720">
          <cell r="C720" t="str">
            <v>Upah Pasang Konst. JTM 3 Fasa C2-A</v>
          </cell>
        </row>
        <row r="721">
          <cell r="C721" t="str">
            <v>Upah Pasang Konst. JTM 3 Fasa C2-N</v>
          </cell>
        </row>
        <row r="722">
          <cell r="C722" t="str">
            <v>Upah Pasang Konst. JTM 3 Fasa C2'</v>
          </cell>
        </row>
        <row r="723">
          <cell r="C723" t="str">
            <v>Upah Pasang Konst. JTM 3 Fasa C2-1'</v>
          </cell>
        </row>
        <row r="724">
          <cell r="C724" t="str">
            <v>Upah Pasang Konst. JTM 3 Fasa C2-A'</v>
          </cell>
        </row>
        <row r="725">
          <cell r="C725" t="str">
            <v>Upah Pasang Konst. JTM 3 Fasa C3</v>
          </cell>
        </row>
        <row r="726">
          <cell r="C726" t="str">
            <v>Upah Pasang Konst. JTM 3 Fasa C3-VN</v>
          </cell>
        </row>
        <row r="727">
          <cell r="C727" t="str">
            <v>Upah Pasang Konst. JTM 3 Fasa C3'</v>
          </cell>
        </row>
        <row r="728">
          <cell r="C728" t="str">
            <v>Upah Pasang Konst. JTM 3 Fasa C4-1</v>
          </cell>
        </row>
        <row r="729">
          <cell r="C729" t="str">
            <v>Upah Pasang Konst. JTM 3 Fasa C5-1</v>
          </cell>
        </row>
        <row r="730">
          <cell r="C730" t="str">
            <v>Upah Pasang Konst. JTM 3 Fasa C7</v>
          </cell>
        </row>
        <row r="731">
          <cell r="C731" t="str">
            <v>Upah Pasang Konst. JTM 3 Fasa C7-1</v>
          </cell>
        </row>
        <row r="732">
          <cell r="C732" t="str">
            <v>Upah Pasang Konst. JTM 3 Fasa C7-N</v>
          </cell>
        </row>
        <row r="733">
          <cell r="C733" t="str">
            <v>Upah Pasang Konst. JTM 3 Fasa C7'</v>
          </cell>
        </row>
        <row r="734">
          <cell r="C734" t="str">
            <v>Upah Pasang Konst. JTM 3 Fasa C7-1'</v>
          </cell>
        </row>
        <row r="735">
          <cell r="C735" t="str">
            <v>Upah Pasang Konst. JTM 3 Fasa C8</v>
          </cell>
        </row>
        <row r="736">
          <cell r="C736" t="str">
            <v>Upah Pasang Konst. JTM 3 Fasa C8-A</v>
          </cell>
        </row>
        <row r="737">
          <cell r="C737" t="str">
            <v>Upah Pasang Konst. JTM 3 Fasa C8-AN</v>
          </cell>
        </row>
        <row r="738">
          <cell r="C738" t="str">
            <v>Upah Pasang Konst. JTM 3 Fasa C8'</v>
          </cell>
        </row>
        <row r="739">
          <cell r="C739" t="str">
            <v>Upah Pasang Konst. JTM 3 Fasa C8-A'</v>
          </cell>
        </row>
        <row r="740">
          <cell r="C740" t="str">
            <v>Upah Pasang Konst. JTM 3 Fasa C9</v>
          </cell>
        </row>
        <row r="741">
          <cell r="C741" t="str">
            <v>Upah Pasang Konst. JTM 3 Fasa C9-N</v>
          </cell>
        </row>
        <row r="742">
          <cell r="C742" t="str">
            <v>Upah Pasang Konst. JTM 3 Fasa C9'</v>
          </cell>
        </row>
        <row r="743">
          <cell r="C743" t="str">
            <v>Upah Pasang Konst. JTM 3 Fasa C10</v>
          </cell>
        </row>
        <row r="744">
          <cell r="C744" t="str">
            <v>Upah Pasang Konst. JTM 3 Fasa C10-N</v>
          </cell>
        </row>
        <row r="745">
          <cell r="C745" t="str">
            <v>Upah Pasang Konst. JTM 3 Fasa C10'</v>
          </cell>
        </row>
        <row r="746">
          <cell r="C746" t="str">
            <v>Upah Pasang Konst. JTM 3 Fasa C11</v>
          </cell>
        </row>
        <row r="747">
          <cell r="C747" t="str">
            <v>Upah Pasang Konst. JTM 3 Fasa C11-N</v>
          </cell>
        </row>
        <row r="748">
          <cell r="C748" t="str">
            <v>Upah Pasang Konst. JTM 3 Fasa C11'</v>
          </cell>
        </row>
        <row r="749">
          <cell r="C749" t="str">
            <v/>
          </cell>
        </row>
        <row r="750">
          <cell r="C750" t="str">
            <v>KONSTRUKSI JTM DOUBLE CIRCUIT</v>
          </cell>
        </row>
        <row r="751">
          <cell r="C751" t="str">
            <v>Upah Pasang Konst. JTM Double Circuit DC-C1V</v>
          </cell>
        </row>
        <row r="752">
          <cell r="C752" t="str">
            <v>Upah Pasang Konst. JTM Double Circuit DC-C1-1V</v>
          </cell>
        </row>
        <row r="753">
          <cell r="C753" t="str">
            <v>Upah Pasang Konst. JTM Double Circuit DC-C1-1H</v>
          </cell>
        </row>
        <row r="754">
          <cell r="C754" t="str">
            <v>Upah Pasang Konst. JTM Double Circuit DC-C1-AHN</v>
          </cell>
        </row>
        <row r="755">
          <cell r="C755" t="str">
            <v>Upah Pasang Konst. JTM Double Circuit DC-C2-1V</v>
          </cell>
        </row>
        <row r="756">
          <cell r="C756" t="str">
            <v>Upah Pasang Konst. JTM Double Circuit DC-C2-AH</v>
          </cell>
        </row>
        <row r="757">
          <cell r="C757" t="str">
            <v>Upah Pasang Konst. JTM Double Circuit DC-C2-AHN</v>
          </cell>
        </row>
        <row r="758">
          <cell r="C758" t="str">
            <v>Upah Pasang Konst. JTM Double Circuit DC-C2-1BN</v>
          </cell>
        </row>
        <row r="759">
          <cell r="C759" t="str">
            <v>Upah Pasang Konst. JTM Double Circuit DC-C4-N</v>
          </cell>
        </row>
        <row r="760">
          <cell r="C760" t="str">
            <v>Upah Pasang Konst. JTM Double Circuit DC-C7-N</v>
          </cell>
        </row>
        <row r="761">
          <cell r="C761" t="str">
            <v>Upah Pasang Konst. JTM Double Circuit DC-C8</v>
          </cell>
        </row>
        <row r="762">
          <cell r="C762" t="str">
            <v>Upah Pasang Konst. JTM Double Circuit DC-C8-N</v>
          </cell>
        </row>
        <row r="764">
          <cell r="C764" t="str">
            <v>SKUTM / SKTM</v>
          </cell>
        </row>
        <row r="765">
          <cell r="C765" t="str">
            <v>Upah Pasang Konst. SKUTM DB01 (Suspension Assembly)</v>
          </cell>
        </row>
        <row r="766">
          <cell r="C766" t="str">
            <v>Upah Pasang Konst. SKUTM DB02 (Small Angle Assembly)</v>
          </cell>
        </row>
        <row r="767">
          <cell r="C767" t="str">
            <v>Upah Pasang Konst. SKUTM DB03 (Medium Angle Assembly)</v>
          </cell>
        </row>
        <row r="768">
          <cell r="C768" t="str">
            <v>Upah Pasang Konst. SKUTM DB04 (Large Angle Assembly)</v>
          </cell>
        </row>
        <row r="769">
          <cell r="C769" t="str">
            <v xml:space="preserve">Upah Pasang Konst. SKUTM DB05 (Adjustable Dead End Assembly) </v>
          </cell>
        </row>
        <row r="770">
          <cell r="C770" t="str">
            <v>Upah Pasang Konst. SKUTM DB06 (Fixed Dead End Assembly))</v>
          </cell>
        </row>
        <row r="771">
          <cell r="C771" t="str">
            <v>Upah Pasang Konst. SKUTM DB08</v>
          </cell>
        </row>
        <row r="772">
          <cell r="C772" t="str">
            <v>Upah Pasang Konst. SKUTM DB09</v>
          </cell>
        </row>
        <row r="774">
          <cell r="C774" t="str">
            <v>AKSESORIES JARINGAN</v>
          </cell>
        </row>
        <row r="775">
          <cell r="C775" t="str">
            <v>Upah Pasang Acc.Jar M2-11</v>
          </cell>
        </row>
        <row r="776">
          <cell r="C776" t="str">
            <v>Upah Pasang Acc.Jar M2-11M</v>
          </cell>
        </row>
        <row r="777">
          <cell r="C777" t="str">
            <v>Upah Pasang Acc.Jar M2-12</v>
          </cell>
        </row>
        <row r="778">
          <cell r="C778" t="str">
            <v>Upah Pasang Acc.Jar M2-12A</v>
          </cell>
        </row>
        <row r="779">
          <cell r="C779" t="str">
            <v>Upah Pasang Acc.Jar M2-15</v>
          </cell>
        </row>
        <row r="780">
          <cell r="C780" t="str">
            <v>Upah Pasang Acc.Jar M3-16</v>
          </cell>
        </row>
        <row r="781">
          <cell r="C781" t="str">
            <v>Upah Pasang Acc.Jar M5-2</v>
          </cell>
        </row>
        <row r="782">
          <cell r="C782" t="str">
            <v>Upah Pasang Acc.Jar M5-3</v>
          </cell>
        </row>
        <row r="783">
          <cell r="C783" t="str">
            <v>Upah Pasang Acc.Jar M5-4</v>
          </cell>
        </row>
        <row r="784">
          <cell r="C784" t="str">
            <v>Upah Pasang Acc.Jar M5-5</v>
          </cell>
        </row>
        <row r="785">
          <cell r="C785" t="str">
            <v>Upah Pasang Acc.Jar M5-6</v>
          </cell>
        </row>
        <row r="786">
          <cell r="C786" t="str">
            <v>Upah Pasang Acc.Jar M5-8</v>
          </cell>
        </row>
        <row r="787">
          <cell r="C787" t="str">
            <v>Upah Pasang Acc.Jar M5-9</v>
          </cell>
        </row>
        <row r="788">
          <cell r="C788" t="str">
            <v>Upah Pasang Acc.Jar M5-10</v>
          </cell>
        </row>
        <row r="789">
          <cell r="C789" t="str">
            <v>Upah Pasang Acc.Jar M5-12</v>
          </cell>
        </row>
        <row r="790">
          <cell r="C790" t="str">
            <v>Upah Pasang Acc.Jar M5-13</v>
          </cell>
        </row>
        <row r="791">
          <cell r="C791" t="str">
            <v>Upah Pasang Acc.Jar M5-16</v>
          </cell>
        </row>
        <row r="792">
          <cell r="C792" t="str">
            <v>Upah Pasang Acc.Jar M5-20</v>
          </cell>
        </row>
        <row r="793">
          <cell r="C793" t="str">
            <v>Upah Pasang Acc.Jar M5-24</v>
          </cell>
        </row>
        <row r="794">
          <cell r="C794" t="str">
            <v>Upah Pasang Acc.Jar P12C-1</v>
          </cell>
        </row>
        <row r="795">
          <cell r="C795" t="str">
            <v>Upah Pasang Acc.Jar P12C-2</v>
          </cell>
        </row>
        <row r="796">
          <cell r="C796" t="str">
            <v>Upah Pasang Acc.Jar P12S-1</v>
          </cell>
        </row>
        <row r="797">
          <cell r="C797" t="str">
            <v>Upah Pasang Acc.Jar P12S-2</v>
          </cell>
        </row>
        <row r="798">
          <cell r="C798" t="str">
            <v>Upah Pasang Acc.Jar E1-1</v>
          </cell>
        </row>
        <row r="799">
          <cell r="C799" t="str">
            <v>Upah Pasang Acc.Jar E1-2</v>
          </cell>
        </row>
        <row r="800">
          <cell r="C800" t="str">
            <v>Upah Pasang Acc.Jar E1-3</v>
          </cell>
        </row>
        <row r="801">
          <cell r="C801" t="str">
            <v>Upah Pasang Acc.Jar E2-1</v>
          </cell>
        </row>
        <row r="802">
          <cell r="C802" t="str">
            <v>Upah Pasang Acc.Jar E2-2</v>
          </cell>
        </row>
        <row r="803">
          <cell r="C803" t="str">
            <v>Upah Pasang Acc.Jar E2-3</v>
          </cell>
        </row>
        <row r="804">
          <cell r="C804" t="str">
            <v>Upah Pasang Acc.Jar E5-1</v>
          </cell>
        </row>
        <row r="805">
          <cell r="C805" t="str">
            <v>Upah Pasang Acc.Jar E5-2</v>
          </cell>
        </row>
        <row r="806">
          <cell r="C806" t="str">
            <v>Upah Pasang Acc.Jar E6-1</v>
          </cell>
        </row>
        <row r="807">
          <cell r="C807" t="str">
            <v>Upah Pasang Acc.Jar F1-2</v>
          </cell>
        </row>
        <row r="808">
          <cell r="C808" t="str">
            <v>Upah Pasang Acc.Jar F1-3</v>
          </cell>
        </row>
        <row r="809">
          <cell r="C809" t="str">
            <v>Upah Pasang Acc.Jar FDG</v>
          </cell>
        </row>
        <row r="810">
          <cell r="C810" t="str">
            <v>Upah Pasang Acc.Jar Penghalang Panjat</v>
          </cell>
        </row>
        <row r="811">
          <cell r="C811" t="str">
            <v>Upah Pasang Acc.Jar LVCB 2 Jurusan (M8-A1, M8-A2)</v>
          </cell>
        </row>
        <row r="812">
          <cell r="C812" t="str">
            <v>Upah Pasang Acc.Jar LVCB 4 Jurusan (M8-B1, M8-B2)</v>
          </cell>
        </row>
        <row r="813">
          <cell r="C813" t="str">
            <v>Upah Pasang Acc.Jar Konstruksi Vangnet</v>
          </cell>
        </row>
        <row r="814">
          <cell r="C814" t="str">
            <v>Upah Pembuatan &amp; Pasang Acc.Jar Jaring Vangnet</v>
          </cell>
        </row>
        <row r="816">
          <cell r="C816" t="str">
            <v>SWITCHING</v>
          </cell>
        </row>
        <row r="817">
          <cell r="C817" t="str">
            <v>Upah Pasang Air Break Switch (ABSW)</v>
          </cell>
        </row>
        <row r="818">
          <cell r="C818" t="str">
            <v>Upah Pasang Load Break Switch (LBS)</v>
          </cell>
        </row>
        <row r="819">
          <cell r="C819" t="str">
            <v>Upah Pasang Recloser</v>
          </cell>
        </row>
        <row r="820">
          <cell r="C820" t="str">
            <v>Upah Pasang Disconecting Switch (DS)</v>
          </cell>
        </row>
        <row r="822">
          <cell r="C822" t="str">
            <v>PENGHANTAR TM</v>
          </cell>
        </row>
        <row r="823">
          <cell r="C823" t="str">
            <v>Upah Pasang Penghantar TM A3C 3x240 + 1x150mm²</v>
          </cell>
        </row>
        <row r="824">
          <cell r="C824" t="str">
            <v>Upah Pasang Penghantar TM A3C 3x240 + 1x120mm²</v>
          </cell>
        </row>
        <row r="825">
          <cell r="C825" t="str">
            <v>Upah Pasang Penghantar TM A3C 3x150 + 1x150mm²</v>
          </cell>
        </row>
        <row r="826">
          <cell r="C826" t="str">
            <v>Upah Pasang Penghantar TM A3C 3x150 + 1x70mm²</v>
          </cell>
        </row>
        <row r="827">
          <cell r="C827" t="str">
            <v>Upah Pasang Penghantar TM A3C 3x70 + 1x70mm²</v>
          </cell>
        </row>
        <row r="828">
          <cell r="C828" t="str">
            <v>Upah Pasang Penghantar TM A3C 3x70 + 1x50mm²</v>
          </cell>
        </row>
        <row r="829">
          <cell r="C829" t="str">
            <v>Upah Pasang Penghantar TM A3C 3x70 + 1x35mm²</v>
          </cell>
        </row>
        <row r="830">
          <cell r="C830" t="str">
            <v>Upah Pasang Penghantar TM A3C 3x35 + 1x35mm²</v>
          </cell>
        </row>
        <row r="831">
          <cell r="C831" t="str">
            <v>Upah Pasang Penghantar TM A3C 1x150 + 1x70mm²</v>
          </cell>
        </row>
        <row r="832">
          <cell r="C832" t="str">
            <v>Upah Pasang Penghantar TM A3C 1x120 + 1x70mm²</v>
          </cell>
        </row>
        <row r="833">
          <cell r="C833" t="str">
            <v>Upah Pasang Penghantar TM A3C 1x70 + 1x70mm²</v>
          </cell>
        </row>
        <row r="834">
          <cell r="C834" t="str">
            <v>Upah Pasang Penghantar TM A3C 1x70 + 1x50mm²</v>
          </cell>
        </row>
        <row r="835">
          <cell r="C835" t="str">
            <v>Upah Pasang Penghantar TM A3C 1x70 + 1x35mm²</v>
          </cell>
        </row>
        <row r="836">
          <cell r="C836" t="str">
            <v>Upah Pasang Penghantar TM A3C 1x35 + 1x35mm²</v>
          </cell>
        </row>
        <row r="837">
          <cell r="C837" t="str">
            <v>Upah Pasang Penghantar TM A3C 3x240mm²</v>
          </cell>
        </row>
        <row r="838">
          <cell r="C838" t="str">
            <v>Upah Pasang Penghantar TM A3C 3x150mm²</v>
          </cell>
        </row>
        <row r="839">
          <cell r="C839" t="str">
            <v>Upah Pasang Penghantar TM A3C 3x70mm²</v>
          </cell>
        </row>
        <row r="840">
          <cell r="C840" t="str">
            <v>Upah Pasang Penghantar TM A3C 3x35mm²</v>
          </cell>
        </row>
        <row r="841">
          <cell r="C841" t="str">
            <v>Upah Pasang Penghantar TM A3C 2x240mm²</v>
          </cell>
        </row>
        <row r="842">
          <cell r="C842" t="str">
            <v>Upah Pasang Penghantar TM A3C 2x150mm²</v>
          </cell>
        </row>
        <row r="843">
          <cell r="C843" t="str">
            <v>Upah Pasang Penghantar TM A3C 2x70mm²</v>
          </cell>
        </row>
        <row r="844">
          <cell r="C844" t="str">
            <v>Upah Pasang Penghantar TM A3C 2x35mm²</v>
          </cell>
        </row>
        <row r="845">
          <cell r="C845" t="str">
            <v>Upah Pasang Penghantar TM A3C 1x240mm²</v>
          </cell>
        </row>
        <row r="846">
          <cell r="C846" t="str">
            <v>Upah Pasang Penghantar TM A3C 1x150mm²</v>
          </cell>
        </row>
        <row r="847">
          <cell r="C847" t="str">
            <v>Upah Pasang Penghantar TM A3C 1x70mm²</v>
          </cell>
        </row>
        <row r="848">
          <cell r="C848" t="str">
            <v>Upah Pasang Penghantar TM A3C 1x50mm²</v>
          </cell>
        </row>
        <row r="849">
          <cell r="C849" t="str">
            <v>Upah Pasang Penghantar TM A3C 1x35mm²</v>
          </cell>
        </row>
        <row r="850">
          <cell r="C850" t="str">
            <v>Upah Pasang Penghantar TM A3CS 3x240 + 1x150mm²</v>
          </cell>
        </row>
        <row r="851">
          <cell r="C851" t="str">
            <v>Upah Pasang Penghantar TM A3CS 3x240 + 1x120mm²</v>
          </cell>
        </row>
        <row r="852">
          <cell r="C852" t="str">
            <v>Upah Pasang Penghantar TM A3CS 3x150 + 1x150mm²</v>
          </cell>
        </row>
        <row r="853">
          <cell r="C853" t="str">
            <v>Upah Pasang Penghantar TM A3CS 3x150 + 1x70mm²</v>
          </cell>
        </row>
        <row r="854">
          <cell r="C854" t="str">
            <v>Upah Pasang Penghantar TM A3CS 3x70 + 1x70mm²</v>
          </cell>
        </row>
        <row r="855">
          <cell r="C855" t="str">
            <v>Upah Pasang Penghantar TM A3CS 3x70 + 1x50mm²</v>
          </cell>
        </row>
        <row r="856">
          <cell r="C856" t="str">
            <v>Upah Pasang Penghantar TM A3CS 3x70 + 1x35mm²</v>
          </cell>
        </row>
        <row r="857">
          <cell r="C857" t="str">
            <v>Upah Pasang Penghantar TM A3CS 3x35 + 1x35mm²</v>
          </cell>
        </row>
        <row r="858">
          <cell r="C858" t="str">
            <v>Upah Pasang Penghantar TM A3CS 1x150 + 1x70mm²</v>
          </cell>
        </row>
        <row r="859">
          <cell r="C859" t="str">
            <v>Upah Pasang Penghantar TM A3CS 1x120 + 1x70mm²</v>
          </cell>
        </row>
        <row r="860">
          <cell r="C860" t="str">
            <v>Upah Pasang Penghantar TM A3CS 1x70 + 1x70mm²</v>
          </cell>
        </row>
        <row r="861">
          <cell r="C861" t="str">
            <v>Upah Pasang Penghantar TM A3CS 1x70 + 1x50mm²</v>
          </cell>
        </row>
        <row r="862">
          <cell r="C862" t="str">
            <v>Upah Pasang Penghantar TM A3CS 1x70 + 1x35mm²</v>
          </cell>
        </row>
        <row r="863">
          <cell r="C863" t="str">
            <v>Upah Pasang Penghantar TM A3CS 1x35 + 1x35mm²</v>
          </cell>
        </row>
        <row r="864">
          <cell r="C864" t="str">
            <v>Upah Pasang Penghantar TM A3CS 3x240mm²</v>
          </cell>
        </row>
        <row r="865">
          <cell r="C865" t="str">
            <v>Upah Pasang Penghantar TM A3CS 3x150mm²</v>
          </cell>
        </row>
        <row r="866">
          <cell r="C866" t="str">
            <v>Upah Pasang Penghantar TM A3CS 3x70mm²</v>
          </cell>
        </row>
        <row r="867">
          <cell r="C867" t="str">
            <v>Upah Pasang Penghantar TM A3CS 3x35mm²</v>
          </cell>
        </row>
        <row r="868">
          <cell r="C868" t="str">
            <v>Upah Pasang Penghantar TM A3CS 2x240mm²</v>
          </cell>
        </row>
        <row r="869">
          <cell r="C869" t="str">
            <v>Upah Pasang Penghantar TM A3CS 2x150mm²</v>
          </cell>
        </row>
        <row r="870">
          <cell r="C870" t="str">
            <v>Upah Pasang Penghantar TM A3CS 2x70mm²</v>
          </cell>
        </row>
        <row r="871">
          <cell r="C871" t="str">
            <v>Upah Pasang Penghantar TM A3CS 2x35mm²</v>
          </cell>
        </row>
        <row r="872">
          <cell r="C872" t="str">
            <v>Upah Pasang Penghantar TM A3CS 1x240mm²</v>
          </cell>
        </row>
        <row r="873">
          <cell r="C873" t="str">
            <v>Upah Pasang Penghantar TM A3CS 1x150mm²</v>
          </cell>
        </row>
        <row r="874">
          <cell r="C874" t="str">
            <v>Upah Pasang Penghantar TM A3CS 1x70mm²</v>
          </cell>
        </row>
        <row r="875">
          <cell r="C875" t="str">
            <v>Upah Pasang Penghantar TM A3CS 1x50mm²</v>
          </cell>
        </row>
        <row r="876">
          <cell r="C876" t="str">
            <v>Upah Pasang Penghantar TM A3CS 1x35mm²</v>
          </cell>
        </row>
        <row r="877">
          <cell r="C877" t="str">
            <v>Upah Pasang Kabel MVTIC 3 x 240 + N 95 mm²</v>
          </cell>
        </row>
        <row r="879">
          <cell r="C879" t="str">
            <v>PENGHANTAR TR</v>
          </cell>
        </row>
        <row r="880">
          <cell r="C880" t="str">
            <v>Upah Pasang Penghantar TR A3C 3x70 + 1x35mm²</v>
          </cell>
        </row>
        <row r="881">
          <cell r="C881" t="str">
            <v>Upah Pasang Penghantar TR A3C 2x70 + 1x70mm²</v>
          </cell>
        </row>
        <row r="882">
          <cell r="C882" t="str">
            <v>Upah Pasang Penghantar TR A3C 2x70 + 1x35mm²</v>
          </cell>
        </row>
        <row r="883">
          <cell r="C883" t="str">
            <v>Upah Pasang Penghantar TR A3C 2x70mm²</v>
          </cell>
        </row>
        <row r="884">
          <cell r="C884" t="str">
            <v>Upah Pasang Penghantar TR A3C 2x35mm²</v>
          </cell>
        </row>
        <row r="885">
          <cell r="C885" t="str">
            <v>Upah Pasang Penghantar TR LVTC 3x70 + 1x50mm²</v>
          </cell>
        </row>
        <row r="886">
          <cell r="C886" t="str">
            <v>Upah Pasang Penghantar TR LVTC 2x70 + 1x50mm²</v>
          </cell>
        </row>
        <row r="888">
          <cell r="C888" t="str">
            <v>PENGHANTAR TM</v>
          </cell>
        </row>
        <row r="889">
          <cell r="C889" t="str">
            <v>Upah Pasang Penghantar TM A3C 3x240 + 1x150mm² Per Kms</v>
          </cell>
        </row>
        <row r="890">
          <cell r="C890" t="str">
            <v>Upah Pasang Penghantar TM A3C 3x240 + 1x120mm² Per Kms</v>
          </cell>
        </row>
        <row r="891">
          <cell r="C891" t="str">
            <v>Upah Pasang Penghantar TM A3C 3x150 + 1x150mm² Per Kms</v>
          </cell>
        </row>
        <row r="892">
          <cell r="C892" t="str">
            <v>Upah Pasang Penghantar TM A3C 3x150 + 1x70mm² Per Kms</v>
          </cell>
        </row>
        <row r="893">
          <cell r="C893" t="str">
            <v>Upah Pasang Penghantar TM A3C 3x70 + 1x70mm² Per Kms</v>
          </cell>
        </row>
        <row r="894">
          <cell r="C894" t="str">
            <v>Upah Pasang Penghantar TM A3C 3x70 + 1x50mm² Per Kms</v>
          </cell>
        </row>
        <row r="895">
          <cell r="C895" t="str">
            <v>Upah Pasang Penghantar TM A3C 3x70 + 1x35mm² Per Kms</v>
          </cell>
        </row>
        <row r="896">
          <cell r="C896" t="str">
            <v>Upah Pasang Penghantar TM A3C 3x35 + 1x35mm² Per Kms</v>
          </cell>
        </row>
        <row r="897">
          <cell r="C897" t="str">
            <v>Upah Pasang Penghantar TM A3C 1x150 + 1x70mm² Per Kms</v>
          </cell>
        </row>
        <row r="898">
          <cell r="C898" t="str">
            <v>Upah Pasang Penghantar TM A3C 1x120 + 1x70mm² Per Kms</v>
          </cell>
        </row>
        <row r="899">
          <cell r="C899" t="str">
            <v>Upah Pasang Penghantar TM A3C 1x70 + 1x70mm² Per Kms</v>
          </cell>
        </row>
        <row r="900">
          <cell r="C900" t="str">
            <v>Upah Pasang Penghantar TM A3C 1x70 + 1x50mm² Per Kms</v>
          </cell>
        </row>
        <row r="901">
          <cell r="C901" t="str">
            <v>Upah Pasang Penghantar TM A3C 1x70 + 1x35mm² Per Kms</v>
          </cell>
        </row>
        <row r="902">
          <cell r="C902" t="str">
            <v>Upah Pasang Penghantar TM A3C 1x35 + 1x35mm² Per Kms</v>
          </cell>
        </row>
        <row r="903">
          <cell r="C903" t="str">
            <v>Upah Pasang Penghantar TM A3C 3x240mm² Per Kms</v>
          </cell>
        </row>
        <row r="904">
          <cell r="C904" t="str">
            <v>Upah Pasang Penghantar TM A3C 3x150mm² Per Kms</v>
          </cell>
        </row>
        <row r="905">
          <cell r="C905" t="str">
            <v>Upah Pasang Penghantar TM A3C 3x70mm² Per Kms</v>
          </cell>
        </row>
        <row r="906">
          <cell r="C906" t="str">
            <v>Upah Pasang Penghantar TM A3C 3x35mm² Per Kms</v>
          </cell>
        </row>
        <row r="907">
          <cell r="C907" t="str">
            <v>Upah Pasang Penghantar TM A3C 2x240mm² Per Kms</v>
          </cell>
        </row>
        <row r="908">
          <cell r="C908" t="str">
            <v>Upah Pasang Penghantar TM A3C 2x150mm² Per Kms</v>
          </cell>
        </row>
        <row r="909">
          <cell r="C909" t="str">
            <v>Upah Pasang Penghantar TM A3C 2x70mm² Per Kms</v>
          </cell>
        </row>
        <row r="910">
          <cell r="C910" t="str">
            <v>Upah Pasang Penghantar TM A3C 2x35mm² Per Kms</v>
          </cell>
        </row>
        <row r="911">
          <cell r="C911" t="str">
            <v>Upah Pasang Penghantar TM A3C 1x240mm² Per Kms</v>
          </cell>
        </row>
        <row r="912">
          <cell r="C912" t="str">
            <v>Upah Pasang Penghantar TM A3C 1x150mm² Per Kms</v>
          </cell>
        </row>
        <row r="913">
          <cell r="C913" t="str">
            <v>Upah Pasang Penghantar TM A3C 1x70mm² Per Kms</v>
          </cell>
        </row>
        <row r="914">
          <cell r="C914" t="str">
            <v>Upah Pasang Penghantar TM A3C 1x50mm² Per Kms</v>
          </cell>
        </row>
        <row r="915">
          <cell r="C915" t="str">
            <v>Upah Pasang Penghantar TM A3C 1x35mm² Per Kms</v>
          </cell>
        </row>
        <row r="916">
          <cell r="C916" t="str">
            <v>Upah Pasang Penghantar TM A3CS 3x240 + 1x150mm² Per Kms</v>
          </cell>
        </row>
        <row r="917">
          <cell r="C917" t="str">
            <v>Upah Pasang Penghantar TM A3CS 3x240 + 1x120mm² Per Kms</v>
          </cell>
        </row>
        <row r="918">
          <cell r="C918" t="str">
            <v>Upah Pasang Penghantar TM A3CS 3x150 + 1x150mm² Per Kms</v>
          </cell>
        </row>
        <row r="919">
          <cell r="C919" t="str">
            <v>Upah Pasang Penghantar TM A3CS 3x150 + 1x70mm² Per Kms</v>
          </cell>
        </row>
        <row r="920">
          <cell r="C920" t="str">
            <v>Upah Pasang Penghantar TM A3CS 3x70 + 1x70mm² Per Kms</v>
          </cell>
        </row>
        <row r="921">
          <cell r="C921" t="str">
            <v>Upah Pasang Penghantar TM A3CS 3x70 + 1x50mm² Per Kms</v>
          </cell>
        </row>
        <row r="922">
          <cell r="C922" t="str">
            <v>Upah Pasang Penghantar TM A3CS 3x70 + 1x35mm² Per Kms</v>
          </cell>
        </row>
        <row r="923">
          <cell r="C923" t="str">
            <v>Upah Pasang Penghantar TM A3CS 3x35 + 1x35mm² Per Kms</v>
          </cell>
        </row>
        <row r="924">
          <cell r="C924" t="str">
            <v>Upah Pasang Penghantar TM A3CS 1x150 + 1x70mm² Per Kms</v>
          </cell>
        </row>
        <row r="925">
          <cell r="C925" t="str">
            <v>Upah Pasang Penghantar TM A3CS 1x120 + 1x70mm² Per Kms</v>
          </cell>
        </row>
        <row r="926">
          <cell r="C926" t="str">
            <v>Upah Pasang Penghantar TM A3CS 1x70 + 1x70mm² Per Kms</v>
          </cell>
        </row>
        <row r="927">
          <cell r="C927" t="str">
            <v>Upah Pasang Penghantar TM A3CS 1x70 + 1x50mm² Per Kms</v>
          </cell>
        </row>
        <row r="928">
          <cell r="C928" t="str">
            <v>Upah Pasang Penghantar TM A3CS 1x70 + 1x35mm² Per Kms</v>
          </cell>
        </row>
        <row r="929">
          <cell r="C929" t="str">
            <v>Upah Pasang Penghantar TM A3CS 1x35 + 1x35mm² Per Kms</v>
          </cell>
        </row>
        <row r="930">
          <cell r="C930" t="str">
            <v>Upah Pasang Penghantar TM A3CS 3x240mm² Per Kms</v>
          </cell>
        </row>
        <row r="931">
          <cell r="C931" t="str">
            <v>Upah Pasang Penghantar TM A3CS 3x150mm² Per Kms</v>
          </cell>
        </row>
        <row r="932">
          <cell r="C932" t="str">
            <v>Upah Pasang Penghantar TM A3CS 3x70mm² Per Kms</v>
          </cell>
        </row>
        <row r="933">
          <cell r="C933" t="str">
            <v>Upah Pasang Penghantar TM A3CS 3x35mm² Per Kms</v>
          </cell>
        </row>
        <row r="934">
          <cell r="C934" t="str">
            <v>Upah Pasang Penghantar TM A3CS 2x240mm² Per Kms</v>
          </cell>
        </row>
        <row r="935">
          <cell r="C935" t="str">
            <v>Upah Pasang Penghantar TM A3CS 2x150mm² Per Kms</v>
          </cell>
        </row>
        <row r="936">
          <cell r="C936" t="str">
            <v>Upah Pasang Penghantar TM A3CS 2x70mm² Per Kms</v>
          </cell>
        </row>
        <row r="937">
          <cell r="C937" t="str">
            <v>Upah Pasang Penghantar TM A3CS 2x35mm² Per Kms</v>
          </cell>
        </row>
        <row r="938">
          <cell r="C938" t="str">
            <v>Upah Pasang Penghantar TM A3CS 1x240mm² Per Kms</v>
          </cell>
        </row>
        <row r="939">
          <cell r="C939" t="str">
            <v>Upah Pasang Penghantar TM A3CS 1x150mm² Per Kms</v>
          </cell>
        </row>
        <row r="940">
          <cell r="C940" t="str">
            <v>Upah Pasang Penghantar TM A3CS 1x70mm² Per Kms</v>
          </cell>
        </row>
        <row r="941">
          <cell r="C941" t="str">
            <v>Upah Pasang Penghantar TM A3CS 1x50mm² Per Kms</v>
          </cell>
        </row>
        <row r="942">
          <cell r="C942" t="str">
            <v>Upah Pasang Penghantar TM A3CS 1x35mm² Per Kms</v>
          </cell>
        </row>
        <row r="943">
          <cell r="C943" t="str">
            <v>Upah Pasang Kabel MVTIC 3 x 240 + N 95 mm² Per Kms</v>
          </cell>
        </row>
        <row r="945">
          <cell r="C945" t="str">
            <v>PENGHANTAR TR</v>
          </cell>
        </row>
        <row r="946">
          <cell r="C946" t="str">
            <v>Upah Pasang Penghantar TR A3C 3x70 + 1x35mm² Per Kms</v>
          </cell>
        </row>
        <row r="947">
          <cell r="C947" t="str">
            <v>Upah Pasang Penghantar TR A3C 2x70 + 1x70mm² Per Kms</v>
          </cell>
        </row>
        <row r="948">
          <cell r="C948" t="str">
            <v>Upah Pasang Penghantar TR A3C 2x70 + 1x35mm² Per Kms</v>
          </cell>
        </row>
        <row r="949">
          <cell r="C949" t="str">
            <v>Upah Pasang Penghantar TR A3C 2x70mm² Per Kms</v>
          </cell>
        </row>
        <row r="950">
          <cell r="C950" t="str">
            <v>Upah Pasang Penghantar TR A3C 2x35mm² Per Kms</v>
          </cell>
        </row>
        <row r="951">
          <cell r="C951" t="str">
            <v>Upah Pasang Penghantar TR LVTC 3x70 + 1x50mm² Per Kms</v>
          </cell>
        </row>
        <row r="952">
          <cell r="C952" t="str">
            <v>Upah Pasang Penghantar TR LVTC 2x70 + 1x50mm² Per Kms</v>
          </cell>
        </row>
        <row r="954">
          <cell r="C954" t="str">
            <v>TRAFO DISTRIBUSI</v>
          </cell>
        </row>
        <row r="955">
          <cell r="C955" t="str">
            <v>Upah Pasang Trafo 1 Fasa 25 KVA + Bracket</v>
          </cell>
        </row>
        <row r="956">
          <cell r="C956" t="str">
            <v>Upah Pasang Trafo 1 Fasa 50 KVA + Bracket</v>
          </cell>
        </row>
        <row r="957">
          <cell r="C957" t="str">
            <v>Upah Pasang Trafo 1 Fasa 50 KVA 1 Tiang</v>
          </cell>
        </row>
        <row r="958">
          <cell r="C958" t="str">
            <v>Upah Pasang Trafo 3 Fasa 50 KVA 1 Tiang</v>
          </cell>
        </row>
        <row r="959">
          <cell r="C959" t="str">
            <v>Upah Pasang Trafo 3 Fasa 100 KVA 1 Tiang</v>
          </cell>
        </row>
        <row r="960">
          <cell r="C960" t="str">
            <v>Upah Pasang Trafo 3 Fasa 50 KVA 2 Tiang</v>
          </cell>
        </row>
        <row r="961">
          <cell r="C961" t="str">
            <v>Upah Pasang Trafo 3 Fasa 100 KVA 2 Tiang</v>
          </cell>
        </row>
        <row r="962">
          <cell r="C962" t="str">
            <v>Upah Pasang Trafo 3 Fasa 160 KVA 2 Tiang</v>
          </cell>
        </row>
        <row r="963">
          <cell r="C963" t="str">
            <v>Upah Pasang Trafo 3 Fasa 200 KVA 2 Tiang</v>
          </cell>
        </row>
        <row r="964">
          <cell r="C964" t="str">
            <v/>
          </cell>
        </row>
        <row r="965">
          <cell r="C965" t="str">
            <v>TIANG</v>
          </cell>
        </row>
        <row r="966">
          <cell r="C966" t="str">
            <v>Upah Pasang Tiang Beton 7M-100 daN</v>
          </cell>
        </row>
        <row r="967">
          <cell r="C967" t="str">
            <v>Upah Pasang Tiang Beton 7M-100 daN+E</v>
          </cell>
        </row>
        <row r="968">
          <cell r="C968" t="str">
            <v>Upah Pasang Tiang Beton 9M-100 daN</v>
          </cell>
        </row>
        <row r="969">
          <cell r="C969" t="str">
            <v>Upah Pasang Tiang Beton 9M-100 daN+E</v>
          </cell>
        </row>
        <row r="970">
          <cell r="C970" t="str">
            <v>Upah Pasang Tiang Beton 9M-200 daN</v>
          </cell>
        </row>
        <row r="971">
          <cell r="C971" t="str">
            <v>Upah Pasang Tiang Beton 9M-200 daN+E</v>
          </cell>
        </row>
        <row r="972">
          <cell r="C972" t="str">
            <v>Upah Pasang Tiang Beton 9M-350 daN</v>
          </cell>
        </row>
        <row r="973">
          <cell r="C973" t="str">
            <v>Upah Pasang Tiang Beton 9M-350 daN+E</v>
          </cell>
        </row>
        <row r="974">
          <cell r="C974" t="str">
            <v>Upah Pasang Tiang Beton 11M-200 daN</v>
          </cell>
        </row>
        <row r="975">
          <cell r="C975" t="str">
            <v>Upah Pasang Tiang Beton 11M-200 daN+E</v>
          </cell>
        </row>
        <row r="976">
          <cell r="C976" t="str">
            <v>Upah Pasang Tiang Beton 11M-350 daN</v>
          </cell>
        </row>
        <row r="977">
          <cell r="C977" t="str">
            <v>Upah Pasang Tiang Beton 11M-350 daN+E</v>
          </cell>
        </row>
        <row r="978">
          <cell r="C978" t="str">
            <v>Upah Pasang Tiang Beton 12M-200 daN</v>
          </cell>
        </row>
        <row r="979">
          <cell r="C979" t="str">
            <v>Upah Pasang Tiang Beton 12M-200 daN+E</v>
          </cell>
        </row>
        <row r="980">
          <cell r="C980" t="str">
            <v>Upah Pasang Tiang Beton 12M-350 daN</v>
          </cell>
        </row>
        <row r="981">
          <cell r="C981" t="str">
            <v>Upah Pasang Tiang Beton 12M-350 daN+E</v>
          </cell>
        </row>
        <row r="982">
          <cell r="C982" t="str">
            <v>Upah Pasang Tiang Beton 12M-500 daN</v>
          </cell>
        </row>
        <row r="983">
          <cell r="C983" t="str">
            <v>Upah Pasang Tiang Beton 12M-500 daN+E</v>
          </cell>
        </row>
        <row r="984">
          <cell r="C984" t="str">
            <v>Upah Pasang Tiang Beton 13M-350 daN</v>
          </cell>
        </row>
        <row r="985">
          <cell r="C985" t="str">
            <v>Upah Pasang Tiang Beton 13M-350 daN+E</v>
          </cell>
        </row>
        <row r="986">
          <cell r="C986" t="str">
            <v>Upah Pasang Tiang Beton 13M-500 daN</v>
          </cell>
        </row>
        <row r="987">
          <cell r="C987" t="str">
            <v>Upah Pasang Tiang Beton 13M-500 daN+E</v>
          </cell>
        </row>
        <row r="988">
          <cell r="C988" t="str">
            <v>Upah Pasang Tiang Beton 14M-350 daN</v>
          </cell>
        </row>
        <row r="989">
          <cell r="C989" t="str">
            <v>Upah Pasang Tiang Beton 14M-350 daN+E</v>
          </cell>
        </row>
        <row r="990">
          <cell r="C990" t="str">
            <v>Upah Pasang Tiang Beton 14M-500 daN</v>
          </cell>
        </row>
        <row r="991">
          <cell r="C991" t="str">
            <v>Upah Pasang Tiang Beton 14M-500 daN+E</v>
          </cell>
        </row>
        <row r="993">
          <cell r="C993" t="str">
            <v>KABEL TANAH</v>
          </cell>
        </row>
        <row r="994">
          <cell r="C994" t="str">
            <v>Upah Pasang Terminating Kabel 1 x 70 mm² OD</v>
          </cell>
        </row>
        <row r="995">
          <cell r="C995" t="str">
            <v>Upah Pasang Terminating Kabel 3 x 70 mm² ID</v>
          </cell>
        </row>
        <row r="996">
          <cell r="C996" t="str">
            <v>Upah Pasang Terminating Kabel 3 x 70 mm² OD</v>
          </cell>
        </row>
        <row r="997">
          <cell r="C997" t="str">
            <v>Upah Pasang Terminating Kabel 3 x 95 mm² ID</v>
          </cell>
        </row>
        <row r="998">
          <cell r="C998" t="str">
            <v>Upah Pasang Terminating Kabel 3 x 95 mm² OD</v>
          </cell>
        </row>
        <row r="999">
          <cell r="C999" t="str">
            <v>Upah Pasang Terminating Kabel 3 x 150 mm² ID</v>
          </cell>
        </row>
        <row r="1000">
          <cell r="C1000" t="str">
            <v>Upah Pasang Terminating Kabel 3 x 150 mm² OD</v>
          </cell>
        </row>
        <row r="1001">
          <cell r="C1001" t="str">
            <v>Upah Pasang Terminating Kabel 3 x 240 mm² ID</v>
          </cell>
        </row>
        <row r="1002">
          <cell r="C1002" t="str">
            <v>Upah Pasang Terminating Kabel 3 x 240 mm² OD</v>
          </cell>
        </row>
        <row r="1003">
          <cell r="C1003" t="str">
            <v>Upah Pasang Terminating Kabel 3 x 300 mm² ID</v>
          </cell>
        </row>
        <row r="1004">
          <cell r="C1004" t="str">
            <v>Upah Pasang Terminating Kabel 3 x 300 mm² OD</v>
          </cell>
        </row>
        <row r="1005">
          <cell r="C1005" t="str">
            <v>Upah Pasang Sepatu kabel bimetal 240 - 300 mm² (2 lubang)</v>
          </cell>
        </row>
        <row r="1006">
          <cell r="C1006" t="str">
            <v>Upah Pasang Sepatu kabel bimetal 150 mm² (2 lubang)</v>
          </cell>
        </row>
        <row r="1007">
          <cell r="C1007" t="str">
            <v>Upah Pasang Kabel Tanah XLPE 3 x 300 mm² (three core)</v>
          </cell>
        </row>
        <row r="1008">
          <cell r="C1008" t="str">
            <v>Upah Pasang Kabel Tanah XLPE 3 x 240 mm² (three core)</v>
          </cell>
        </row>
        <row r="1009">
          <cell r="C1009" t="str">
            <v xml:space="preserve">Upah Pasang Kabel NYY 1 x 70 mm² </v>
          </cell>
        </row>
        <row r="1010">
          <cell r="C1010" t="str">
            <v xml:space="preserve">Upah Pasang Kabel NYY 1 x 150 mm² </v>
          </cell>
        </row>
        <row r="1011">
          <cell r="C1011" t="str">
            <v xml:space="preserve">Upah Pasang Kabel NA2XS2Y 20 KV 3 x 150 mm² </v>
          </cell>
        </row>
        <row r="1012">
          <cell r="C1012" t="str">
            <v xml:space="preserve">Upah Pasang Kabel NA2XS2Y 20 KV 3 x 70 mm² </v>
          </cell>
        </row>
        <row r="1013">
          <cell r="C1013" t="str">
            <v xml:space="preserve">Upah Pasang Kabel NA2XS2Y 20 KV 1 x 70 mm² </v>
          </cell>
        </row>
        <row r="1014">
          <cell r="C1014" t="str">
            <v>Galian Kabel - m³</v>
          </cell>
        </row>
        <row r="1016">
          <cell r="C1016" t="str">
            <v>SAMBUNGAN RUMAH</v>
          </cell>
        </row>
        <row r="1017">
          <cell r="C1017" t="str">
            <v>Upah Pasang Sambungan Rumah 1 Fasa</v>
          </cell>
        </row>
        <row r="1018">
          <cell r="C1018" t="str">
            <v>Upah Pasang Sambungan Rumah 3 Fasa</v>
          </cell>
        </row>
        <row r="1019">
          <cell r="C1019" t="str">
            <v>Upah Pasang SR + APP 1 Fasa</v>
          </cell>
        </row>
        <row r="1020">
          <cell r="C1020" t="str">
            <v>Upah Pasang SR + APP 3 Fasa</v>
          </cell>
        </row>
        <row r="1021">
          <cell r="C1021" t="str">
            <v>Upah Pasang APP TM + Wiring</v>
          </cell>
        </row>
        <row r="1022">
          <cell r="C1022" t="str">
            <v>Upah Pasang Cubicle Pelanggan</v>
          </cell>
        </row>
        <row r="1024">
          <cell r="C1024" t="str">
            <v>UPAH BONGKAR</v>
          </cell>
        </row>
        <row r="1025">
          <cell r="C1025" t="str">
            <v>KONSTRUKSI JTR</v>
          </cell>
        </row>
        <row r="1026">
          <cell r="C1026" t="str">
            <v>Upah Bongkar Konst. JTR J2</v>
          </cell>
        </row>
        <row r="1027">
          <cell r="C1027" t="str">
            <v>Upah Bongkar Konst. JTR J3</v>
          </cell>
        </row>
        <row r="1028">
          <cell r="C1028" t="str">
            <v>Upah Bongkar Konst. JTR J4</v>
          </cell>
        </row>
        <row r="1029">
          <cell r="C1029" t="str">
            <v>Upah Bongkar Konst. JTR J4-A</v>
          </cell>
        </row>
        <row r="1030">
          <cell r="C1030" t="str">
            <v>Upah Bongkar Konst. JTR J5</v>
          </cell>
        </row>
        <row r="1031">
          <cell r="C1031" t="str">
            <v>Upah Bongkar Konst. JTR J6</v>
          </cell>
        </row>
        <row r="1032">
          <cell r="C1032" t="str">
            <v>Upah Bongkar Konst. JTR J6-X</v>
          </cell>
        </row>
        <row r="1033">
          <cell r="C1033" t="str">
            <v>Upah Bongkar Konst. JTR J7</v>
          </cell>
        </row>
        <row r="1034">
          <cell r="C1034" t="str">
            <v>Upah Bongkar Konst. JTR J8</v>
          </cell>
        </row>
        <row r="1035">
          <cell r="C1035" t="str">
            <v>Upah Bongkar Konst. JTR J10</v>
          </cell>
        </row>
        <row r="1036">
          <cell r="C1036" t="str">
            <v>Upah Bongkar Konst. JTR J5-T</v>
          </cell>
        </row>
        <row r="1037">
          <cell r="C1037" t="str">
            <v>Upah Bongkar Konst. JTR J6-T</v>
          </cell>
        </row>
        <row r="1038">
          <cell r="C1038" t="str">
            <v>Upah Bongkar Konst. JTR J7-T</v>
          </cell>
        </row>
        <row r="1039">
          <cell r="C1039" t="str">
            <v>Upah Bongkar Konst. JTR MJ6-T</v>
          </cell>
        </row>
        <row r="1040">
          <cell r="C1040" t="str">
            <v>Upah Bongkar Konst. JTR B13-B</v>
          </cell>
        </row>
        <row r="1041">
          <cell r="C1041" t="str">
            <v>Upah Bongkar Konst. JTR B13-D</v>
          </cell>
        </row>
        <row r="1042">
          <cell r="C1042" t="str">
            <v>Upah Bongkar Konst. JTR B15-B</v>
          </cell>
        </row>
        <row r="1043">
          <cell r="C1043" t="str">
            <v>Upah Bongkar Konst. JTR B15-D</v>
          </cell>
        </row>
        <row r="1044">
          <cell r="C1044" t="str">
            <v>Upah Bongkar Konst. JTR B16-B</v>
          </cell>
        </row>
        <row r="1045">
          <cell r="C1045" t="str">
            <v>Upah Bongkar Konst. JTR B16-D</v>
          </cell>
        </row>
        <row r="1046">
          <cell r="C1046" t="str">
            <v>Upah Bongkar Konst. JTR B71-B</v>
          </cell>
        </row>
        <row r="1047">
          <cell r="C1047" t="str">
            <v/>
          </cell>
        </row>
        <row r="1048">
          <cell r="C1048" t="str">
            <v>KONSTRUKSI JTM 1 FASA</v>
          </cell>
        </row>
        <row r="1049">
          <cell r="C1049" t="str">
            <v>Upah Bongkar Konst. JTM 1 Fasa A1</v>
          </cell>
        </row>
        <row r="1050">
          <cell r="C1050" t="str">
            <v>Upah Bongkar Konst. JTM 1 Fasa A1-N</v>
          </cell>
        </row>
        <row r="1051">
          <cell r="C1051" t="str">
            <v>Upah Bongkar Konst. JTM 1 Fasa A1-PN</v>
          </cell>
        </row>
        <row r="1052">
          <cell r="C1052" t="str">
            <v>Upah Bongkar Konst. JTM 1 Fasa A1-P</v>
          </cell>
        </row>
        <row r="1053">
          <cell r="C1053" t="str">
            <v>Upah Bongkar Konst. JTM 1 Fasa A1'</v>
          </cell>
        </row>
        <row r="1054">
          <cell r="C1054" t="str">
            <v>Upah Bongkar Konst. JTM 1 Fasa A2</v>
          </cell>
        </row>
        <row r="1055">
          <cell r="C1055" t="str">
            <v>Upah Bongkar Konst. JTM 1 Fasa A2-N</v>
          </cell>
        </row>
        <row r="1056">
          <cell r="C1056" t="str">
            <v>Upah Bongkar Konst. JTM 1 Fasa A2'</v>
          </cell>
        </row>
        <row r="1057">
          <cell r="C1057" t="str">
            <v>Upah Bongkar Konst. JTM 1 Fasa A3</v>
          </cell>
        </row>
        <row r="1058">
          <cell r="C1058" t="str">
            <v>Upah Bongkar Konst. JTM 1 Fasa A3-N</v>
          </cell>
        </row>
        <row r="1059">
          <cell r="C1059" t="str">
            <v>Upah Bongkar Konst. JTM 1 Fasa A3'</v>
          </cell>
        </row>
        <row r="1060">
          <cell r="C1060" t="str">
            <v>Upah Bongkar Konst. JTM 1 Fasa A4</v>
          </cell>
        </row>
        <row r="1061">
          <cell r="C1061" t="str">
            <v>Upah Bongkar Konst. JTM 1 Fasa A4-N</v>
          </cell>
        </row>
        <row r="1062">
          <cell r="C1062" t="str">
            <v>Upah Bongkar Konst. JTM 1 Fasa A4'</v>
          </cell>
        </row>
        <row r="1063">
          <cell r="C1063" t="str">
            <v>Upah Bongkar Konst. JTM 1 Fasa A5</v>
          </cell>
        </row>
        <row r="1064">
          <cell r="C1064" t="str">
            <v>Upah Bongkar Konst. JTM 1 Fasa A5-N</v>
          </cell>
        </row>
        <row r="1065">
          <cell r="C1065" t="str">
            <v>Upah Bongkar Konst. JTM 1 Fasa A5-1</v>
          </cell>
        </row>
        <row r="1066">
          <cell r="C1066" t="str">
            <v>Upah Bongkar Konst. JTM 1 Fasa A5-2</v>
          </cell>
        </row>
        <row r="1067">
          <cell r="C1067" t="str">
            <v>Upah Bongkar Konst. JTM 1 Fasa A5-3</v>
          </cell>
        </row>
        <row r="1068">
          <cell r="C1068" t="str">
            <v>Upah Bongkar Konst. JTM 1 Fasa A5-4</v>
          </cell>
        </row>
        <row r="1069">
          <cell r="C1069" t="str">
            <v>Upah Bongkar Konst. JTM 1 Fasa A5'</v>
          </cell>
        </row>
        <row r="1070">
          <cell r="C1070" t="str">
            <v>Upah Bongkar Konst. JTM 1 Fasa A5-1'</v>
          </cell>
        </row>
        <row r="1071">
          <cell r="C1071" t="str">
            <v>Upah Bongkar Konst. JTM 1 Fasa A5-2'</v>
          </cell>
        </row>
        <row r="1072">
          <cell r="C1072" t="str">
            <v>Upah Bongkar Konst. JTM 1 Fasa A5-3'</v>
          </cell>
        </row>
        <row r="1073">
          <cell r="C1073" t="str">
            <v>Upah Bongkar Konst. JTM 1 Fasa A5-4'</v>
          </cell>
        </row>
        <row r="1074">
          <cell r="C1074" t="str">
            <v>Upah Bongkar Konst. JTM 1 Fasa A6</v>
          </cell>
        </row>
        <row r="1075">
          <cell r="C1075" t="str">
            <v>Upah Bongkar Konst. JTM 1 Fasa A6-N</v>
          </cell>
        </row>
        <row r="1076">
          <cell r="C1076" t="str">
            <v>Upah Bongkar Konst. JTM 1 Fasa A6'</v>
          </cell>
        </row>
        <row r="1077">
          <cell r="C1077" t="str">
            <v>Upah Bongkar Konst. JTM 1 Fasa A7</v>
          </cell>
        </row>
        <row r="1078">
          <cell r="C1078" t="str">
            <v>Upah Bongkar Konst. JTM 1 Fasa A7-A</v>
          </cell>
        </row>
        <row r="1079">
          <cell r="C1079" t="str">
            <v>Upah Bongkar Konst. JTM 1 Fasa A8</v>
          </cell>
        </row>
        <row r="1080">
          <cell r="C1080" t="str">
            <v>Upah Bongkar Konst. JTM 1 Fasa A8-A</v>
          </cell>
        </row>
        <row r="1081">
          <cell r="C1081" t="str">
            <v>Upah Bongkar Konst. JTM 1 Fasa A9</v>
          </cell>
        </row>
        <row r="1082">
          <cell r="C1082" t="str">
            <v>Upah Bongkar Konst. JTM 1 Fasa A9-N</v>
          </cell>
        </row>
        <row r="1083">
          <cell r="C1083" t="str">
            <v/>
          </cell>
        </row>
        <row r="1084">
          <cell r="C1084" t="str">
            <v>KONSTRUKSI JTM 1 FASA MENJADI 3 FASA</v>
          </cell>
        </row>
        <row r="1085">
          <cell r="C1085" t="str">
            <v>Upah Bongkar Konst. JTM 1-3 Fasa B1</v>
          </cell>
        </row>
        <row r="1086">
          <cell r="C1086" t="str">
            <v>Upah Bongkar Konst. JTM 1-3 Fasa B1-A</v>
          </cell>
        </row>
        <row r="1087">
          <cell r="C1087" t="str">
            <v>Upah Bongkar Konst. JTM 1-3 Fasa B2</v>
          </cell>
        </row>
        <row r="1088">
          <cell r="C1088" t="str">
            <v>Upah Bongkar Konst. JTM 1-3 Fasa B3</v>
          </cell>
        </row>
        <row r="1089">
          <cell r="C1089" t="str">
            <v>Upah Bongkar Konst. JTM 1-3 Fasa B4</v>
          </cell>
        </row>
        <row r="1090">
          <cell r="C1090" t="str">
            <v>Upah Bongkar Konst. JTM 1-3 Fasa B5</v>
          </cell>
        </row>
        <row r="1091">
          <cell r="C1091" t="str">
            <v/>
          </cell>
        </row>
        <row r="1092">
          <cell r="C1092" t="str">
            <v>KONSTRUKSI JTM 3 FASA</v>
          </cell>
        </row>
        <row r="1093">
          <cell r="C1093" t="str">
            <v>Upah Bongkar Konst. JTM 3 Fasa C1</v>
          </cell>
        </row>
        <row r="1094">
          <cell r="C1094" t="str">
            <v>Upah Bongkar Konst. JTM 3 Fasa C1-N</v>
          </cell>
        </row>
        <row r="1095">
          <cell r="C1095" t="str">
            <v>Upah Bongkar Konst. JTM 3 Fasa C1-1</v>
          </cell>
        </row>
        <row r="1096">
          <cell r="C1096" t="str">
            <v>Upah Bongkar Konst. JTM 3 Fasa C1-1N</v>
          </cell>
        </row>
        <row r="1097">
          <cell r="C1097" t="str">
            <v>Upah Bongkar Konst. JTM 3 Fasa C1-A</v>
          </cell>
        </row>
        <row r="1098">
          <cell r="C1098" t="str">
            <v>Upah Bongkar Konst. JTM 3 Fasa C1'</v>
          </cell>
        </row>
        <row r="1099">
          <cell r="C1099" t="str">
            <v>Upah Bongkar Konst. JTM 3 Fasa C1-1'</v>
          </cell>
        </row>
        <row r="1100">
          <cell r="C1100" t="str">
            <v>Upah Bongkar Konst. JTM 3 Fasa C1-A'</v>
          </cell>
        </row>
        <row r="1101">
          <cell r="C1101" t="str">
            <v>Upah Bongkar Konst. JTM 3 Fasa C2</v>
          </cell>
        </row>
        <row r="1102">
          <cell r="C1102" t="str">
            <v>Upah Bongkar Konst. JTM 3 Fasa C2-1</v>
          </cell>
        </row>
        <row r="1103">
          <cell r="C1103" t="str">
            <v>Upah Bongkar Konst. JTM 3 Fasa C2-A</v>
          </cell>
        </row>
        <row r="1104">
          <cell r="C1104" t="str">
            <v>Upah Bongkar Konst. JTM 3 Fasa C2-N</v>
          </cell>
        </row>
        <row r="1105">
          <cell r="C1105" t="str">
            <v>Upah Bongkar Konst. JTM 3 Fasa C2'</v>
          </cell>
        </row>
        <row r="1106">
          <cell r="C1106" t="str">
            <v>Upah Bongkar Konst. JTM 3 Fasa C2-1'</v>
          </cell>
        </row>
        <row r="1107">
          <cell r="C1107" t="str">
            <v>Upah Bongkar Konst. JTM 3 Fasa C2-A'</v>
          </cell>
        </row>
        <row r="1108">
          <cell r="C1108" t="str">
            <v>Upah Bongkar Konst. JTM 3 Fasa C3</v>
          </cell>
        </row>
        <row r="1109">
          <cell r="C1109" t="str">
            <v>Upah Bongkar Konst. JTM 3 Fasa C3-VN</v>
          </cell>
        </row>
        <row r="1110">
          <cell r="C1110" t="str">
            <v>Upah Bongkar Konst. JTM 3 Fasa C3'</v>
          </cell>
        </row>
        <row r="1111">
          <cell r="C1111" t="str">
            <v>Upah Bongkar Konst. JTM 3 Fasa C4-1</v>
          </cell>
        </row>
        <row r="1112">
          <cell r="C1112" t="str">
            <v>Upah Bongkar Konst. JTM 3 Fasa C5-1</v>
          </cell>
        </row>
        <row r="1113">
          <cell r="C1113" t="str">
            <v>Upah Bongkar Konst. JTM 3 Fasa C7</v>
          </cell>
        </row>
        <row r="1114">
          <cell r="C1114" t="str">
            <v>Upah Bongkar Konst. JTM 3 Fasa C7-1</v>
          </cell>
        </row>
        <row r="1115">
          <cell r="C1115" t="str">
            <v>Upah Bongkar Konst. JTM 3 Fasa C7-N</v>
          </cell>
        </row>
        <row r="1116">
          <cell r="C1116" t="str">
            <v>Upah Bongkar Konst. JTM 3 Fasa C7'</v>
          </cell>
        </row>
        <row r="1117">
          <cell r="C1117" t="str">
            <v>Upah Bongkar Konst. JTM 3 Fasa C7-1'</v>
          </cell>
        </row>
        <row r="1118">
          <cell r="C1118" t="str">
            <v>Upah Bongkar Konst. JTM 3 Fasa C8</v>
          </cell>
        </row>
        <row r="1119">
          <cell r="C1119" t="str">
            <v>Upah Bongkar Konst. JTM 3 Fasa C8-A</v>
          </cell>
        </row>
        <row r="1120">
          <cell r="C1120" t="str">
            <v>Upah Bongkar Konst. JTM 3 Fasa C8-AN</v>
          </cell>
        </row>
        <row r="1121">
          <cell r="C1121" t="str">
            <v>Upah Bongkar Konst. JTM 3 Fasa C8'</v>
          </cell>
        </row>
        <row r="1122">
          <cell r="C1122" t="str">
            <v>Upah Bongkar Konst. JTM 3 Fasa C8-A'</v>
          </cell>
        </row>
        <row r="1123">
          <cell r="C1123" t="str">
            <v>Upah Bongkar Konst. JTM 3 Fasa C9</v>
          </cell>
        </row>
        <row r="1124">
          <cell r="C1124" t="str">
            <v>Upah Bongkar Konst. JTM 3 Fasa C9-N</v>
          </cell>
        </row>
        <row r="1125">
          <cell r="C1125" t="str">
            <v>Upah Bongkar Konst. JTM 3 Fasa C9'</v>
          </cell>
        </row>
        <row r="1126">
          <cell r="C1126" t="str">
            <v>Upah Bongkar Konst. JTM 3 Fasa C10</v>
          </cell>
        </row>
        <row r="1127">
          <cell r="C1127" t="str">
            <v>Upah Bongkar Konst. JTM 3 Fasa C10-N</v>
          </cell>
        </row>
        <row r="1128">
          <cell r="C1128" t="str">
            <v>Upah Bongkar Konst. JTM 3 Fasa C10'</v>
          </cell>
        </row>
        <row r="1129">
          <cell r="C1129" t="str">
            <v>Upah Bongkar Konst. JTM 3 Fasa C11</v>
          </cell>
        </row>
        <row r="1130">
          <cell r="C1130" t="str">
            <v>Upah Bongkar Konst. JTM 3 Fasa C11-N</v>
          </cell>
        </row>
        <row r="1131">
          <cell r="C1131" t="str">
            <v>Upah Bongkar Konst. JTM 3 Fasa C11'</v>
          </cell>
        </row>
        <row r="1132">
          <cell r="C1132" t="str">
            <v/>
          </cell>
        </row>
        <row r="1133">
          <cell r="C1133" t="str">
            <v>KONSTRUKSI JTM DOUBLE CIRCUIT</v>
          </cell>
        </row>
        <row r="1134">
          <cell r="C1134" t="str">
            <v>Upah Bongkar Konst. JTM Double Circuit DC-C1V</v>
          </cell>
        </row>
        <row r="1135">
          <cell r="C1135" t="str">
            <v>Upah Bongkar Konst. JTM Double Circuit DC-C1-1V</v>
          </cell>
        </row>
        <row r="1136">
          <cell r="C1136" t="str">
            <v>Upah Bongkar Konst. JTM Double Circuit DC-C1-1H</v>
          </cell>
        </row>
        <row r="1137">
          <cell r="C1137" t="str">
            <v>Upah Bongkar Konst. JTM Double Circuit DC-C1-AHN</v>
          </cell>
        </row>
        <row r="1138">
          <cell r="C1138" t="str">
            <v>Upah Bongkar Konst. JTM Double Circuit DC-C2-1V</v>
          </cell>
        </row>
        <row r="1139">
          <cell r="C1139" t="str">
            <v>Upah Bongkar Konst. JTM Double Circuit DC-C2-AH</v>
          </cell>
        </row>
        <row r="1140">
          <cell r="C1140" t="str">
            <v>Upah Bongkar Konst. JTM Double Circuit DC-C2-AHN</v>
          </cell>
        </row>
        <row r="1141">
          <cell r="C1141" t="str">
            <v>Upah Bongkar Konst. JTM Double Circuit DC-C2-1BN</v>
          </cell>
        </row>
        <row r="1142">
          <cell r="C1142" t="str">
            <v>Upah Bongkar Konst. JTM Double Circuit DC-C4-N</v>
          </cell>
        </row>
        <row r="1143">
          <cell r="C1143" t="str">
            <v>Upah Bongkar Konst. JTM Double Circuit DC-C7-N</v>
          </cell>
        </row>
        <row r="1144">
          <cell r="C1144" t="str">
            <v>Upah Bongkar Konst. JTM Double Circuit DC-C8</v>
          </cell>
        </row>
        <row r="1145">
          <cell r="C1145" t="str">
            <v>Upah Bongkar Konst. JTM Double Circuit DC-C8-N</v>
          </cell>
        </row>
        <row r="1147">
          <cell r="C1147" t="str">
            <v>SKUTM / SKTM</v>
          </cell>
        </row>
        <row r="1148">
          <cell r="C1148" t="str">
            <v>Upah Bongkar Konst. SKUTM DB01 (Suspension Assembly)</v>
          </cell>
        </row>
        <row r="1149">
          <cell r="C1149" t="str">
            <v>Upah Bongkar Konst. SKUTM DB02 (Small Angle Assembly)</v>
          </cell>
        </row>
        <row r="1150">
          <cell r="C1150" t="str">
            <v>Upah Bongkar Konst. SKUTM DB03 (Medium Angle Assembly)</v>
          </cell>
        </row>
        <row r="1151">
          <cell r="C1151" t="str">
            <v>Upah Bongkar Konst. SKUTM DB04 (Large Angle Assembly)</v>
          </cell>
        </row>
        <row r="1152">
          <cell r="C1152" t="str">
            <v xml:space="preserve">Upah Bongkar Konst. SKUTM DB05 (Adjustable Dead End Assembly) </v>
          </cell>
        </row>
        <row r="1153">
          <cell r="C1153" t="str">
            <v>Upah Bongkar Konst. SKUTM DB06 (Fixed Dead End Assembly))</v>
          </cell>
        </row>
        <row r="1154">
          <cell r="C1154" t="str">
            <v>Upah Bongkar Konst. SKUTM DB08</v>
          </cell>
        </row>
        <row r="1155">
          <cell r="C1155" t="str">
            <v>Upah Bongkar Konst. SKUTM DB09</v>
          </cell>
        </row>
        <row r="1157">
          <cell r="C1157" t="str">
            <v>AKSESORIES JARINGAN</v>
          </cell>
        </row>
        <row r="1158">
          <cell r="C1158" t="str">
            <v>Upah Bongkar Acc.Jar M2-11</v>
          </cell>
        </row>
        <row r="1159">
          <cell r="C1159" t="str">
            <v>Upah Bongkar Acc.Jar M2-11M</v>
          </cell>
        </row>
        <row r="1160">
          <cell r="C1160" t="str">
            <v>Upah Bongkar Acc.Jar M2-12</v>
          </cell>
        </row>
        <row r="1161">
          <cell r="C1161" t="str">
            <v>Upah Bongkar Acc.Jar M2-12A</v>
          </cell>
        </row>
        <row r="1162">
          <cell r="C1162" t="str">
            <v>Upah Bongkar Acc.Jar M2-15</v>
          </cell>
        </row>
        <row r="1163">
          <cell r="C1163" t="str">
            <v>Upah Bongkar Acc.Jar M3-16</v>
          </cell>
        </row>
        <row r="1164">
          <cell r="C1164" t="str">
            <v>Upah Bongkar Acc.Jar M5-2</v>
          </cell>
        </row>
        <row r="1165">
          <cell r="C1165" t="str">
            <v>Upah Bongkar Acc.Jar M5-3</v>
          </cell>
        </row>
        <row r="1166">
          <cell r="C1166" t="str">
            <v>Upah Bongkar Acc.Jar M5-4</v>
          </cell>
        </row>
        <row r="1167">
          <cell r="C1167" t="str">
            <v>Upah Bongkar Acc.Jar M5-5</v>
          </cell>
        </row>
        <row r="1168">
          <cell r="C1168" t="str">
            <v>Upah Bongkar Acc.Jar M5-6</v>
          </cell>
        </row>
        <row r="1169">
          <cell r="C1169" t="str">
            <v>Upah Bongkar Acc.Jar M5-8</v>
          </cell>
        </row>
        <row r="1170">
          <cell r="C1170" t="str">
            <v>Upah Bongkar Acc.Jar M5-9</v>
          </cell>
        </row>
        <row r="1171">
          <cell r="C1171" t="str">
            <v>Upah Bongkar Acc.Jar M5-10</v>
          </cell>
        </row>
        <row r="1172">
          <cell r="C1172" t="str">
            <v>Upah Bongkar Acc.Jar M5-12</v>
          </cell>
        </row>
        <row r="1173">
          <cell r="C1173" t="str">
            <v>Upah Bongkar Acc.Jar M5-13</v>
          </cell>
        </row>
        <row r="1174">
          <cell r="C1174" t="str">
            <v>Upah Bongkar Acc.Jar M5-16</v>
          </cell>
        </row>
        <row r="1175">
          <cell r="C1175" t="str">
            <v>Upah Bongkar Acc.Jar M5-20</v>
          </cell>
        </row>
        <row r="1176">
          <cell r="C1176" t="str">
            <v>Upah Bongkar Acc.Jar M5-24</v>
          </cell>
        </row>
        <row r="1177">
          <cell r="C1177" t="str">
            <v>Upah Bongkar Acc.Jar P12C-1</v>
          </cell>
        </row>
        <row r="1178">
          <cell r="C1178" t="str">
            <v>Upah Bongkar Acc.Jar P12C-2</v>
          </cell>
        </row>
        <row r="1179">
          <cell r="C1179" t="str">
            <v>Upah Bongkar Acc.Jar P12S-1</v>
          </cell>
        </row>
        <row r="1180">
          <cell r="C1180" t="str">
            <v>Upah Bongkar Acc.Jar P12S-2</v>
          </cell>
        </row>
        <row r="1181">
          <cell r="C1181" t="str">
            <v>Upah Bongkar Acc.Jar E1-1</v>
          </cell>
        </row>
        <row r="1182">
          <cell r="C1182" t="str">
            <v>Upah Bongkar Acc.Jar E1-2</v>
          </cell>
        </row>
        <row r="1183">
          <cell r="C1183" t="str">
            <v>Upah Bongkar Acc.Jar E1-3</v>
          </cell>
        </row>
        <row r="1184">
          <cell r="C1184" t="str">
            <v>Upah Bongkar Acc.Jar E2-1</v>
          </cell>
        </row>
        <row r="1185">
          <cell r="C1185" t="str">
            <v>Upah Bongkar Acc.Jar E2-2</v>
          </cell>
        </row>
        <row r="1186">
          <cell r="C1186" t="str">
            <v>Upah Bongkar Acc.Jar E2-3</v>
          </cell>
        </row>
        <row r="1187">
          <cell r="C1187" t="str">
            <v>Upah Bongkar Acc.Jar E5-1</v>
          </cell>
        </row>
        <row r="1188">
          <cell r="C1188" t="str">
            <v>Upah Bongkar Acc.Jar E5-2</v>
          </cell>
        </row>
        <row r="1189">
          <cell r="C1189" t="str">
            <v>Upah Bongkar Acc.Jar E6-1</v>
          </cell>
        </row>
        <row r="1190">
          <cell r="C1190" t="str">
            <v>Upah Bongkar Acc.Jar F1-2</v>
          </cell>
        </row>
        <row r="1191">
          <cell r="C1191" t="str">
            <v>Upah Bongkar Acc.Jar F1-3</v>
          </cell>
        </row>
        <row r="1192">
          <cell r="C1192" t="str">
            <v>Upah Bongkar Acc.Jar FDG</v>
          </cell>
        </row>
        <row r="1193">
          <cell r="C1193" t="str">
            <v>Upah Bongkar Acc.Jar Penghalang Panjat</v>
          </cell>
        </row>
        <row r="1194">
          <cell r="C1194" t="str">
            <v>Upah Bongkar Acc.Jar LVCB 2 Jurusan (M8-A1, M8-A2)</v>
          </cell>
        </row>
        <row r="1195">
          <cell r="C1195" t="str">
            <v>Upah Bongkar Acc.Jar LVCB 4 Jurusan (M8-B1, M8-B2)</v>
          </cell>
        </row>
        <row r="1196">
          <cell r="C1196" t="str">
            <v>Upah Bongkar Acc.Jar Konstruksi Vangnet</v>
          </cell>
        </row>
        <row r="1197">
          <cell r="C1197" t="str">
            <v>Upah Pembuatan &amp; Bongkar Acc.Jar Jaring Vangnet</v>
          </cell>
        </row>
        <row r="1199">
          <cell r="C1199" t="str">
            <v>SWITCHING</v>
          </cell>
        </row>
        <row r="1200">
          <cell r="C1200" t="str">
            <v>Upah Bongkar Air Break Switch (ABSW)</v>
          </cell>
        </row>
        <row r="1201">
          <cell r="C1201" t="str">
            <v>Upah Bongkar Load Break Switch (LBS)</v>
          </cell>
        </row>
        <row r="1202">
          <cell r="C1202" t="str">
            <v>Upah Bongkar Recloser</v>
          </cell>
        </row>
        <row r="1203">
          <cell r="C1203" t="str">
            <v>Upah Bongkar Disconecting Switch (DS)</v>
          </cell>
        </row>
        <row r="1205">
          <cell r="C1205" t="str">
            <v>PENGHANTAR TM</v>
          </cell>
        </row>
        <row r="1206">
          <cell r="C1206" t="str">
            <v>Upah Bongkar Penghantar TM A3C 3x240 + 1x150mm²</v>
          </cell>
        </row>
        <row r="1207">
          <cell r="C1207" t="str">
            <v>Upah Bongkar Penghantar TM A3C 3x240 + 1x120mm²</v>
          </cell>
        </row>
        <row r="1208">
          <cell r="C1208" t="str">
            <v>Upah Bongkar Penghantar TM A3C 3x150 + 1x150mm²</v>
          </cell>
        </row>
        <row r="1209">
          <cell r="C1209" t="str">
            <v>Upah Bongkar Penghantar TM A3C 3x150 + 1x70mm²</v>
          </cell>
        </row>
        <row r="1210">
          <cell r="C1210" t="str">
            <v>Upah Bongkar Penghantar TM A3C 3x70 + 1x70mm²</v>
          </cell>
        </row>
        <row r="1211">
          <cell r="C1211" t="str">
            <v>Upah Bongkar Penghantar TM A3C 3x70 + 1x50mm²</v>
          </cell>
        </row>
        <row r="1212">
          <cell r="C1212" t="str">
            <v>Upah Bongkar Penghantar TM A3C 3x70 + 1x35mm²</v>
          </cell>
        </row>
        <row r="1213">
          <cell r="C1213" t="str">
            <v>Upah Bongkar Penghantar TM A3C 3x35 + 1x35mm²</v>
          </cell>
        </row>
        <row r="1214">
          <cell r="C1214" t="str">
            <v>Upah Bongkar Penghantar TM A3C 1x150 + 1x70mm²</v>
          </cell>
        </row>
        <row r="1215">
          <cell r="C1215" t="str">
            <v>Upah Bongkar Penghantar TM A3C 1x120 + 1x70mm²</v>
          </cell>
        </row>
        <row r="1216">
          <cell r="C1216" t="str">
            <v>Upah Bongkar Penghantar TM A3C 1x70 + 1x70mm²</v>
          </cell>
        </row>
        <row r="1217">
          <cell r="C1217" t="str">
            <v>Upah Bongkar Penghantar TM A3C 1x70 + 1x50mm²</v>
          </cell>
        </row>
        <row r="1218">
          <cell r="C1218" t="str">
            <v>Upah Bongkar Penghantar TM A3C 1x70 + 1x35mm²</v>
          </cell>
        </row>
        <row r="1219">
          <cell r="C1219" t="str">
            <v>Upah Bongkar Penghantar TM A3C 1x35 + 1x35mm²</v>
          </cell>
        </row>
        <row r="1220">
          <cell r="C1220" t="str">
            <v>Upah Bongkar Penghantar TM A3C 3x240mm²</v>
          </cell>
        </row>
        <row r="1221">
          <cell r="C1221" t="str">
            <v>Upah Bongkar Penghantar TM A3C 3x150mm²</v>
          </cell>
        </row>
        <row r="1222">
          <cell r="C1222" t="str">
            <v>Upah Bongkar Penghantar TM A3C 3x70mm²</v>
          </cell>
        </row>
        <row r="1223">
          <cell r="C1223" t="str">
            <v>Upah Bongkar Penghantar TM A3C 3x35mm²</v>
          </cell>
        </row>
        <row r="1224">
          <cell r="C1224" t="str">
            <v>Upah Bongkar Penghantar TM A3C 2x240mm²</v>
          </cell>
        </row>
        <row r="1225">
          <cell r="C1225" t="str">
            <v>Upah Bongkar Penghantar TM A3C 2x150mm²</v>
          </cell>
        </row>
        <row r="1226">
          <cell r="C1226" t="str">
            <v>Upah Bongkar Penghantar TM A3C 2x70mm²</v>
          </cell>
        </row>
        <row r="1227">
          <cell r="C1227" t="str">
            <v>Upah Bongkar Penghantar TM A3C 2x35mm²</v>
          </cell>
        </row>
        <row r="1228">
          <cell r="C1228" t="str">
            <v>Upah Bongkar Penghantar TM A3C 1x240mm²</v>
          </cell>
        </row>
        <row r="1229">
          <cell r="C1229" t="str">
            <v>Upah Bongkar Penghantar TM A3C 1x150mm²</v>
          </cell>
        </row>
        <row r="1230">
          <cell r="C1230" t="str">
            <v>Upah Bongkar Penghantar TM A3C 1x70mm²</v>
          </cell>
        </row>
        <row r="1231">
          <cell r="C1231" t="str">
            <v>Upah Bongkar Penghantar TM A3C 1x50mm²</v>
          </cell>
        </row>
        <row r="1232">
          <cell r="C1232" t="str">
            <v>Upah Bongkar Penghantar TM A3C 1x35mm²</v>
          </cell>
        </row>
        <row r="1233">
          <cell r="C1233" t="str">
            <v>Upah Bongkar Penghantar TM A3CS 3x240 + 1x150mm²</v>
          </cell>
        </row>
        <row r="1234">
          <cell r="C1234" t="str">
            <v>Upah Bongkar Penghantar TM A3CS 3x240 + 1x120mm²</v>
          </cell>
        </row>
        <row r="1235">
          <cell r="C1235" t="str">
            <v>Upah Bongkar Penghantar TM A3CS 3x150 + 1x150mm²</v>
          </cell>
        </row>
        <row r="1236">
          <cell r="C1236" t="str">
            <v>Upah Bongkar Penghantar TM A3CS 3x150 + 1x70mm²</v>
          </cell>
        </row>
        <row r="1237">
          <cell r="C1237" t="str">
            <v>Upah Bongkar Penghantar TM A3CS 3x70 + 1x70mm²</v>
          </cell>
        </row>
        <row r="1238">
          <cell r="C1238" t="str">
            <v>Upah Bongkar Penghantar TM A3CS 3x70 + 1x50mm²</v>
          </cell>
        </row>
        <row r="1239">
          <cell r="C1239" t="str">
            <v>Upah Bongkar Penghantar TM A3CS 3x70 + 1x35mm²</v>
          </cell>
        </row>
        <row r="1240">
          <cell r="C1240" t="str">
            <v>Upah Bongkar Penghantar TM A3CS 3x35 + 1x35mm²</v>
          </cell>
        </row>
        <row r="1241">
          <cell r="C1241" t="str">
            <v>Upah Bongkar Penghantar TM A3CS 1x150 + 1x70mm²</v>
          </cell>
        </row>
        <row r="1242">
          <cell r="C1242" t="str">
            <v>Upah Bongkar Penghantar TM A3CS 1x120 + 1x70mm²</v>
          </cell>
        </row>
        <row r="1243">
          <cell r="C1243" t="str">
            <v>Upah Bongkar Penghantar TM A3CS 1x70 + 1x70mm²</v>
          </cell>
        </row>
        <row r="1244">
          <cell r="C1244" t="str">
            <v>Upah Bongkar Penghantar TM A3CS 1x70 + 1x50mm²</v>
          </cell>
        </row>
        <row r="1245">
          <cell r="C1245" t="str">
            <v>Upah Bongkar Penghantar TM A3CS 1x70 + 1x35mm²</v>
          </cell>
        </row>
        <row r="1246">
          <cell r="C1246" t="str">
            <v>Upah Bongkar Penghantar TM A3CS 1x35 + 1x35mm²</v>
          </cell>
        </row>
        <row r="1247">
          <cell r="C1247" t="str">
            <v>Upah Bongkar Penghantar TM A3CS 3x240mm²</v>
          </cell>
        </row>
        <row r="1248">
          <cell r="C1248" t="str">
            <v>Upah Bongkar Penghantar TM A3CS 3x150mm²</v>
          </cell>
        </row>
        <row r="1249">
          <cell r="C1249" t="str">
            <v>Upah Bongkar Penghantar TM A3CS 3x70mm²</v>
          </cell>
        </row>
        <row r="1250">
          <cell r="C1250" t="str">
            <v>Upah Bongkar Penghantar TM A3CS 3x35mm²</v>
          </cell>
        </row>
        <row r="1251">
          <cell r="C1251" t="str">
            <v>Upah Bongkar Penghantar TM A3CS 2x240mm²</v>
          </cell>
        </row>
        <row r="1252">
          <cell r="C1252" t="str">
            <v>Upah Bongkar Penghantar TM A3CS 2x150mm²</v>
          </cell>
        </row>
        <row r="1253">
          <cell r="C1253" t="str">
            <v>Upah Bongkar Penghantar TM A3CS 2x70mm²</v>
          </cell>
        </row>
        <row r="1254">
          <cell r="C1254" t="str">
            <v>Upah Bongkar Penghantar TM A3CS 2x35mm²</v>
          </cell>
        </row>
        <row r="1255">
          <cell r="C1255" t="str">
            <v>Upah Bongkar Penghantar TM A3CS 1x240mm²</v>
          </cell>
        </row>
        <row r="1256">
          <cell r="C1256" t="str">
            <v>Upah Bongkar Penghantar TM A3CS 1x150mm²</v>
          </cell>
        </row>
        <row r="1257">
          <cell r="C1257" t="str">
            <v>Upah Bongkar Penghantar TM A3CS 1x70mm²</v>
          </cell>
        </row>
        <row r="1258">
          <cell r="C1258" t="str">
            <v>Upah Bongkar Penghantar TM A3CS 1x50mm²</v>
          </cell>
        </row>
        <row r="1259">
          <cell r="C1259" t="str">
            <v>Upah Bongkar Penghantar TM A3CS 1x35mm²</v>
          </cell>
        </row>
        <row r="1260">
          <cell r="C1260" t="str">
            <v>Upah Bongkar Kabel MVTIC 3 x 240 + N 95 mm²</v>
          </cell>
        </row>
        <row r="1262">
          <cell r="C1262" t="str">
            <v>PENGHANTAR TR</v>
          </cell>
        </row>
        <row r="1263">
          <cell r="C1263" t="str">
            <v>Upah Bongkar Penghantar TR A3C 3x70 + 1x35mm²</v>
          </cell>
        </row>
        <row r="1264">
          <cell r="C1264" t="str">
            <v>Upah Bongkar Penghantar TR A3C 2x70 + 1x70mm²</v>
          </cell>
        </row>
        <row r="1265">
          <cell r="C1265" t="str">
            <v>Upah Bongkar Penghantar TR A3C 2x70 + 1x35mm²</v>
          </cell>
        </row>
        <row r="1266">
          <cell r="C1266" t="str">
            <v>Upah Bongkar Penghantar TR A3C 2x70mm²</v>
          </cell>
        </row>
        <row r="1267">
          <cell r="C1267" t="str">
            <v>Upah Bongkar Penghantar TR A3C 2x35mm²</v>
          </cell>
        </row>
        <row r="1268">
          <cell r="C1268" t="str">
            <v>Upah Bongkar Penghantar TR LVTC 3x70 + 1x50mm²</v>
          </cell>
        </row>
        <row r="1269">
          <cell r="C1269" t="str">
            <v>Upah Bongkar Penghantar TR LVTC 2x70 + 1x50mm²</v>
          </cell>
        </row>
        <row r="1271">
          <cell r="C1271" t="str">
            <v>PENGHANTAR TM</v>
          </cell>
        </row>
        <row r="1272">
          <cell r="C1272" t="str">
            <v>Upah Bongkar Penghantar TM A3C 3x240 + 1x150mm² Per Kms</v>
          </cell>
        </row>
        <row r="1273">
          <cell r="C1273" t="str">
            <v>Upah Bongkar Penghantar TM A3C 3x240 + 1x120mm² Per Kms</v>
          </cell>
        </row>
        <row r="1274">
          <cell r="C1274" t="str">
            <v>Upah Bongkar Penghantar TM A3C 3x150 + 1x150mm² Per Kms</v>
          </cell>
        </row>
        <row r="1275">
          <cell r="C1275" t="str">
            <v>Upah Bongkar Penghantar TM A3C 3x150 + 1x70mm² Per Kms</v>
          </cell>
        </row>
        <row r="1276">
          <cell r="C1276" t="str">
            <v>Upah Bongkar Penghantar TM A3C 3x70 + 1x70mm² Per Kms</v>
          </cell>
        </row>
        <row r="1277">
          <cell r="C1277" t="str">
            <v>Upah Bongkar Penghantar TM A3C 3x70 + 1x50mm² Per Kms</v>
          </cell>
        </row>
        <row r="1278">
          <cell r="C1278" t="str">
            <v>Upah Bongkar Penghantar TM A3C 3x70 + 1x35mm² Per Kms</v>
          </cell>
        </row>
        <row r="1279">
          <cell r="C1279" t="str">
            <v>Upah Bongkar Penghantar TM A3C 3x35 + 1x35mm² Per Kms</v>
          </cell>
        </row>
        <row r="1280">
          <cell r="C1280" t="str">
            <v>Upah Bongkar Penghantar TM A3C 1x150 + 1x70mm² Per Kms</v>
          </cell>
        </row>
        <row r="1281">
          <cell r="C1281" t="str">
            <v>Upah Bongkar Penghantar TM A3C 1x120 + 1x70mm² Per Kms</v>
          </cell>
        </row>
        <row r="1282">
          <cell r="C1282" t="str">
            <v>Upah Bongkar Penghantar TM A3C 1x70 + 1x70mm² Per Kms</v>
          </cell>
        </row>
        <row r="1283">
          <cell r="C1283" t="str">
            <v>Upah Bongkar Penghantar TM A3C 1x70 + 1x50mm² Per Kms</v>
          </cell>
        </row>
        <row r="1284">
          <cell r="C1284" t="str">
            <v>Upah Bongkar Penghantar TM A3C 1x70 + 1x35mm² Per Kms</v>
          </cell>
        </row>
        <row r="1285">
          <cell r="C1285" t="str">
            <v>Upah Bongkar Penghantar TM A3C 1x35 + 1x35mm² Per Kms</v>
          </cell>
        </row>
        <row r="1286">
          <cell r="C1286" t="str">
            <v>Upah Bongkar Penghantar TM A3C 3x240mm² Per Kms</v>
          </cell>
        </row>
        <row r="1287">
          <cell r="C1287" t="str">
            <v>Upah Bongkar Penghantar TM A3C 3x150mm² Per Kms</v>
          </cell>
        </row>
        <row r="1288">
          <cell r="C1288" t="str">
            <v>Upah Bongkar Penghantar TM A3C 3x70mm² Per Kms</v>
          </cell>
        </row>
        <row r="1289">
          <cell r="C1289" t="str">
            <v>Upah Bongkar Penghantar TM A3C 3x35mm² Per Kms</v>
          </cell>
        </row>
        <row r="1290">
          <cell r="C1290" t="str">
            <v>Upah Bongkar Penghantar TM A3C 2x240mm² Per Kms</v>
          </cell>
        </row>
        <row r="1291">
          <cell r="C1291" t="str">
            <v>Upah Bongkar Penghantar TM A3C 2x150mm² Per Kms</v>
          </cell>
        </row>
        <row r="1292">
          <cell r="C1292" t="str">
            <v>Upah Bongkar Penghantar TM A3C 2x70mm² Per Kms</v>
          </cell>
        </row>
        <row r="1293">
          <cell r="C1293" t="str">
            <v>Upah Bongkar Penghantar TM A3C 2x35mm² Per Kms</v>
          </cell>
        </row>
        <row r="1294">
          <cell r="C1294" t="str">
            <v>Upah Bongkar Penghantar TM A3C 1x240mm² Per Kms</v>
          </cell>
        </row>
        <row r="1295">
          <cell r="C1295" t="str">
            <v>Upah Bongkar Penghantar TM A3C 1x150mm² Per Kms</v>
          </cell>
        </row>
        <row r="1296">
          <cell r="C1296" t="str">
            <v>Upah Bongkar Penghantar TM A3C 1x70mm² Per Kms</v>
          </cell>
        </row>
        <row r="1297">
          <cell r="C1297" t="str">
            <v>Upah Bongkar Penghantar TM A3C 1x50mm² Per Kms</v>
          </cell>
        </row>
        <row r="1298">
          <cell r="C1298" t="str">
            <v>Upah Bongkar Penghantar TM A3C 1x35mm² Per Kms</v>
          </cell>
        </row>
        <row r="1299">
          <cell r="C1299" t="str">
            <v>Upah Bongkar Penghantar TM A3CS 3x240 + 1x150mm² Per Kms</v>
          </cell>
        </row>
        <row r="1300">
          <cell r="C1300" t="str">
            <v>Upah Bongkar Penghantar TM A3CS 3x240 + 1x120mm² Per Kms</v>
          </cell>
        </row>
        <row r="1301">
          <cell r="C1301" t="str">
            <v>Upah Bongkar Penghantar TM A3CS 3x150 + 1x150mm² Per Kms</v>
          </cell>
        </row>
        <row r="1302">
          <cell r="C1302" t="str">
            <v>Upah Bongkar Penghantar TM A3CS 3x150 + 1x70mm² Per Kms</v>
          </cell>
        </row>
        <row r="1303">
          <cell r="C1303" t="str">
            <v>Upah Bongkar Penghantar TM A3CS 3x70 + 1x70mm² Per Kms</v>
          </cell>
        </row>
        <row r="1304">
          <cell r="C1304" t="str">
            <v>Upah Bongkar Penghantar TM A3CS 3x70 + 1x50mm² Per Kms</v>
          </cell>
        </row>
        <row r="1305">
          <cell r="C1305" t="str">
            <v>Upah Bongkar Penghantar TM A3CS 3x70 + 1x35mm² Per Kms</v>
          </cell>
        </row>
        <row r="1306">
          <cell r="C1306" t="str">
            <v>Upah Bongkar Penghantar TM A3CS 3x35 + 1x35mm² Per Kms</v>
          </cell>
        </row>
        <row r="1307">
          <cell r="C1307" t="str">
            <v>Upah Bongkar Penghantar TM A3CS 1x150 + 1x70mm² Per Kms</v>
          </cell>
        </row>
        <row r="1308">
          <cell r="C1308" t="str">
            <v>Upah Bongkar Penghantar TM A3CS 1x120 + 1x70mm² Per Kms</v>
          </cell>
        </row>
        <row r="1309">
          <cell r="C1309" t="str">
            <v>Upah Bongkar Penghantar TM A3CS 1x70 + 1x70mm² Per Kms</v>
          </cell>
        </row>
        <row r="1310">
          <cell r="C1310" t="str">
            <v>Upah Bongkar Penghantar TM A3CS 1x70 + 1x50mm² Per Kms</v>
          </cell>
        </row>
        <row r="1311">
          <cell r="C1311" t="str">
            <v>Upah Bongkar Penghantar TM A3CS 1x70 + 1x35mm² Per Kms</v>
          </cell>
        </row>
        <row r="1312">
          <cell r="C1312" t="str">
            <v>Upah Bongkar Penghantar TM A3CS 1x35 + 1x35mm² Per Kms</v>
          </cell>
        </row>
        <row r="1313">
          <cell r="C1313" t="str">
            <v>Upah Bongkar Penghantar TM A3CS 3x240mm² Per Kms</v>
          </cell>
        </row>
        <row r="1314">
          <cell r="C1314" t="str">
            <v>Upah Bongkar Penghantar TM A3CS 3x150mm² Per Kms</v>
          </cell>
        </row>
        <row r="1315">
          <cell r="C1315" t="str">
            <v>Upah Bongkar Penghantar TM A3CS 3x70mm² Per Kms</v>
          </cell>
        </row>
        <row r="1316">
          <cell r="C1316" t="str">
            <v>Upah Bongkar Penghantar TM A3CS 3x35mm² Per Kms</v>
          </cell>
        </row>
        <row r="1317">
          <cell r="C1317" t="str">
            <v>Upah Bongkar Penghantar TM A3CS 2x240mm² Per Kms</v>
          </cell>
        </row>
        <row r="1318">
          <cell r="C1318" t="str">
            <v>Upah Bongkar Penghantar TM A3CS 2x150mm² Per Kms</v>
          </cell>
        </row>
        <row r="1319">
          <cell r="C1319" t="str">
            <v>Upah Bongkar Penghantar TM A3CS 2x70mm² Per Kms</v>
          </cell>
        </row>
        <row r="1320">
          <cell r="C1320" t="str">
            <v>Upah Bongkar Penghantar TM A3CS 2x35mm² Per Kms</v>
          </cell>
        </row>
        <row r="1321">
          <cell r="C1321" t="str">
            <v>Upah Bongkar Penghantar TM A3CS 1x240mm² Per Kms</v>
          </cell>
        </row>
        <row r="1322">
          <cell r="C1322" t="str">
            <v>Upah Bongkar Penghantar TM A3CS 1x150mm² Per Kms</v>
          </cell>
        </row>
        <row r="1323">
          <cell r="C1323" t="str">
            <v>Upah Bongkar Penghantar TM A3CS 1x70mm² Per Kms</v>
          </cell>
        </row>
        <row r="1324">
          <cell r="C1324" t="str">
            <v>Upah Bongkar Penghantar TM A3CS 1x50mm² Per Kms</v>
          </cell>
        </row>
        <row r="1325">
          <cell r="C1325" t="str">
            <v>Upah Bongkar Penghantar TM A3CS 1x35mm² Per Kms</v>
          </cell>
        </row>
        <row r="1326">
          <cell r="C1326" t="str">
            <v>Upah Bongkar Kabel MVTIC 3 x 240 + N 95 mm² Per Kms</v>
          </cell>
        </row>
        <row r="1328">
          <cell r="C1328" t="str">
            <v>PENGHANTAR TR</v>
          </cell>
        </row>
        <row r="1329">
          <cell r="C1329" t="str">
            <v>Upah Bongkar Penghantar TR A3C 3x70 + 1x35mm² Per Kms</v>
          </cell>
        </row>
        <row r="1330">
          <cell r="C1330" t="str">
            <v>Upah Bongkar Penghantar TR A3C 2x70 + 1x70mm² Per Kms</v>
          </cell>
        </row>
        <row r="1331">
          <cell r="C1331" t="str">
            <v>Upah Bongkar Penghantar TR A3C 2x70 + 1x35mm² Per Kms</v>
          </cell>
        </row>
        <row r="1332">
          <cell r="C1332" t="str">
            <v>Upah Bongkar Penghantar TR A3C 2x70mm² Per Kms</v>
          </cell>
        </row>
        <row r="1333">
          <cell r="C1333" t="str">
            <v>Upah Bongkar Penghantar TR A3C 2x35mm² Per Kms</v>
          </cell>
        </row>
        <row r="1334">
          <cell r="C1334" t="str">
            <v>Upah Bongkar Penghantar TR LVTC 3x70 + 1x50mm² Per Kms</v>
          </cell>
        </row>
        <row r="1335">
          <cell r="C1335" t="str">
            <v>Upah Bongkar Penghantar TR LVTC 2x70 + 1x50mm² Per Kms</v>
          </cell>
        </row>
        <row r="1337">
          <cell r="C1337" t="str">
            <v>TRAFO DISTRIBUSI</v>
          </cell>
        </row>
        <row r="1338">
          <cell r="C1338" t="str">
            <v>Upah Bongkar Trafo 1 Fasa 25 KVA + Bracket</v>
          </cell>
        </row>
        <row r="1339">
          <cell r="C1339" t="str">
            <v>Upah Bongkar Trafo 1 Fasa 50 KVA + Bracket</v>
          </cell>
        </row>
        <row r="1340">
          <cell r="C1340" t="str">
            <v>Upah Bongkar Trafo 1 Fasa 50 KVA 1 Tiang</v>
          </cell>
        </row>
        <row r="1341">
          <cell r="C1341" t="str">
            <v>Upah Bongkar Trafo 3 Fasa 50 KVA 1 Tiang</v>
          </cell>
        </row>
        <row r="1342">
          <cell r="C1342" t="str">
            <v>Upah Bongkar Trafo 3 Fasa 100 KVA 1 Tiang</v>
          </cell>
        </row>
        <row r="1343">
          <cell r="C1343" t="str">
            <v>Upah Bongkar Trafo 3 Fasa 50 KVA 2 Tiang</v>
          </cell>
        </row>
        <row r="1344">
          <cell r="C1344" t="str">
            <v>Upah Bongkar Trafo 3 Fasa 100 KVA 2 Tiang</v>
          </cell>
        </row>
        <row r="1345">
          <cell r="C1345" t="str">
            <v>Upah Bongkar Trafo 3 Fasa 160 KVA 2 Tiang</v>
          </cell>
        </row>
        <row r="1346">
          <cell r="C1346" t="str">
            <v>Upah Bongkar Trafo 3 Fasa 200 KVA 2 Tiang</v>
          </cell>
        </row>
        <row r="1347">
          <cell r="C1347" t="str">
            <v/>
          </cell>
        </row>
        <row r="1348">
          <cell r="C1348" t="str">
            <v>TIANG</v>
          </cell>
        </row>
        <row r="1349">
          <cell r="C1349" t="str">
            <v>Upah Bongkar Tiang Beton 7M-100 daN</v>
          </cell>
        </row>
        <row r="1350">
          <cell r="C1350" t="str">
            <v>Upah Bongkar Tiang Beton 7M-100 daN+E</v>
          </cell>
        </row>
        <row r="1351">
          <cell r="C1351" t="str">
            <v>Upah Bongkar Tiang Beton 9M-100 daN</v>
          </cell>
        </row>
        <row r="1352">
          <cell r="C1352" t="str">
            <v>Upah Bongkar Tiang Beton 9M-100 daN+E</v>
          </cell>
        </row>
        <row r="1353">
          <cell r="C1353" t="str">
            <v>Upah Bongkar Tiang Beton 9M-200 daN</v>
          </cell>
        </row>
        <row r="1354">
          <cell r="C1354" t="str">
            <v>Upah Bongkar Tiang Beton 9M-200 daN+E</v>
          </cell>
        </row>
        <row r="1355">
          <cell r="C1355" t="str">
            <v>Upah Bongkar Tiang Beton 9M-350 daN</v>
          </cell>
        </row>
        <row r="1356">
          <cell r="C1356" t="str">
            <v>Upah Bongkar Tiang Beton 9M-350 daN+E</v>
          </cell>
        </row>
        <row r="1357">
          <cell r="C1357" t="str">
            <v>Upah Bongkar Tiang Beton 11M-200 daN</v>
          </cell>
        </row>
        <row r="1358">
          <cell r="C1358" t="str">
            <v>Upah Bongkar Tiang Beton 11M-200 daN+E</v>
          </cell>
        </row>
        <row r="1359">
          <cell r="C1359" t="str">
            <v>Upah Bongkar Tiang Beton 11M-350 daN</v>
          </cell>
        </row>
        <row r="1360">
          <cell r="C1360" t="str">
            <v>Upah Bongkar Tiang Beton 11M-350 daN+E</v>
          </cell>
        </row>
        <row r="1361">
          <cell r="C1361" t="str">
            <v>Upah Bongkar Tiang Beton 12M-200 daN</v>
          </cell>
        </row>
        <row r="1362">
          <cell r="C1362" t="str">
            <v>Upah Bongkar Tiang Beton 12M-200 daN+E</v>
          </cell>
        </row>
        <row r="1363">
          <cell r="C1363" t="str">
            <v>Upah Bongkar Tiang Beton 12M-350 daN</v>
          </cell>
        </row>
        <row r="1364">
          <cell r="C1364" t="str">
            <v>Upah Bongkar Tiang Beton 12M-350 daN+E</v>
          </cell>
        </row>
        <row r="1365">
          <cell r="C1365" t="str">
            <v>Upah Bongkar Tiang Beton 12M-500 daN</v>
          </cell>
        </row>
        <row r="1366">
          <cell r="C1366" t="str">
            <v>Upah Bongkar Tiang Beton 12M-500 daN+E</v>
          </cell>
        </row>
        <row r="1367">
          <cell r="C1367" t="str">
            <v>Upah Bongkar Tiang Beton 13M-350 daN</v>
          </cell>
        </row>
        <row r="1368">
          <cell r="C1368" t="str">
            <v>Upah Bongkar Tiang Beton 13M-350 daN+E</v>
          </cell>
        </row>
        <row r="1369">
          <cell r="C1369" t="str">
            <v>Upah Bongkar Tiang Beton 13M-500 daN</v>
          </cell>
        </row>
        <row r="1370">
          <cell r="C1370" t="str">
            <v>Upah Bongkar Tiang Beton 13M-500 daN+E</v>
          </cell>
        </row>
        <row r="1371">
          <cell r="C1371" t="str">
            <v>Upah Bongkar Tiang Beton 14M-350 daN</v>
          </cell>
        </row>
        <row r="1372">
          <cell r="C1372" t="str">
            <v>Upah Bongkar Tiang Beton 14M-350 daN+E</v>
          </cell>
        </row>
        <row r="1373">
          <cell r="C1373" t="str">
            <v>Upah Bongkar Tiang Beton 14M-500 daN</v>
          </cell>
        </row>
        <row r="1374">
          <cell r="C1374" t="str">
            <v>Upah Bongkar Tiang Beton 14M-500 daN+E</v>
          </cell>
        </row>
        <row r="1376">
          <cell r="C1376" t="str">
            <v>KABEL TANAH</v>
          </cell>
        </row>
        <row r="1377">
          <cell r="C1377" t="str">
            <v>Upah Bongkar Terminating Kabel 1 x 70 mm² OD</v>
          </cell>
        </row>
        <row r="1378">
          <cell r="C1378" t="str">
            <v>Upah Bongkar Terminating Kabel 3 x 70 mm² ID</v>
          </cell>
        </row>
        <row r="1379">
          <cell r="C1379" t="str">
            <v>Upah Bongkar Terminating Kabel 3 x 70 mm² OD</v>
          </cell>
        </row>
        <row r="1380">
          <cell r="C1380" t="str">
            <v>Upah Bongkar Terminating Kabel 3 x 95 mm² ID</v>
          </cell>
        </row>
        <row r="1381">
          <cell r="C1381" t="str">
            <v>Upah Bongkar Terminating Kabel 3 x 95 mm² OD</v>
          </cell>
        </row>
        <row r="1382">
          <cell r="C1382" t="str">
            <v>Upah Bongkar Terminating Kabel 3 x 150 mm² ID</v>
          </cell>
        </row>
        <row r="1383">
          <cell r="C1383" t="str">
            <v>Upah Bongkar Terminating Kabel 3 x 150 mm² OD</v>
          </cell>
        </row>
        <row r="1384">
          <cell r="C1384" t="str">
            <v>Upah Bongkar Terminating Kabel 3 x 240 mm² ID</v>
          </cell>
        </row>
        <row r="1385">
          <cell r="C1385" t="str">
            <v>Upah Bongkar Terminating Kabel 3 x 240 mm² OD</v>
          </cell>
        </row>
        <row r="1386">
          <cell r="C1386" t="str">
            <v>Upah Bongkar Terminating Kabel 3 x 300 mm² ID</v>
          </cell>
        </row>
        <row r="1387">
          <cell r="C1387" t="str">
            <v>Upah Bongkar Terminating Kabel 3 x 300 mm² OD</v>
          </cell>
        </row>
        <row r="1388">
          <cell r="C1388" t="str">
            <v>Upah Bongkar Sepatu kabel bimetal 240 - 300 mm² (2 lubang)</v>
          </cell>
        </row>
        <row r="1389">
          <cell r="C1389" t="str">
            <v>Upah Bongkar Sepatu kabel bimetal 150 mm² (2 lubang)</v>
          </cell>
        </row>
        <row r="1390">
          <cell r="C1390" t="str">
            <v>Upah Bongkar Kabel Tanah XLPE 3 x 300 mm² (three core)</v>
          </cell>
        </row>
        <row r="1391">
          <cell r="C1391" t="str">
            <v>Upah Bongkar Kabel Tanah XLPE 3 x 240 mm² (three core)</v>
          </cell>
        </row>
        <row r="1392">
          <cell r="C1392" t="str">
            <v xml:space="preserve">Upah Bongkar Kabel NYY 1 x 70 mm² </v>
          </cell>
        </row>
        <row r="1393">
          <cell r="C1393" t="str">
            <v xml:space="preserve">Upah Bongkar Kabel NYY 1 x 150 mm² </v>
          </cell>
        </row>
        <row r="1394">
          <cell r="C1394" t="str">
            <v xml:space="preserve">Upah Bongkar Kabel NA2XS2Y 20 KV 3 x 150 mm² </v>
          </cell>
        </row>
        <row r="1395">
          <cell r="C1395" t="str">
            <v xml:space="preserve">Upah Bongkar Kabel NA2XS2Y 20 KV 3 x 70 mm² </v>
          </cell>
        </row>
        <row r="1396">
          <cell r="C1396" t="str">
            <v xml:space="preserve">Upah Bongkar Kabel NA2XS2Y 20 KV 1 x 70 mm² </v>
          </cell>
        </row>
        <row r="1398">
          <cell r="C1398" t="str">
            <v>SAMBUNGAN RUMAH</v>
          </cell>
        </row>
        <row r="1399">
          <cell r="C1399" t="str">
            <v>Upah Bongkar Sambungan Rumah 1 Fasa</v>
          </cell>
        </row>
        <row r="1400">
          <cell r="C1400" t="str">
            <v>Upah Bongkar Sambungan Rumah 3 Fasa</v>
          </cell>
        </row>
        <row r="1401">
          <cell r="C1401" t="str">
            <v>Upah Bongkar SR + APP 1 Fasa</v>
          </cell>
        </row>
        <row r="1402">
          <cell r="C1402" t="str">
            <v>Upah Bongkar SR + APP 3 Fasa</v>
          </cell>
        </row>
        <row r="1403">
          <cell r="C1403" t="str">
            <v>Upah Bongkar APP TM + Wiring</v>
          </cell>
        </row>
        <row r="1404">
          <cell r="C1404" t="str">
            <v>Upah Bongkar Cubicle Pelanggan</v>
          </cell>
        </row>
        <row r="1405">
          <cell r="C1405" t="str">
            <v/>
          </cell>
        </row>
        <row r="1406">
          <cell r="C1406" t="str">
            <v>LAIN-LAIN</v>
          </cell>
        </row>
        <row r="1407">
          <cell r="C1407" t="str">
            <v>Sertifikasi Laik Operasi</v>
          </cell>
        </row>
        <row r="1408">
          <cell r="C1408" t="str">
            <v>Transportasi</v>
          </cell>
        </row>
        <row r="1409">
          <cell r="C1409" t="str">
            <v>Rabas-Rabas Pohon</v>
          </cell>
        </row>
        <row r="1410">
          <cell r="C1410" t="str">
            <v>Tebang  Pohon</v>
          </cell>
        </row>
        <row r="1411">
          <cell r="C1411" t="str">
            <v>Potong Pohon</v>
          </cell>
        </row>
        <row r="1412">
          <cell r="C1412" t="str">
            <v>Pengepresan CCO</v>
          </cell>
        </row>
        <row r="1413">
          <cell r="C1413" t="str">
            <v>Pengepresan Joint Sleve</v>
          </cell>
        </row>
        <row r="1414">
          <cell r="C1414" t="str">
            <v>Penegakan Tiang Miring</v>
          </cell>
        </row>
        <row r="1415">
          <cell r="C1415" t="str">
            <v>Jasa Pemasangan Modem</v>
          </cell>
        </row>
        <row r="1416">
          <cell r="C1416" t="str">
            <v>Upah Pasang Acc.Jar LVCB 4 Jurusan</v>
          </cell>
        </row>
        <row r="1417">
          <cell r="C1417" t="str">
            <v>Upah Pasang Acc.Jar LVCB 2 Jurusan</v>
          </cell>
        </row>
        <row r="1418">
          <cell r="C1418" t="str">
            <v>Joint AL/CU 70-70 mm2</v>
          </cell>
        </row>
        <row r="1419">
          <cell r="C1419" t="str">
            <v>Pembetonan tiang</v>
          </cell>
        </row>
        <row r="1420">
          <cell r="C1420" t="str">
            <v/>
          </cell>
        </row>
        <row r="1421">
          <cell r="C1421" t="str">
            <v>PEMASANGAN COVER ARRESTER</v>
          </cell>
        </row>
        <row r="1422">
          <cell r="C1422" t="str">
            <v>Cover Bushing Arrester</v>
          </cell>
        </row>
        <row r="1423">
          <cell r="C1423" t="str">
            <v>Upah Pemasangan Cover Bushing Arrester</v>
          </cell>
        </row>
        <row r="1425">
          <cell r="C1425" t="str">
            <v>Upah Penggantian Isolator Tumpu</v>
          </cell>
        </row>
        <row r="1426">
          <cell r="C1426" t="str">
            <v>Upah Penggantian Isolator Tarik</v>
          </cell>
        </row>
        <row r="1427">
          <cell r="C1427" t="str">
            <v>Upah Penggantian Jumper Trafo 1 Fasa</v>
          </cell>
        </row>
        <row r="1428">
          <cell r="C1428" t="str">
            <v>Upah Penggantian Jumper Trafo 3 Fasa</v>
          </cell>
        </row>
        <row r="1430">
          <cell r="C1430" t="str">
            <v>PEMASANGAN COVER ISOLATOR</v>
          </cell>
        </row>
        <row r="1431">
          <cell r="C1431" t="str">
            <v>Treeguard</v>
          </cell>
        </row>
        <row r="1432">
          <cell r="C1432" t="str">
            <v>Upah Pemasangan Treeguard</v>
          </cell>
        </row>
        <row r="1433">
          <cell r="C1433" t="str">
            <v/>
          </cell>
        </row>
        <row r="1434">
          <cell r="C1434" t="str">
            <v>PEMASANGAN COVER BUSHING TRAFO 1 PHASA</v>
          </cell>
        </row>
        <row r="1435">
          <cell r="C1435" t="str">
            <v>Cover Bushing Trafo</v>
          </cell>
        </row>
        <row r="1436">
          <cell r="C1436" t="str">
            <v>Upah Pemasangan Cover Bushing Trafo</v>
          </cell>
        </row>
        <row r="1437">
          <cell r="C1437" t="str">
            <v/>
          </cell>
        </row>
        <row r="1438">
          <cell r="C1438" t="str">
            <v>Cover Bushing FCO</v>
          </cell>
        </row>
        <row r="1439">
          <cell r="C1439" t="str">
            <v>Upah Pemasangan Cover Bushing FCO</v>
          </cell>
        </row>
        <row r="1440">
          <cell r="C1440" t="str">
            <v/>
          </cell>
        </row>
        <row r="1441">
          <cell r="C1441" t="str">
            <v>Upah Penggantian Jumper Konstruksi CC8A</v>
          </cell>
        </row>
        <row r="1442">
          <cell r="C1442" t="str">
            <v>Upah Penggantian Jumper Konstruksi CC8</v>
          </cell>
        </row>
        <row r="1443">
          <cell r="C1443" t="str">
            <v>Upah Penggantian Jumper Recloser</v>
          </cell>
        </row>
        <row r="1444">
          <cell r="C1444" t="str">
            <v>Upah Penggantian Jumper Lbs</v>
          </cell>
        </row>
        <row r="1445">
          <cell r="C1445" t="str">
            <v>Upah Penggantian Jumper Sectionalizer</v>
          </cell>
        </row>
        <row r="1446">
          <cell r="C1446" t="str">
            <v>Upah Penggantian Jumper Absw</v>
          </cell>
        </row>
        <row r="1447">
          <cell r="C1447" t="str">
            <v>Upah Penggantian Jumper DS</v>
          </cell>
        </row>
        <row r="1448">
          <cell r="C1448" t="str">
            <v>Upah Penggantian Jumper DS</v>
          </cell>
        </row>
        <row r="1450">
          <cell r="C1450" t="str">
            <v>PEMASANGAN PENGHALANG PANJAT HEWAN</v>
          </cell>
        </row>
        <row r="1451">
          <cell r="C1451" t="str">
            <v>Seng Matahari</v>
          </cell>
        </row>
        <row r="1452">
          <cell r="C1452" t="str">
            <v>Ijuk</v>
          </cell>
        </row>
        <row r="1453">
          <cell r="C1453" t="str">
            <v>Caping Skur</v>
          </cell>
        </row>
        <row r="1454">
          <cell r="C1454" t="str">
            <v>Jasa Pasang Seng Matahari</v>
          </cell>
        </row>
        <row r="1455">
          <cell r="C1455" t="str">
            <v>Jasa Pasang Ijuk</v>
          </cell>
        </row>
        <row r="1456">
          <cell r="C1456" t="str">
            <v>Jasa Pasang Caping Skur</v>
          </cell>
        </row>
        <row r="1457">
          <cell r="C1457" t="str">
            <v/>
          </cell>
        </row>
        <row r="1458">
          <cell r="C1458" t="str">
            <v/>
          </cell>
        </row>
        <row r="1459">
          <cell r="C1459" t="str">
            <v/>
          </cell>
        </row>
        <row r="1460">
          <cell r="C1460" t="str">
            <v/>
          </cell>
        </row>
        <row r="1461">
          <cell r="C1461" t="str">
            <v/>
          </cell>
        </row>
        <row r="1462">
          <cell r="C1462" t="str">
            <v/>
          </cell>
        </row>
        <row r="1463">
          <cell r="C1463" t="str">
            <v/>
          </cell>
        </row>
        <row r="1464">
          <cell r="C1464" t="str">
            <v/>
          </cell>
        </row>
        <row r="1465">
          <cell r="C1465" t="str">
            <v/>
          </cell>
        </row>
        <row r="1466">
          <cell r="C1466" t="str">
            <v/>
          </cell>
        </row>
        <row r="1467">
          <cell r="C1467" t="str">
            <v/>
          </cell>
        </row>
        <row r="1468">
          <cell r="C1468" t="str">
            <v/>
          </cell>
        </row>
        <row r="1469">
          <cell r="C1469" t="str">
            <v/>
          </cell>
        </row>
        <row r="1470">
          <cell r="C1470" t="str">
            <v/>
          </cell>
        </row>
        <row r="1471">
          <cell r="C1471" t="str">
            <v/>
          </cell>
        </row>
        <row r="1472">
          <cell r="C1472" t="str">
            <v/>
          </cell>
        </row>
        <row r="1473">
          <cell r="C1473" t="str">
            <v/>
          </cell>
        </row>
        <row r="1474">
          <cell r="C1474" t="str">
            <v/>
          </cell>
        </row>
        <row r="1475">
          <cell r="C1475" t="str">
            <v/>
          </cell>
        </row>
        <row r="1476">
          <cell r="C1476" t="str">
            <v/>
          </cell>
        </row>
        <row r="1477">
          <cell r="C1477" t="str">
            <v/>
          </cell>
        </row>
        <row r="1478">
          <cell r="C1478" t="str">
            <v/>
          </cell>
        </row>
        <row r="1479">
          <cell r="C1479" t="str">
            <v/>
          </cell>
        </row>
        <row r="1480">
          <cell r="C1480" t="str">
            <v/>
          </cell>
        </row>
        <row r="1481">
          <cell r="C1481" t="str">
            <v/>
          </cell>
        </row>
        <row r="1482">
          <cell r="C1482" t="str">
            <v/>
          </cell>
        </row>
        <row r="1483">
          <cell r="C1483" t="str">
            <v/>
          </cell>
        </row>
        <row r="1484">
          <cell r="C1484" t="str">
            <v/>
          </cell>
        </row>
        <row r="1485">
          <cell r="C1485" t="str">
            <v/>
          </cell>
        </row>
        <row r="1486">
          <cell r="C1486" t="str">
            <v/>
          </cell>
        </row>
        <row r="1487">
          <cell r="C1487" t="str">
            <v/>
          </cell>
        </row>
        <row r="1488">
          <cell r="C1488" t="str">
            <v/>
          </cell>
        </row>
        <row r="1489">
          <cell r="C1489" t="str">
            <v/>
          </cell>
        </row>
        <row r="1490">
          <cell r="C1490" t="str">
            <v/>
          </cell>
        </row>
        <row r="1491">
          <cell r="C1491" t="str">
            <v/>
          </cell>
        </row>
        <row r="1492">
          <cell r="C1492" t="str">
            <v/>
          </cell>
        </row>
        <row r="1493">
          <cell r="C1493" t="str">
            <v/>
          </cell>
        </row>
        <row r="1494">
          <cell r="C1494" t="str">
            <v/>
          </cell>
        </row>
        <row r="1495">
          <cell r="C1495" t="str">
            <v/>
          </cell>
        </row>
        <row r="1496">
          <cell r="C1496" t="str">
            <v/>
          </cell>
        </row>
        <row r="1497">
          <cell r="C1497" t="str">
            <v/>
          </cell>
        </row>
        <row r="1498">
          <cell r="C1498" t="str">
            <v/>
          </cell>
        </row>
        <row r="1499">
          <cell r="C1499" t="str">
            <v/>
          </cell>
        </row>
        <row r="1500">
          <cell r="C1500" t="str">
            <v/>
          </cell>
        </row>
        <row r="1501">
          <cell r="C1501" t="str">
            <v/>
          </cell>
        </row>
        <row r="1502">
          <cell r="C1502" t="str">
            <v/>
          </cell>
        </row>
        <row r="1503">
          <cell r="C1503" t="str">
            <v/>
          </cell>
        </row>
        <row r="1504">
          <cell r="C1504" t="str">
            <v/>
          </cell>
        </row>
        <row r="1505">
          <cell r="C1505" t="str">
            <v/>
          </cell>
        </row>
        <row r="1506">
          <cell r="C1506" t="str">
            <v/>
          </cell>
        </row>
        <row r="1507">
          <cell r="C1507" t="str">
            <v/>
          </cell>
        </row>
        <row r="1508">
          <cell r="C1508" t="str">
            <v/>
          </cell>
        </row>
        <row r="1509">
          <cell r="C1509" t="str">
            <v/>
          </cell>
        </row>
        <row r="1510">
          <cell r="C1510" t="str">
            <v/>
          </cell>
        </row>
        <row r="1511">
          <cell r="C1511" t="str">
            <v/>
          </cell>
        </row>
        <row r="1512">
          <cell r="C1512" t="str">
            <v/>
          </cell>
        </row>
        <row r="1513">
          <cell r="C1513" t="str">
            <v/>
          </cell>
        </row>
        <row r="1514">
          <cell r="C1514" t="str">
            <v/>
          </cell>
        </row>
        <row r="1515">
          <cell r="C1515" t="str">
            <v/>
          </cell>
        </row>
        <row r="1516">
          <cell r="C1516" t="str">
            <v/>
          </cell>
        </row>
        <row r="1517">
          <cell r="C1517" t="str">
            <v/>
          </cell>
        </row>
        <row r="1518">
          <cell r="C1518" t="str">
            <v/>
          </cell>
        </row>
        <row r="1519">
          <cell r="C1519" t="str">
            <v/>
          </cell>
        </row>
        <row r="1520">
          <cell r="C1520" t="str">
            <v/>
          </cell>
        </row>
        <row r="1521">
          <cell r="C1521" t="str">
            <v/>
          </cell>
        </row>
        <row r="1522">
          <cell r="C1522" t="str">
            <v/>
          </cell>
        </row>
        <row r="1523">
          <cell r="C1523" t="str">
            <v/>
          </cell>
        </row>
        <row r="1524">
          <cell r="C1524" t="str">
            <v/>
          </cell>
        </row>
        <row r="1525">
          <cell r="C1525" t="str">
            <v/>
          </cell>
        </row>
        <row r="1526">
          <cell r="C1526" t="str">
            <v/>
          </cell>
        </row>
        <row r="1527">
          <cell r="C1527" t="str">
            <v/>
          </cell>
        </row>
        <row r="1528">
          <cell r="C1528" t="str">
            <v/>
          </cell>
        </row>
        <row r="1529">
          <cell r="C1529" t="str">
            <v/>
          </cell>
        </row>
        <row r="1530">
          <cell r="C1530" t="str">
            <v/>
          </cell>
        </row>
        <row r="1531">
          <cell r="C1531" t="str">
            <v/>
          </cell>
        </row>
        <row r="1532">
          <cell r="C1532" t="str">
            <v/>
          </cell>
        </row>
        <row r="1533">
          <cell r="C1533" t="str">
            <v/>
          </cell>
        </row>
        <row r="1534">
          <cell r="C1534" t="str">
            <v/>
          </cell>
        </row>
        <row r="1535">
          <cell r="C1535" t="str">
            <v/>
          </cell>
        </row>
        <row r="1536">
          <cell r="C1536" t="str">
            <v/>
          </cell>
        </row>
        <row r="1537">
          <cell r="C1537" t="str">
            <v/>
          </cell>
        </row>
        <row r="1538">
          <cell r="C1538" t="str">
            <v/>
          </cell>
        </row>
        <row r="1539">
          <cell r="C1539" t="str">
            <v/>
          </cell>
        </row>
        <row r="1540">
          <cell r="C1540" t="str">
            <v/>
          </cell>
        </row>
        <row r="1541">
          <cell r="C1541" t="str">
            <v/>
          </cell>
        </row>
        <row r="1542">
          <cell r="C1542" t="str">
            <v/>
          </cell>
        </row>
        <row r="1543">
          <cell r="C1543" t="str">
            <v/>
          </cell>
        </row>
        <row r="1544">
          <cell r="C1544" t="str">
            <v/>
          </cell>
        </row>
        <row r="1545">
          <cell r="C1545" t="str">
            <v/>
          </cell>
        </row>
        <row r="1546">
          <cell r="C1546" t="str">
            <v/>
          </cell>
        </row>
        <row r="1547">
          <cell r="C1547" t="str">
            <v/>
          </cell>
        </row>
        <row r="1548">
          <cell r="C1548" t="str">
            <v/>
          </cell>
        </row>
        <row r="1549">
          <cell r="C1549" t="str">
            <v/>
          </cell>
        </row>
        <row r="1550">
          <cell r="C1550" t="str">
            <v/>
          </cell>
        </row>
        <row r="1551">
          <cell r="C1551" t="str">
            <v/>
          </cell>
        </row>
        <row r="1552">
          <cell r="C1552" t="str">
            <v/>
          </cell>
        </row>
        <row r="1553">
          <cell r="C1553" t="str">
            <v/>
          </cell>
        </row>
        <row r="1554">
          <cell r="C1554" t="str">
            <v/>
          </cell>
        </row>
        <row r="1555">
          <cell r="C1555" t="str">
            <v/>
          </cell>
        </row>
        <row r="1556">
          <cell r="C1556" t="str">
            <v/>
          </cell>
        </row>
        <row r="1557">
          <cell r="C1557" t="str">
            <v/>
          </cell>
        </row>
        <row r="1558">
          <cell r="C1558" t="str">
            <v/>
          </cell>
        </row>
        <row r="1559">
          <cell r="C1559" t="str">
            <v/>
          </cell>
        </row>
        <row r="1560">
          <cell r="C1560" t="str">
            <v/>
          </cell>
        </row>
        <row r="1561">
          <cell r="C1561" t="str">
            <v/>
          </cell>
        </row>
        <row r="1562">
          <cell r="C1562" t="str">
            <v/>
          </cell>
        </row>
        <row r="1563">
          <cell r="C1563" t="str">
            <v/>
          </cell>
        </row>
        <row r="1564">
          <cell r="C1564" t="str">
            <v/>
          </cell>
        </row>
        <row r="1565">
          <cell r="C1565" t="str">
            <v/>
          </cell>
        </row>
        <row r="1566">
          <cell r="C1566" t="str">
            <v/>
          </cell>
        </row>
        <row r="1567">
          <cell r="C1567" t="str">
            <v/>
          </cell>
        </row>
        <row r="1568">
          <cell r="C1568" t="str">
            <v/>
          </cell>
        </row>
        <row r="1569">
          <cell r="C1569" t="str">
            <v/>
          </cell>
        </row>
        <row r="1570">
          <cell r="C1570" t="str">
            <v/>
          </cell>
        </row>
        <row r="1571">
          <cell r="C1571" t="str">
            <v/>
          </cell>
        </row>
        <row r="1572">
          <cell r="C1572" t="str">
            <v/>
          </cell>
        </row>
        <row r="1573">
          <cell r="C1573" t="str">
            <v/>
          </cell>
        </row>
        <row r="1574">
          <cell r="C1574" t="str">
            <v/>
          </cell>
        </row>
        <row r="1575">
          <cell r="C1575" t="str">
            <v/>
          </cell>
        </row>
        <row r="1576">
          <cell r="C1576" t="str">
            <v/>
          </cell>
        </row>
        <row r="1577">
          <cell r="C1577" t="str">
            <v/>
          </cell>
        </row>
        <row r="1578">
          <cell r="C1578" t="str">
            <v/>
          </cell>
        </row>
        <row r="1579">
          <cell r="C1579" t="str">
            <v/>
          </cell>
        </row>
        <row r="1580">
          <cell r="C1580" t="str">
            <v/>
          </cell>
        </row>
        <row r="1581">
          <cell r="C1581" t="str">
            <v/>
          </cell>
        </row>
        <row r="1582">
          <cell r="C1582" t="str">
            <v/>
          </cell>
        </row>
        <row r="1583">
          <cell r="C1583" t="str">
            <v/>
          </cell>
        </row>
        <row r="1584">
          <cell r="C1584" t="str">
            <v/>
          </cell>
        </row>
        <row r="1585">
          <cell r="C1585" t="str">
            <v/>
          </cell>
        </row>
        <row r="1586">
          <cell r="C1586" t="str">
            <v/>
          </cell>
        </row>
        <row r="1587">
          <cell r="C1587" t="str">
            <v/>
          </cell>
        </row>
        <row r="1588">
          <cell r="C1588" t="str">
            <v/>
          </cell>
        </row>
        <row r="1589">
          <cell r="C1589" t="str">
            <v/>
          </cell>
        </row>
        <row r="1590">
          <cell r="C1590" t="str">
            <v/>
          </cell>
        </row>
        <row r="1591">
          <cell r="C1591" t="str">
            <v/>
          </cell>
        </row>
        <row r="1592">
          <cell r="C1592" t="str">
            <v/>
          </cell>
        </row>
        <row r="1593">
          <cell r="C1593" t="str">
            <v/>
          </cell>
        </row>
        <row r="1594">
          <cell r="C1594" t="str">
            <v/>
          </cell>
        </row>
        <row r="1595">
          <cell r="C1595" t="str">
            <v/>
          </cell>
        </row>
        <row r="1596">
          <cell r="C1596" t="str">
            <v/>
          </cell>
        </row>
        <row r="1597">
          <cell r="C1597" t="str">
            <v/>
          </cell>
        </row>
        <row r="1598">
          <cell r="C1598" t="str">
            <v/>
          </cell>
        </row>
        <row r="1599">
          <cell r="C1599" t="str">
            <v/>
          </cell>
        </row>
        <row r="1600">
          <cell r="C1600" t="str">
            <v/>
          </cell>
        </row>
        <row r="1601">
          <cell r="C1601" t="str">
            <v/>
          </cell>
        </row>
        <row r="1602">
          <cell r="C1602" t="str">
            <v/>
          </cell>
        </row>
        <row r="1603">
          <cell r="C1603" t="str">
            <v/>
          </cell>
        </row>
        <row r="1604">
          <cell r="C1604" t="str">
            <v/>
          </cell>
        </row>
        <row r="1605">
          <cell r="C1605" t="str">
            <v/>
          </cell>
        </row>
        <row r="1606">
          <cell r="C1606" t="str">
            <v/>
          </cell>
        </row>
        <row r="1607">
          <cell r="C1607" t="str">
            <v/>
          </cell>
        </row>
        <row r="1608">
          <cell r="C1608" t="str">
            <v/>
          </cell>
        </row>
        <row r="1609">
          <cell r="C1609" t="str">
            <v/>
          </cell>
        </row>
        <row r="1610">
          <cell r="C1610" t="str">
            <v/>
          </cell>
        </row>
        <row r="1611">
          <cell r="C1611" t="str">
            <v/>
          </cell>
        </row>
        <row r="1612">
          <cell r="C1612" t="str">
            <v/>
          </cell>
        </row>
        <row r="1613">
          <cell r="C1613" t="str">
            <v/>
          </cell>
        </row>
        <row r="1614">
          <cell r="C1614" t="str">
            <v/>
          </cell>
        </row>
        <row r="1615">
          <cell r="C1615" t="str">
            <v/>
          </cell>
        </row>
        <row r="1616">
          <cell r="C1616" t="str">
            <v/>
          </cell>
        </row>
        <row r="1617">
          <cell r="C1617" t="str">
            <v/>
          </cell>
        </row>
        <row r="1618">
          <cell r="C1618" t="str">
            <v/>
          </cell>
        </row>
        <row r="1619">
          <cell r="C1619" t="str">
            <v/>
          </cell>
        </row>
        <row r="1620">
          <cell r="C1620" t="str">
            <v/>
          </cell>
        </row>
        <row r="1621">
          <cell r="C1621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53">
          <cell r="C53" t="str">
            <v>Cross Arm Steel 2.000 mm ( UNSP 10 ) galvanis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1133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1134</v>
      </c>
      <c r="G7" s="524" t="s">
        <v>41</v>
      </c>
      <c r="H7" s="520" t="s">
        <v>1042</v>
      </c>
      <c r="I7" s="520" t="s">
        <v>1136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150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200</v>
      </c>
      <c r="G18" s="41">
        <f ca="1">IF(ISERROR(OFFSET('HARGA SATUAN'!$I$6,MATCH(C18,'HARGA SATUAN'!$C$7:$C$1495,0),0)),"",OFFSET('HARGA SATUAN'!$I$6,MATCH(C18,'HARGA SATUAN'!$C$7:$C$1495,0),0))</f>
        <v>25300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3x35+1x35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35</v>
      </c>
      <c r="G19" s="41">
        <f ca="1">IF(ISERROR(OFFSET('HARGA SATUAN'!$I$6,MATCH(C19,'HARGA SATUAN'!$C$7:$C$1495,0),0)),"",OFFSET('HARGA SATUAN'!$I$6,MATCH(C19,'HARGA SATUAN'!$C$7:$C$1495,0),0))</f>
        <v>30400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SUMIFS(RAB!$F$14:$F$141,RAB!$C$14:$C$141,C714)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SUMIFS(RAB!$F$14:$F$141,RAB!$C$14:$C$141,C715)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SUMIFS(RAB!$F$14:$F$141,RAB!$C$14:$C$141,C716)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SUMIFS(RAB!$F$14:$F$141,RAB!$C$14:$C$141,C717)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SUMIFS(RAB!$F$14:$F$141,RAB!$C$14:$C$141,C718)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SUMIFS(RAB!$F$14:$F$141,RAB!$C$14:$C$141,C719)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SUMIFS(RAB!$F$14:$F$141,RAB!$C$14:$C$141,C720)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SUMIFS(RAB!$F$14:$F$141,RAB!$C$14:$C$141,C721)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SUMIFS(RAB!$F$14:$F$141,RAB!$C$14:$C$141,C722)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SUMIFS(RAB!$F$14:$F$141,RAB!$C$14:$C$141,C723)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SUMIFS(RAB!$F$14:$F$141,RAB!$C$14:$C$141,C724)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SUMIFS(RAB!$F$14:$F$141,RAB!$C$14:$C$141,C725)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SUMIFS(RAB!$F$14:$F$141,RAB!$C$14:$C$141,C726)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SUMIFS(RAB!$F$14:$F$141,RAB!$C$14:$C$141,C727)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SUMIFS(RAB!$F$14:$F$141,RAB!$C$14:$C$141,C728)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SUMIFS(RAB!$F$14:$F$141,RAB!$C$14:$C$141,C729)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SUMIFS(RAB!$F$14:$F$141,RAB!$C$14:$C$141,C730)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SUMIFS(RAB!$F$14:$F$141,RAB!$C$14:$C$141,C731)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SUMIFS(RAB!$F$14:$F$141,RAB!$C$14:$C$141,C732)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SUMIFS(RAB!$F$14:$F$141,RAB!$C$14:$C$141,C733)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SUMIFS(RAB!$F$14:$F$141,RAB!$C$14:$C$141,C734)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SUMIFS(RAB!$F$14:$F$141,RAB!$C$14:$C$141,C735)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SUMIFS(RAB!$F$14:$F$141,RAB!$C$14:$C$141,C736)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SUMIFS(RAB!$F$14:$F$141,RAB!$C$14:$C$141,C737)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SUMIFS(RAB!$F$14:$F$141,RAB!$C$14:$C$141,C738)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SUMIFS(RAB!$F$14:$F$141,RAB!$C$14:$C$141,C739)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SUMIFS(RAB!$F$14:$F$141,RAB!$C$14:$C$141,C740)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SUMIFS(RAB!$F$14:$F$141,RAB!$C$14:$C$141,C741)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SUMIFS(RAB!$F$14:$F$141,RAB!$C$14:$C$141,C742)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SUMIFS(RAB!$F$14:$F$141,RAB!$C$14:$C$141,C743)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SUMIFS(RAB!$F$14:$F$141,RAB!$C$14:$C$141,C744)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SUMIFS(RAB!$F$14:$F$141,RAB!$C$14:$C$141,C745)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SUMIFS(RAB!$F$14:$F$141,RAB!$C$14:$C$141,C746)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SUMIFS(RAB!$F$14:$F$141,RAB!$C$14:$C$141,C747)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SUMIFS(RAB!$F$14:$F$141,RAB!$C$14:$C$141,C748)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SUMIFS(RAB!$F$14:$F$141,RAB!$C$14:$C$141,C749)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SUMIFS(RAB!$F$14:$F$141,RAB!$C$14:$C$141,C750)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SUMIFS(RAB!$F$14:$F$141,RAB!$C$14:$C$141,C751)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SUMIFS(RAB!$F$14:$F$141,RAB!$C$14:$C$141,C752)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SUMIFS(RAB!$F$14:$F$141,RAB!$C$14:$C$141,C753)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SUMIFS(RAB!$F$14:$F$141,RAB!$C$14:$C$141,C754)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SUMIFS(RAB!$F$14:$F$141,RAB!$C$14:$C$141,C755)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SUMIFS(RAB!$F$14:$F$141,RAB!$C$14:$C$141,C756)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SUMIFS(RAB!$F$14:$F$141,RAB!$C$14:$C$141,C757)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SUMIFS(RAB!$F$14:$F$141,RAB!$C$14:$C$141,C758)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SUMIFS(RAB!$F$14:$F$141,RAB!$C$14:$C$141,C759)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SUMIFS(RAB!$F$14:$F$141,RAB!$C$14:$C$141,C760)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SUMIFS(RAB!$F$14:$F$141,RAB!$C$14:$C$141,C761)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SUMIFS(RAB!$F$14:$F$141,RAB!$C$14:$C$141,C762)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SUMIFS(RAB!$F$14:$F$141,RAB!$C$14:$C$141,C763)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SUMIFS(RAB!$F$14:$F$141,RAB!$C$14:$C$141,C764)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SUMIFS(RAB!$F$14:$F$141,RAB!$C$14:$C$141,C765)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SUMIFS(RAB!$F$14:$F$141,RAB!$C$14:$C$141,C766)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SUMIFS(RAB!$F$14:$F$141,RAB!$C$14:$C$141,C767)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SUMIFS(RAB!$F$14:$F$141,RAB!$C$14:$C$141,C768)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SUMIFS(RAB!$F$14:$F$141,RAB!$C$14:$C$141,C769)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SUMIFS(RAB!$F$14:$F$141,RAB!$C$14:$C$141,C770)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SUMIFS(RAB!$F$14:$F$141,RAB!$C$14:$C$141,C771)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SUMIFS(RAB!$F$14:$F$141,RAB!$C$14:$C$141,C772)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SUMIFS(RAB!$F$14:$F$141,RAB!$C$14:$C$141,C773)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SUMIFS(RAB!$F$14:$F$141,RAB!$C$14:$C$141,C774)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SUMIFS(RAB!$F$14:$F$141,RAB!$C$14:$C$141,C775)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SUMIFS(RAB!$F$14:$F$141,RAB!$C$14:$C$141,C776)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SUMIFS(RAB!$F$14:$F$141,RAB!$C$14:$C$141,C777)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SUMIFS(RAB!$F$14:$F$141,RAB!$C$14:$C$141,C778)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SUMIFS(RAB!$F$14:$F$141,RAB!$C$14:$C$141,C779)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SUMIFS(RAB!$F$14:$F$141,RAB!$C$14:$C$141,C780)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SUMIFS(RAB!$F$14:$F$141,RAB!$C$14:$C$141,C781)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SUMIFS(RAB!$F$14:$F$141,RAB!$C$14:$C$141,C782)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SUMIFS(RAB!$F$14:$F$141,RAB!$C$14:$C$141,C783)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SUMIFS(RAB!$F$14:$F$141,RAB!$C$14:$C$141,C784)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SUMIFS(RAB!$F$14:$F$141,RAB!$C$14:$C$141,C785)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SUMIFS(RAB!$F$14:$F$141,RAB!$C$14:$C$141,C786)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SUMIFS(RAB!$F$14:$F$141,RAB!$C$14:$C$141,C787)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SUMIFS(RAB!$F$14:$F$141,RAB!$C$14:$C$141,C788)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SUMIFS(RAB!$F$14:$F$141,RAB!$C$14:$C$141,C789)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SUMIFS(RAB!$F$14:$F$141,RAB!$C$14:$C$141,C790)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SUMIFS(RAB!$F$14:$F$141,RAB!$C$14:$C$141,C791)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SUMIFS(RAB!$F$14:$F$141,RAB!$C$14:$C$141,C792)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SUMIFS(RAB!$F$14:$F$141,RAB!$C$14:$C$141,C793)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SUMIFS(RAB!$F$14:$F$141,RAB!$C$14:$C$141,C794)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SUMIFS(RAB!$F$14:$F$141,RAB!$C$14:$C$141,C795)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SUMIFS(RAB!$F$14:$F$141,RAB!$C$14:$C$141,C796)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SUMIFS(RAB!$F$14:$F$141,RAB!$C$14:$C$141,C797)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SUMIFS(RAB!$F$14:$F$141,RAB!$C$14:$C$141,C798)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SUMIFS(RAB!$F$14:$F$141,RAB!$C$14:$C$141,C799)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SUMIFS(RAB!$F$14:$F$141,RAB!$C$14:$C$141,C800)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SUMIFS(RAB!$F$14:$F$141,RAB!$C$14:$C$141,C801)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SUMIFS(RAB!$F$14:$F$141,RAB!$C$14:$C$141,C802)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SUMIFS(RAB!$F$14:$F$141,RAB!$C$14:$C$141,C803)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SUMIFS(RAB!$F$14:$F$141,RAB!$C$14:$C$141,C804)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SUMIFS(RAB!$F$14:$F$141,RAB!$C$14:$C$141,C805)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SUMIFS(RAB!$F$14:$F$141,RAB!$C$14:$C$141,C806)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SUMIFS(RAB!$F$14:$F$141,RAB!$C$14:$C$141,C807)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SUMIFS(RAB!$F$14:$F$141,RAB!$C$14:$C$141,C808)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SUMIFS(RAB!$F$14:$F$141,RAB!$C$14:$C$141,C809)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SUMIFS(RAB!$F$14:$F$141,RAB!$C$14:$C$141,C810)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SUMIFS(RAB!$F$14:$F$141,RAB!$C$14:$C$141,C811)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SUMIFS(RAB!$F$14:$F$141,RAB!$C$14:$C$141,C812)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SUMIFS(RAB!$F$14:$F$141,RAB!$C$14:$C$141,C813)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SUMIFS(RAB!$F$14:$F$141,RAB!$C$14:$C$141,C814)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SUMIFS(RAB!$F$14:$F$141,RAB!$C$14:$C$141,C815)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SUMIFS(RAB!$F$14:$F$141,RAB!$C$14:$C$141,C816)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SUMIFS(RAB!$F$14:$F$141,RAB!$C$14:$C$141,C817)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SUMIFS(RAB!$F$14:$F$141,RAB!$C$14:$C$141,C818)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SUMIFS(RAB!$F$14:$F$141,RAB!$C$14:$C$141,C819)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SUMIFS(RAB!$F$14:$F$141,RAB!$C$14:$C$141,C820)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SUMIFS(RAB!$F$14:$F$141,RAB!$C$14:$C$141,C821)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SUMIFS(RAB!$F$14:$F$141,RAB!$C$14:$C$141,C822)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SUMIFS(RAB!$F$14:$F$141,RAB!$C$14:$C$141,C823)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SUMIFS(RAB!$F$14:$F$141,RAB!$C$14:$C$141,C824)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SUMIFS(RAB!$F$14:$F$141,RAB!$C$14:$C$141,C825)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SUMIFS(RAB!$F$14:$F$141,RAB!$C$14:$C$141,C826)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SUMIFS(RAB!$F$14:$F$141,RAB!$C$14:$C$141,C827)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SUMIFS(RAB!$F$14:$F$141,RAB!$C$14:$C$141,C828)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SUMIFS(RAB!$F$14:$F$141,RAB!$C$14:$C$141,C829)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SUMIFS(RAB!$F$14:$F$141,RAB!$C$14:$C$141,C830)</f>
        <v>200</v>
      </c>
      <c r="E830" s="26">
        <f t="shared" ca="1" si="34"/>
        <v>1</v>
      </c>
      <c r="F830" s="26">
        <f ca="1">IF(D830=0,0,SUM($E$713:E830))</f>
        <v>7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SUMIFS(RAB!$F$14:$F$141,RAB!$C$14:$C$141,C831)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SUMIFS(RAB!$F$14:$F$141,RAB!$C$14:$C$141,C832)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SUMIFS(RAB!$F$14:$F$141,RAB!$C$14:$C$141,C833)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SUMIFS(RAB!$F$14:$F$141,RAB!$C$14:$C$141,C834)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SUMIFS(RAB!$F$14:$F$141,RAB!$C$14:$C$141,C835)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SUMIFS(RAB!$F$14:$F$141,RAB!$C$14:$C$141,C836)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SUMIFS(RAB!$F$14:$F$141,RAB!$C$14:$C$141,C837)</f>
        <v>35</v>
      </c>
      <c r="E837" s="26">
        <f t="shared" ca="1" si="34"/>
        <v>1</v>
      </c>
      <c r="F837" s="26">
        <f ca="1">IF(D837=0,0,SUM($E$713:E837))</f>
        <v>8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SUMIFS(RAB!$F$14:$F$141,RAB!$C$14:$C$141,C838)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SUMIFS(RAB!$F$14:$F$141,RAB!$C$14:$C$141,C839)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SUMIFS(RAB!$F$14:$F$141,RAB!$C$14:$C$141,C840)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SUMIFS(RAB!$F$14:$F$141,RAB!$C$14:$C$141,C841)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SUMIFS(RAB!$F$14:$F$141,RAB!$C$14:$C$141,C842)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SUMIFS(RAB!$F$14:$F$141,RAB!$C$14:$C$141,C843)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SUMIFS(RAB!$F$14:$F$141,RAB!$C$14:$C$141,C844)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SUMIFS(RAB!$F$14:$F$141,RAB!$C$14:$C$141,C845)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SUMIFS(RAB!$F$14:$F$141,RAB!$C$14:$C$141,C846)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SUMIFS(RAB!$F$14:$F$141,RAB!$C$14:$C$141,C847)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SUMIFS(RAB!$F$14:$F$141,RAB!$C$14:$C$141,C848)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SUMIFS(RAB!$F$14:$F$141,RAB!$C$14:$C$141,C849)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SUMIFS(RAB!$F$14:$F$141,RAB!$C$14:$C$141,C850)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SUMIFS(RAB!$F$14:$F$141,RAB!$C$14:$C$141,C851)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SUMIFS(RAB!$F$14:$F$141,RAB!$C$14:$C$141,C852)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SUMIFS(RAB!$F$14:$F$141,RAB!$C$14:$C$141,C853)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SUMIFS(RAB!$F$14:$F$141,RAB!$C$14:$C$141,C854)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SUMIFS(RAB!$F$14:$F$141,RAB!$C$14:$C$141,C855)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SUMIFS(RAB!$F$14:$F$141,RAB!$C$14:$C$141,C856)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SUMIFS(RAB!$F$14:$F$141,RAB!$C$14:$C$141,C857)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SUMIFS(RAB!$F$14:$F$141,RAB!$C$14:$C$141,C858)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SUMIFS(RAB!$F$14:$F$141,RAB!$C$14:$C$141,C859)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SUMIFS(RAB!$F$14:$F$141,RAB!$C$14:$C$141,C860)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SUMIFS(RAB!$F$14:$F$141,RAB!$C$14:$C$141,C861)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SUMIFS(RAB!$F$14:$F$141,RAB!$C$14:$C$141,C862)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SUMIFS(RAB!$F$14:$F$141,RAB!$C$14:$C$141,C863)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SUMIFS(RAB!$F$14:$F$141,RAB!$C$14:$C$141,C864)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SUMIFS(RAB!$F$14:$F$141,RAB!$C$14:$C$141,C865)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SUMIFS(RAB!$F$14:$F$141,RAB!$C$14:$C$141,C866)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SUMIFS(RAB!$F$14:$F$141,RAB!$C$14:$C$141,C867)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SUMIFS(RAB!$F$14:$F$141,RAB!$C$14:$C$141,C868)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SUMIFS(RAB!$F$14:$F$141,RAB!$C$14:$C$141,C869)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SUMIFS(RAB!$F$14:$F$141,RAB!$C$14:$C$141,C870)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SUMIFS(RAB!$F$14:$F$141,RAB!$C$14:$C$141,C871)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SUMIFS(RAB!$F$14:$F$141,RAB!$C$14:$C$141,C872)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SUMIFS(RAB!$F$14:$F$141,RAB!$C$14:$C$141,C873)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SUMIFS(RAB!$F$14:$F$141,RAB!$C$14:$C$141,C874)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SUMIFS(RAB!$F$14:$F$141,RAB!$C$14:$C$141,C875)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SUMIFS(RAB!$F$14:$F$141,RAB!$C$14:$C$141,C876)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SUMIFS(RAB!$F$14:$F$141,RAB!$C$14:$C$141,C877)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SUMIFS(RAB!$F$14:$F$141,RAB!$C$14:$C$141,C878)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SUMIFS(RAB!$F$14:$F$141,RAB!$C$14:$C$141,C879)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SUMIFS(RAB!$F$14:$F$141,RAB!$C$14:$C$141,C880)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SUMIFS(RAB!$F$14:$F$141,RAB!$C$14:$C$141,C881)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SUMIFS(RAB!$F$14:$F$141,RAB!$C$14:$C$141,C882)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SUMIFS(RAB!$F$14:$F$141,RAB!$C$14:$C$141,C883)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SUMIFS(RAB!$F$14:$F$141,RAB!$C$14:$C$141,C884)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SUMIFS(RAB!$F$14:$F$141,RAB!$C$14:$C$141,C885)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SUMIFS(RAB!$F$14:$F$141,RAB!$C$14:$C$141,C886)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SUMIFS(RAB!$F$14:$F$141,RAB!$C$14:$C$141,C887)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SUMIFS(RAB!$F$14:$F$141,RAB!$C$14:$C$141,C888)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SUMIFS(RAB!$F$14:$F$141,RAB!$C$14:$C$141,C889)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SUMIFS(RAB!$F$14:$F$141,RAB!$C$14:$C$141,C890)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SUMIFS(RAB!$F$14:$F$141,RAB!$C$14:$C$141,C891)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SUMIFS(RAB!$F$14:$F$141,RAB!$C$14:$C$141,C892)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SUMIFS(RAB!$F$14:$F$141,RAB!$C$14:$C$141,C893)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SUMIFS(RAB!$F$14:$F$141,RAB!$C$14:$C$141,C894)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SUMIFS(RAB!$F$14:$F$141,RAB!$C$14:$C$141,C895)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SUMIFS(RAB!$F$14:$F$141,RAB!$C$14:$C$141,C896)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SUMIFS(RAB!$F$14:$F$141,RAB!$C$14:$C$141,C897)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SUMIFS(RAB!$F$14:$F$141,RAB!$C$14:$C$141,C898)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SUMIFS(RAB!$F$14:$F$141,RAB!$C$14:$C$141,C899)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SUMIFS(RAB!$F$14:$F$141,RAB!$C$14:$C$141,C900)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SUMIFS(RAB!$F$14:$F$141,RAB!$C$14:$C$141,C901)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SUMIFS(RAB!$F$14:$F$141,RAB!$C$14:$C$141,C902)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SUMIFS(RAB!$F$14:$F$141,RAB!$C$14:$C$141,C903)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SUMIFS(RAB!$F$14:$F$141,RAB!$C$14:$C$141,C904)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SUMIFS(RAB!$F$14:$F$141,RAB!$C$14:$C$141,C905)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SUMIFS(RAB!$F$14:$F$141,RAB!$C$14:$C$141,C906)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SUMIFS(RAB!$F$14:$F$141,RAB!$C$14:$C$141,C907)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SUMIFS(RAB!$F$14:$F$141,RAB!$C$14:$C$141,C908)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SUMIFS(RAB!$F$14:$F$141,RAB!$C$14:$C$141,C909)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SUMIFS(RAB!$F$14:$F$141,RAB!$C$14:$C$141,C910)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SUMIFS(RAB!$F$14:$F$141,RAB!$C$14:$C$141,C911)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SUMIFS(RAB!$F$14:$F$141,RAB!$C$14:$C$141,C912)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SUMIFS(RAB!$F$14:$F$141,RAB!$C$14:$C$141,C913)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SUMIFS(RAB!$F$14:$F$141,RAB!$C$14:$C$141,C914)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SUMIFS(RAB!$F$14:$F$141,RAB!$C$14:$C$141,C915)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SUMIFS(RAB!$F$14:$F$141,RAB!$C$14:$C$141,C916)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SUMIFS(RAB!$F$14:$F$141,RAB!$C$14:$C$141,C917)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SUMIFS(RAB!$F$14:$F$141,RAB!$C$14:$C$141,C918)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SUMIFS(RAB!$F$14:$F$141,RAB!$C$14:$C$141,C919)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SUMIFS(RAB!$F$14:$F$141,RAB!$C$14:$C$141,C920)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SUMIFS(RAB!$F$14:$F$141,RAB!$C$14:$C$141,C921)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SUMIFS(RAB!$F$14:$F$141,RAB!$C$14:$C$141,C922)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SUMIFS(RAB!$F$14:$F$141,RAB!$C$14:$C$141,C923)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SUMIFS(RAB!$F$14:$F$141,RAB!$C$14:$C$141,C924)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SUMIFS(RAB!$F$14:$F$141,RAB!$C$14:$C$141,C925)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SUMIFS(RAB!$F$14:$F$141,RAB!$C$14:$C$141,C926)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SUMIFS(RAB!$F$14:$F$141,RAB!$C$14:$C$141,C927)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SUMIFS(RAB!$F$14:$F$141,RAB!$C$14:$C$141,C928)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SUMIFS(RAB!$F$14:$F$141,RAB!$C$14:$C$141,C929)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SUMIFS(RAB!$F$14:$F$141,RAB!$C$14:$C$141,C930)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SUMIFS(RAB!$F$14:$F$141,RAB!$C$14:$C$141,C931)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SUMIFS(RAB!$F$14:$F$141,RAB!$C$14:$C$141,C932)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SUMIFS(RAB!$F$14:$F$141,RAB!$C$14:$C$141,C933)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SUMIFS(RAB!$F$14:$F$141,RAB!$C$14:$C$141,C934)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SUMIFS(RAB!$F$14:$F$141,RAB!$C$14:$C$141,C935)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SUMIFS(RAB!$F$14:$F$141,RAB!$C$14:$C$141,C936)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SUMIFS(RAB!$F$14:$F$141,RAB!$C$14:$C$141,C937)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SUMIFS(RAB!$F$14:$F$141,RAB!$C$14:$C$141,C938)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SUMIFS(RAB!$F$14:$F$141,RAB!$C$14:$C$141,C939)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SUMIFS(RAB!$F$14:$F$141,RAB!$C$14:$C$141,C940)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SUMIFS(RAB!$F$14:$F$141,RAB!$C$14:$C$141,C941)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SUMIFS(RAB!$F$14:$F$141,RAB!$C$14:$C$141,C942)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SUMIFS(RAB!$F$14:$F$141,RAB!$C$14:$C$141,C943)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SUMIFS(RAB!$F$14:$F$141,RAB!$C$14:$C$141,C944)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SUMIFS(RAB!$F$14:$F$141,RAB!$C$14:$C$141,C945)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SUMIFS(RAB!$F$14:$F$141,RAB!$C$14:$C$141,C946)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SUMIFS(RAB!$F$14:$F$141,RAB!$C$14:$C$141,C947)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SUMIFS(RAB!$F$14:$F$141,RAB!$C$14:$C$141,C948)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SUMIFS(RAB!$F$14:$F$141,RAB!$C$14:$C$141,C949)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SUMIFS(RAB!$F$14:$F$141,RAB!$C$14:$C$141,C950)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SUMIFS(RAB!$F$14:$F$141,RAB!$C$14:$C$141,C951)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SUMIFS(RAB!$F$14:$F$141,RAB!$C$14:$C$141,C952)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SUMIFS(RAB!$F$14:$F$141,RAB!$C$14:$C$141,C953)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SUMIFS(RAB!$F$14:$F$141,RAB!$C$14:$C$141,C954)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SUMIFS(RAB!$F$14:$F$141,RAB!$C$14:$C$141,C955)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SUMIFS(RAB!$F$14:$F$141,RAB!$C$14:$C$141,C956)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SUMIFS(RAB!$F$14:$F$141,RAB!$C$14:$C$141,C957)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SUMIFS(RAB!$F$14:$F$141,RAB!$C$14:$C$141,C958)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SUMIFS(RAB!$F$14:$F$141,RAB!$C$14:$C$141,C959)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SUMIFS(RAB!$F$14:$F$141,RAB!$C$14:$C$141,C960)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SUMIFS(RAB!$F$14:$F$141,RAB!$C$14:$C$141,C961)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SUMIFS(RAB!$F$14:$F$141,RAB!$C$14:$C$141,C962)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SUMIFS(RAB!$F$14:$F$141,RAB!$C$14:$C$141,C963)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SUMIFS(RAB!$F$14:$F$141,RAB!$C$14:$C$141,C964)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SUMIFS(RAB!$F$14:$F$141,RAB!$C$14:$C$141,C965)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SUMIFS(RAB!$F$14:$F$141,RAB!$C$14:$C$141,C966)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SUMIFS(RAB!$F$14:$F$141,RAB!$C$14:$C$141,C967)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SUMIFS(RAB!$F$14:$F$141,RAB!$C$14:$C$141,C968)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SUMIFS(RAB!$F$14:$F$141,RAB!$C$14:$C$141,C969)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SUMIFS(RAB!$F$14:$F$141,RAB!$C$14:$C$141,C970)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SUMIFS(RAB!$F$14:$F$141,RAB!$C$14:$C$141,C971)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SUMIFS(RAB!$F$14:$F$141,RAB!$C$14:$C$141,C972)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SUMIFS(RAB!$F$14:$F$141,RAB!$C$14:$C$141,C973)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SUMIFS(RAB!$F$14:$F$141,RAB!$C$14:$C$141,C974)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SUMIFS(RAB!$F$14:$F$141,RAB!$C$14:$C$141,C975)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SUMIFS(RAB!$F$14:$F$141,RAB!$C$14:$C$141,C976)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SUMIFS(RAB!$F$14:$F$141,RAB!$C$14:$C$141,C977)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SUMIFS(RAB!$F$14:$F$141,RAB!$C$14:$C$141,C978)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SUMIFS(RAB!$F$14:$F$141,RAB!$C$14:$C$141,C979)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SUMIFS(RAB!$F$14:$F$141,RAB!$C$14:$C$141,C980)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SUMIFS(RAB!$F$14:$F$141,RAB!$C$14:$C$141,C981)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SUMIFS(RAB!$F$14:$F$141,RAB!$C$14:$C$141,C982)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SUMIFS(RAB!$F$14:$F$141,RAB!$C$14:$C$141,C983)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SUMIFS(RAB!$F$14:$F$141,RAB!$C$14:$C$141,C984)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SUMIFS(RAB!$F$14:$F$141,RAB!$C$14:$C$141,C985)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SUMIFS(RAB!$F$14:$F$141,RAB!$C$14:$C$141,C986)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SUMIFS(RAB!$F$14:$F$141,RAB!$C$14:$C$141,C987)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SUMIFS(RAB!$F$14:$F$141,RAB!$C$14:$C$141,C988)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SUMIFS(RAB!$F$14:$F$141,RAB!$C$14:$C$141,C989)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SUMIFS(RAB!$F$14:$F$141,RAB!$C$14:$C$141,C990)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SUMIFS(RAB!$F$14:$F$141,RAB!$C$14:$C$141,C991)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SUMIFS(RAB!$F$14:$F$141,RAB!$C$14:$C$141,C992)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SUMIFS(RAB!$F$14:$F$141,RAB!$C$14:$C$141,C993)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SUMIFS(RAB!$F$14:$F$141,RAB!$C$14:$C$141,C994)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SUMIFS(RAB!$F$14:$F$141,RAB!$C$14:$C$141,C995)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SUMIFS(RAB!$F$14:$F$141,RAB!$C$14:$C$141,C996)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SUMIFS(RAB!$F$14:$F$141,RAB!$C$14:$C$141,C997)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SUMIFS(RAB!$F$14:$F$141,RAB!$C$14:$C$141,C998)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SUMIFS(RAB!$F$14:$F$141,RAB!$C$14:$C$141,C999)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SUMIFS(RAB!$F$14:$F$141,RAB!$C$14:$C$141,C1000)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SUMIFS(RAB!$F$14:$F$141,RAB!$C$14:$C$141,C1001)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SUMIFS(RAB!$F$14:$F$141,RAB!$C$14:$C$141,C1002)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SUMIFS(RAB!$F$14:$F$141,RAB!$C$14:$C$141,C1003)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SUMIFS(RAB!$F$14:$F$141,RAB!$C$14:$C$141,C1004)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SUMIFS(RAB!$F$14:$F$141,RAB!$C$14:$C$141,C1005)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SUMIFS(RAB!$F$14:$F$141,RAB!$C$14:$C$141,C1006)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SUMIFS(RAB!$F$14:$F$141,RAB!$C$14:$C$141,C1007)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SUMIFS(RAB!$F$14:$F$141,RAB!$C$14:$C$141,C1008)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SUMIFS(RAB!$F$14:$F$141,RAB!$C$14:$C$141,C1009)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SUMIFS(RAB!$F$14:$F$141,RAB!$C$14:$C$141,C1010)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SUMIFS(RAB!$F$14:$F$141,RAB!$C$14:$C$141,C1011)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SUMIFS(RAB!$F$14:$F$141,RAB!$C$14:$C$141,C1012)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SUMIFS(RAB!$F$14:$F$141,RAB!$C$14:$C$141,C1013)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SUMIFS(RAB!$F$14:$F$141,RAB!$C$14:$C$141,C1014)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SUMIFS(RAB!$F$14:$F$141,RAB!$C$14:$C$141,C1015)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SUMIFS(RAB!$F$14:$F$141,RAB!$C$14:$C$141,C1016)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SUMIFS(RAB!$F$14:$F$141,RAB!$C$14:$C$141,C1017)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SUMIFS(RAB!$F$14:$F$141,RAB!$C$14:$C$141,C1018)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SUMIFS(RAB!$F$14:$F$141,RAB!$C$14:$C$141,C1019)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SUMIFS(RAB!$F$14:$F$141,RAB!$C$14:$C$141,C1020)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SUMIFS(RAB!$F$14:$F$141,RAB!$C$14:$C$141,C1021)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SUMIFS(RAB!$F$14:$F$141,RAB!$C$14:$C$141,C1022)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SUMIFS(RAB!$F$14:$F$141,RAB!$C$14:$C$141,C1023)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SUMIFS(RAB!$F$14:$F$141,RAB!$C$14:$C$141,C1024)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SUMIFS(RAB!$F$14:$F$141,RAB!$C$14:$C$141,C1025)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SUMIFS(RAB!$F$14:$F$141,RAB!$C$14:$C$141,C1026)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SUMIFS(RAB!$F$14:$F$141,RAB!$C$14:$C$141,C1027)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SUMIFS(RAB!$F$14:$F$141,RAB!$C$14:$C$141,C1028)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SUMIFS(RAB!$F$14:$F$141,RAB!$C$14:$C$141,C1029)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SUMIFS(RAB!$F$14:$F$141,RAB!$C$14:$C$141,C1030)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SUMIFS(RAB!$F$14:$F$141,RAB!$C$14:$C$141,C1031)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SUMIFS(RAB!$F$14:$F$141,RAB!$C$14:$C$141,C1032)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SUMIFS(RAB!$F$14:$F$141,RAB!$C$14:$C$141,C1033)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SUMIFS(RAB!$F$14:$F$141,RAB!$C$14:$C$141,C1034)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SUMIFS(RAB!$F$14:$F$141,RAB!$C$14:$C$141,C1035)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SUMIFS(RAB!$F$14:$F$141,RAB!$C$14:$C$141,C1036)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SUMIFS(RAB!$F$14:$F$141,RAB!$C$14:$C$141,C1037)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SUMIFS(RAB!$F$14:$F$141,RAB!$C$14:$C$141,C1038)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SUMIFS(RAB!$F$14:$F$141,RAB!$C$14:$C$141,C1039)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SUMIFS(RAB!$F$14:$F$141,RAB!$C$14:$C$141,C1040)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SUMIFS(RAB!$F$14:$F$141,RAB!$C$14:$C$141,C1041)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SUMIFS(RAB!$F$14:$F$141,RAB!$C$14:$C$141,C1042)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SUMIFS(RAB!$F$14:$F$141,RAB!$C$14:$C$141,C1043)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SUMIFS(RAB!$F$14:$F$141,RAB!$C$14:$C$141,C1044)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SUMIFS(RAB!$F$14:$F$141,RAB!$C$14:$C$141,C1045)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SUMIFS(RAB!$F$14:$F$141,RAB!$C$14:$C$141,C1046)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SUMIFS(RAB!$F$14:$F$141,RAB!$C$14:$C$141,C1047)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SUMIFS(RAB!$F$14:$F$141,RAB!$C$14:$C$141,C1048)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SUMIFS(RAB!$F$14:$F$141,RAB!$C$14:$C$141,C1049)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SUMIFS(RAB!$F$14:$F$141,RAB!$C$14:$C$141,C1050)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SUMIFS(RAB!$F$14:$F$141,RAB!$C$14:$C$141,C1051)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SUMIFS(RAB!$F$14:$F$141,RAB!$C$14:$C$141,C1052)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SUMIFS(RAB!$F$14:$F$141,RAB!$C$14:$C$141,C1053)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SUMIFS(RAB!$F$14:$F$141,RAB!$C$14:$C$141,C1054)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SUMIFS(RAB!$F$14:$F$141,RAB!$C$14:$C$141,C1055)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SUMIFS(RAB!$F$14:$F$141,RAB!$C$14:$C$141,C1056)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SUMIFS(RAB!$F$14:$F$141,RAB!$C$14:$C$141,C1057)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SUMIFS(RAB!$F$14:$F$141,RAB!$C$14:$C$141,C1058)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SUMIFS(RAB!$F$14:$F$141,RAB!$C$14:$C$141,C1059)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SUMIFS(RAB!$F$14:$F$141,RAB!$C$14:$C$141,C1060)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SUMIFS(RAB!$F$14:$F$141,RAB!$C$14:$C$141,C1061)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SUMIFS(RAB!$F$14:$F$141,RAB!$C$14:$C$141,C1062)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SUMIFS(RAB!$F$14:$F$141,RAB!$C$14:$C$141,C1063)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SUMIFS(RAB!$F$14:$F$141,RAB!$C$14:$C$141,C1064)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SUMIFS(RAB!$F$14:$F$141,RAB!$C$14:$C$141,C1065)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SUMIFS(RAB!$F$14:$F$141,RAB!$C$14:$C$141,C1066)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SUMIFS(RAB!$F$14:$F$141,RAB!$C$14:$C$141,C1067)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SUMIFS(RAB!$F$14:$F$141,RAB!$C$14:$C$141,C1068)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SUMIFS(RAB!$F$14:$F$141,RAB!$C$14:$C$141,C1069)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SUMIFS(RAB!$F$14:$F$141,RAB!$C$14:$C$141,C1070)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SUMIFS(RAB!$F$14:$F$141,RAB!$C$14:$C$141,C1071)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SUMIFS(RAB!$F$14:$F$141,RAB!$C$14:$C$141,C1072)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SUMIFS(RAB!$F$14:$F$141,RAB!$C$14:$C$141,C1073)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SUMIFS(RAB!$F$14:$F$141,RAB!$C$14:$C$141,C1074)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SUMIFS(RAB!$F$14:$F$141,RAB!$C$14:$C$141,C1075)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SUMIFS(RAB!$F$14:$F$141,RAB!$C$14:$C$141,C1076)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SUMIFS(RAB!$F$14:$F$141,RAB!$C$14:$C$141,C1077)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SUMIFS(RAB!$F$14:$F$141,RAB!$C$14:$C$141,C1078)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SUMIFS(RAB!$F$14:$F$141,RAB!$C$14:$C$141,C1079)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SUMIFS(RAB!$F$14:$F$141,RAB!$C$14:$C$141,C1080)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SUMIFS(RAB!$F$14:$F$141,RAB!$C$14:$C$141,C1081)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SUMIFS(RAB!$F$14:$F$141,RAB!$C$14:$C$141,C1082)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SUMIFS(RAB!$F$14:$F$141,RAB!$C$14:$C$141,C1083)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SUMIFS(RAB!$F$14:$F$141,RAB!$C$14:$C$141,C1084)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SUMIFS(RAB!$F$14:$F$141,RAB!$C$14:$C$141,C1085)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SUMIFS(RAB!$F$14:$F$141,RAB!$C$14:$C$141,C1086)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SUMIFS(RAB!$F$14:$F$141,RAB!$C$14:$C$141,C1087)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SUMIFS(RAB!$F$14:$F$141,RAB!$C$14:$C$141,C1088)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SUMIFS(RAB!$F$14:$F$141,RAB!$C$14:$C$141,C1089)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SUMIFS(RAB!$F$14:$F$141,RAB!$C$14:$C$141,C1090)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SUMIFS(RAB!$F$14:$F$141,RAB!$C$14:$C$141,C1091)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SUMIFS(RAB!$F$14:$F$141,RAB!$C$14:$C$141,C1092)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SUMIFS(RAB!$F$14:$F$141,RAB!$C$14:$C$141,C1093)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SUMIFS(RAB!$F$14:$F$141,RAB!$C$14:$C$141,C1094)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SUMIFS(RAB!$F$14:$F$141,RAB!$C$14:$C$141,C1095)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SUMIFS(RAB!$F$14:$F$141,RAB!$C$14:$C$141,C1096)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SUMIFS(RAB!$F$14:$F$141,RAB!$C$14:$C$141,C1097)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SUMIFS(RAB!$F$14:$F$141,RAB!$C$14:$C$141,C1098)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SUMIFS(RAB!$F$14:$F$141,RAB!$C$14:$C$141,C1099)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SUMIFS(RAB!$F$14:$F$141,RAB!$C$14:$C$141,C1100)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SUMIFS(RAB!$F$14:$F$141,RAB!$C$14:$C$141,C1101)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SUMIFS(RAB!$F$14:$F$141,RAB!$C$14:$C$141,C1102)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SUMIFS(RAB!$F$14:$F$141,RAB!$C$14:$C$141,C1103)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SUMIFS(RAB!$F$14:$F$141,RAB!$C$14:$C$141,C1104)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SUMIFS(RAB!$F$14:$F$141,RAB!$C$14:$C$141,C1105)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SUMIFS(RAB!$F$14:$F$141,RAB!$C$14:$C$141,C1106)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SUMIFS(RAB!$F$14:$F$141,RAB!$C$14:$C$141,C1107)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SUMIFS(RAB!$F$14:$F$141,RAB!$C$14:$C$141,C1108)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SUMIFS(RAB!$F$14:$F$141,RAB!$C$14:$C$141,C1109)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SUMIFS(RAB!$F$14:$F$141,RAB!$C$14:$C$141,C1110)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SUMIFS(RAB!$F$14:$F$141,RAB!$C$14:$C$141,C1111)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SUMIFS(RAB!$F$14:$F$141,RAB!$C$14:$C$141,C1112)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SUMIFS(RAB!$F$14:$F$141,RAB!$C$14:$C$141,C1113)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SUMIFS(RAB!$F$14:$F$141,RAB!$C$14:$C$141,C1114)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SUMIFS(RAB!$F$14:$F$141,RAB!$C$14:$C$141,C1115)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SUMIFS(RAB!$F$14:$F$141,RAB!$C$14:$C$141,C1116)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SUMIFS(RAB!$F$14:$F$141,RAB!$C$14:$C$141,C1117)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SUMIFS(RAB!$F$14:$F$141,RAB!$C$14:$C$141,C1118)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SUMIFS(RAB!$F$14:$F$141,RAB!$C$14:$C$141,C1119)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SUMIFS(RAB!$F$14:$F$141,RAB!$C$14:$C$141,C1120)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SUMIFS(RAB!$F$14:$F$141,RAB!$C$14:$C$141,C1121)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SUMIFS(RAB!$F$14:$F$141,RAB!$C$14:$C$141,C1122)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SUMIFS(RAB!$F$14:$F$141,RAB!$C$14:$C$141,C1123)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SUMIFS(RAB!$F$14:$F$141,RAB!$C$14:$C$141,C1124)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SUMIFS(RAB!$F$14:$F$141,RAB!$C$14:$C$141,C1125)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SUMIFS(RAB!$F$14:$F$141,RAB!$C$14:$C$141,C1126)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SUMIFS(RAB!$F$14:$F$141,RAB!$C$14:$C$141,C1127)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SUMIFS(RAB!$F$14:$F$141,RAB!$C$14:$C$141,C1128)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SUMIFS(RAB!$F$14:$F$141,RAB!$C$14:$C$141,C1129)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SUMIFS(RAB!$F$14:$F$141,RAB!$C$14:$C$141,C1130)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SUMIFS(RAB!$F$14:$F$141,RAB!$C$14:$C$141,C1131)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SUMIFS(RAB!$F$14:$F$141,RAB!$C$14:$C$141,C1132)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SUMIFS(RAB!$F$14:$F$141,RAB!$C$14:$C$141,C1133)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SUMIFS(RAB!$F$14:$F$141,RAB!$C$14:$C$141,C1134)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SUMIFS(RAB!$F$14:$F$141,RAB!$C$14:$C$141,C1135)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SUMIFS(RAB!$F$14:$F$141,RAB!$C$14:$C$141,C1136)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SUMIFS(RAB!$F$14:$F$141,RAB!$C$14:$C$141,C1137)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SUMIFS(RAB!$F$14:$F$141,RAB!$C$14:$C$141,C1138)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SUMIFS(RAB!$F$14:$F$141,RAB!$C$14:$C$141,C1139)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SUMIFS(RAB!$F$14:$F$141,RAB!$C$14:$C$141,C1140)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SUMIFS(RAB!$F$14:$F$141,RAB!$C$14:$C$141,C1141)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SUMIFS(RAB!$F$14:$F$141,RAB!$C$14:$C$141,C1142)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SUMIFS(RAB!$F$14:$F$141,RAB!$C$14:$C$141,C1143)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SUMIFS(RAB!$F$14:$F$141,RAB!$C$14:$C$141,C1144)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SUMIFS(RAB!$F$14:$F$141,RAB!$C$14:$C$141,C1145)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SUMIFS(RAB!$F$14:$F$141,RAB!$C$14:$C$141,C1146)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SUMIFS(RAB!$F$14:$F$141,RAB!$C$14:$C$141,C1147)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SUMIFS(RAB!$F$14:$F$141,RAB!$C$14:$C$141,C1148)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SUMIFS(RAB!$F$14:$F$141,RAB!$C$14:$C$141,C1149)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SUMIFS(RAB!$F$14:$F$141,RAB!$C$14:$C$141,C1150)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SUMIFS(RAB!$F$14:$F$141,RAB!$C$14:$C$141,C1151)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SUMIFS(RAB!$F$14:$F$141,RAB!$C$14:$C$141,C1152)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SUMIFS(RAB!$F$14:$F$141,RAB!$C$14:$C$141,C1153)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SUMIFS(RAB!$F$14:$F$141,RAB!$C$14:$C$141,C1154)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SUMIFS(RAB!$F$14:$F$141,RAB!$C$14:$C$141,C1155)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SUMIFS(RAB!$F$14:$F$141,RAB!$C$14:$C$141,C1156)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SUMIFS(RAB!$F$14:$F$141,RAB!$C$14:$C$141,C1157)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SUMIFS(RAB!$F$14:$F$141,RAB!$C$14:$C$141,C1158)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SUMIFS(RAB!$F$14:$F$141,RAB!$C$14:$C$141,C1159)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SUMIFS(RAB!$F$14:$F$141,RAB!$C$14:$C$141,C1160)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SUMIFS(RAB!$F$14:$F$141,RAB!$C$14:$C$141,C1161)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SUMIFS(RAB!$F$14:$F$141,RAB!$C$14:$C$141,C1162)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SUMIFS(RAB!$F$14:$F$141,RAB!$C$14:$C$141,C1163)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SUMIFS(RAB!$F$14:$F$141,RAB!$C$14:$C$141,C1164)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SUMIFS(RAB!$F$14:$F$141,RAB!$C$14:$C$141,C1165)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SUMIFS(RAB!$F$14:$F$141,RAB!$C$14:$C$141,C1166)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SUMIFS(RAB!$F$14:$F$141,RAB!$C$14:$C$141,C1167)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SUMIFS(RAB!$F$14:$F$141,RAB!$C$14:$C$141,C1168)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SUMIFS(RAB!$F$14:$F$141,RAB!$C$14:$C$141,C1169)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SUMIFS(RAB!$F$14:$F$141,RAB!$C$14:$C$141,C1170)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SUMIFS(RAB!$F$14:$F$141,RAB!$C$14:$C$141,C1171)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SUMIFS(RAB!$F$14:$F$141,RAB!$C$14:$C$141,C1172)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SUMIFS(RAB!$F$14:$F$141,RAB!$C$14:$C$141,C1173)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SUMIFS(RAB!$F$14:$F$141,RAB!$C$14:$C$141,C1174)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SUMIFS(RAB!$F$14:$F$141,RAB!$C$14:$C$141,C1175)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SUMIFS(RAB!$F$14:$F$141,RAB!$C$14:$C$141,C1176)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SUMIFS(RAB!$F$14:$F$141,RAB!$C$14:$C$141,C1177)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SUMIFS(RAB!$F$14:$F$141,RAB!$C$14:$C$141,C1178)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SUMIFS(RAB!$F$14:$F$141,RAB!$C$14:$C$141,C1179)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SUMIFS(RAB!$F$14:$F$141,RAB!$C$14:$C$141,C1180)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SUMIFS(RAB!$F$14:$F$141,RAB!$C$14:$C$141,C1181)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SUMIFS(RAB!$F$14:$F$141,RAB!$C$14:$C$141,C1182)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SUMIFS(RAB!$F$14:$F$141,RAB!$C$14:$C$141,C1183)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SUMIFS(RAB!$F$14:$F$141,RAB!$C$14:$C$141,C1184)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SUMIFS(RAB!$F$14:$F$141,RAB!$C$14:$C$141,C1185)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SUMIFS(RAB!$F$14:$F$141,RAB!$C$14:$C$141,C1186)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SUMIFS(RAB!$F$14:$F$141,RAB!$C$14:$C$141,C1187)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SUMIFS(RAB!$F$14:$F$141,RAB!$C$14:$C$141,C1188)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SUMIFS(RAB!$F$14:$F$141,RAB!$C$14:$C$141,C1189)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SUMIFS(RAB!$F$14:$F$141,RAB!$C$14:$C$141,C1190)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SUMIFS(RAB!$F$14:$F$141,RAB!$C$14:$C$141,C1191)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SUMIFS(RAB!$F$14:$F$141,RAB!$C$14:$C$141,C1192)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SUMIFS(RAB!$F$14:$F$141,RAB!$C$14:$C$141,C1193)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SUMIFS(RAB!$F$14:$F$141,RAB!$C$14:$C$141,C1194)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SUMIFS(RAB!$F$14:$F$141,RAB!$C$14:$C$141,C1195)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SUMIFS(RAB!$F$14:$F$141,RAB!$C$14:$C$141,C1196)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SUMIFS(RAB!$F$14:$F$141,RAB!$C$14:$C$141,C1197)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SUMIFS(RAB!$F$14:$F$141,RAB!$C$14:$C$141,C1198)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SUMIFS(RAB!$F$14:$F$141,RAB!$C$14:$C$141,C1199)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SUMIFS(RAB!$F$14:$F$141,RAB!$C$14:$C$141,C1200)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SUMIFS(RAB!$F$14:$F$141,RAB!$C$14:$C$141,C1201)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SUMIFS(RAB!$F$14:$F$141,RAB!$C$14:$C$141,C1202)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SUMIFS(RAB!$F$14:$F$141,RAB!$C$14:$C$141,C1203)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SUMIFS(RAB!$F$14:$F$141,RAB!$C$14:$C$141,C1204)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SUMIFS(RAB!$F$14:$F$141,RAB!$C$14:$C$141,C1205)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SUMIFS(RAB!$F$14:$F$141,RAB!$C$14:$C$141,C1206)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SUMIFS(RAB!$F$14:$F$141,RAB!$C$14:$C$141,C1207)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SUMIFS(RAB!$F$14:$F$141,RAB!$C$14:$C$141,C1208)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SUMIFS(RAB!$F$14:$F$141,RAB!$C$14:$C$141,C1209)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SUMIFS(RAB!$F$14:$F$141,RAB!$C$14:$C$141,C1210)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SUMIFS(RAB!$F$14:$F$141,RAB!$C$14:$C$141,C1211)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SUMIFS(RAB!$F$14:$F$141,RAB!$C$14:$C$141,C1212)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SUMIFS(RAB!$F$14:$F$141,RAB!$C$14:$C$141,C1213)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SUMIFS(RAB!$F$14:$F$141,RAB!$C$14:$C$141,C1214)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SUMIFS(RAB!$F$14:$F$141,RAB!$C$14:$C$141,C1215)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SUMIFS(RAB!$F$14:$F$141,RAB!$C$14:$C$141,C1216)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SUMIFS(RAB!$F$14:$F$141,RAB!$C$14:$C$141,C1217)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SUMIFS(RAB!$F$14:$F$141,RAB!$C$14:$C$141,C1218)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SUMIFS(RAB!$F$14:$F$141,RAB!$C$14:$C$141,C1219)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SUMIFS(RAB!$F$14:$F$141,RAB!$C$14:$C$141,C1220)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SUMIFS(RAB!$F$14:$F$141,RAB!$C$14:$C$141,C1221)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SUMIFS(RAB!$F$14:$F$141,RAB!$C$14:$C$141,C1222)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SUMIFS(RAB!$F$14:$F$141,RAB!$C$14:$C$141,C1223)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SUMIFS(RAB!$F$14:$F$141,RAB!$C$14:$C$141,C1224)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SUMIFS(RAB!$F$14:$F$141,RAB!$C$14:$C$141,C1225)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SUMIFS(RAB!$F$14:$F$141,RAB!$C$14:$C$141,C1226)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SUMIFS(RAB!$F$14:$F$141,RAB!$C$14:$C$141,C1227)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SUMIFS(RAB!$F$14:$F$141,RAB!$C$14:$C$141,C1228)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SUMIFS(RAB!$F$14:$F$141,RAB!$C$14:$C$141,C1229)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SUMIFS(RAB!$F$14:$F$141,RAB!$C$14:$C$141,C1230)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SUMIFS(RAB!$F$14:$F$141,RAB!$C$14:$C$141,C1231)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SUMIFS(RAB!$F$14:$F$141,RAB!$C$14:$C$141,C1232)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SUMIFS(RAB!$F$14:$F$141,RAB!$C$14:$C$141,C1233)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SUMIFS(RAB!$F$14:$F$141,RAB!$C$14:$C$141,C1234)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SUMIFS(RAB!$F$14:$F$141,RAB!$C$14:$C$141,C1235)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SUMIFS(RAB!$F$14:$F$141,RAB!$C$14:$C$141,C1236)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SUMIFS(RAB!$F$14:$F$141,RAB!$C$14:$C$141,C1237)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SUMIFS(RAB!$F$14:$F$141,RAB!$C$14:$C$141,C1238)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SUMIFS(RAB!$F$14:$F$141,RAB!$C$14:$C$141,C1239)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SUMIFS(RAB!$F$14:$F$141,RAB!$C$14:$C$141,C1240)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SUMIFS(RAB!$F$14:$F$141,RAB!$C$14:$C$141,C1241)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SUMIFS(RAB!$F$14:$F$141,RAB!$C$14:$C$141,C1242)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SUMIFS(RAB!$F$14:$F$141,RAB!$C$14:$C$141,C1243)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SUMIFS(RAB!$F$14:$F$141,RAB!$C$14:$C$141,C1244)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SUMIFS(RAB!$F$14:$F$141,RAB!$C$14:$C$141,C1245)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SUMIFS(RAB!$F$14:$F$141,RAB!$C$14:$C$141,C1246)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SUMIFS(RAB!$F$14:$F$141,RAB!$C$14:$C$141,C1247)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SUMIFS(RAB!$F$14:$F$141,RAB!$C$14:$C$141,C1248)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SUMIFS(RAB!$F$14:$F$141,RAB!$C$14:$C$141,C1249)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SUMIFS(RAB!$F$14:$F$141,RAB!$C$14:$C$141,C1250)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SUMIFS(RAB!$F$14:$F$141,RAB!$C$14:$C$141,C1251)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SUMIFS(RAB!$F$14:$F$141,RAB!$C$14:$C$141,C1252)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SUMIFS(RAB!$F$14:$F$141,RAB!$C$14:$C$141,C1253)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SUMIFS(RAB!$F$14:$F$141,RAB!$C$14:$C$141,C1254)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SUMIFS(RAB!$F$14:$F$141,RAB!$C$14:$C$141,C1255)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SUMIFS(RAB!$F$14:$F$141,RAB!$C$14:$C$141,C1256)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SUMIFS(RAB!$F$14:$F$141,RAB!$C$14:$C$141,C1257)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SUMIFS(RAB!$F$14:$F$141,RAB!$C$14:$C$141,C1258)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SUMIFS(RAB!$F$14:$F$141,RAB!$C$14:$C$141,C1259)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SUMIFS(RAB!$F$14:$F$141,RAB!$C$14:$C$141,C1260)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SUMIFS(RAB!$F$14:$F$141,RAB!$C$14:$C$141,C1261)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SUMIFS(RAB!$F$14:$F$141,RAB!$C$14:$C$141,C1262)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SUMIFS(RAB!$F$14:$F$141,RAB!$C$14:$C$141,C1263)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SUMIFS(RAB!$F$14:$F$141,RAB!$C$14:$C$141,C1264)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SUMIFS(RAB!$F$14:$F$141,RAB!$C$14:$C$141,C1265)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SUMIFS(RAB!$F$14:$F$141,RAB!$C$14:$C$141,C1266)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SUMIFS(RAB!$F$14:$F$141,RAB!$C$14:$C$141,C1267)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SUMIFS(RAB!$F$14:$F$141,RAB!$C$14:$C$141,C1268)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SUMIFS(RAB!$F$14:$F$141,RAB!$C$14:$C$141,C1269)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SUMIFS(RAB!$F$14:$F$141,RAB!$C$14:$C$141,C1270)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SUMIFS(RAB!$F$14:$F$141,RAB!$C$14:$C$141,C1271)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SUMIFS(RAB!$F$14:$F$141,RAB!$C$14:$C$141,C1272)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SUMIFS(RAB!$F$14:$F$141,RAB!$C$14:$C$141,C1273)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SUMIFS(RAB!$F$14:$F$141,RAB!$C$14:$C$141,C1274)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SUMIFS(RAB!$F$14:$F$141,RAB!$C$14:$C$141,C1275)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SUMIFS(RAB!$F$14:$F$141,RAB!$C$14:$C$141,C1276)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SUMIFS(RAB!$F$14:$F$141,RAB!$C$14:$C$141,C1277)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SUMIFS(RAB!$F$14:$F$141,RAB!$C$14:$C$141,C1278)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SUMIFS(RAB!$F$14:$F$141,RAB!$C$14:$C$141,C1279)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SUMIFS(RAB!$F$14:$F$141,RAB!$C$14:$C$141,C1280)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SUMIFS(RAB!$F$14:$F$141,RAB!$C$14:$C$141,C1281)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SUMIFS(RAB!$F$14:$F$141,RAB!$C$14:$C$141,C1282)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SUMIFS(RAB!$F$14:$F$141,RAB!$C$14:$C$141,C1283)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SUMIFS(RAB!$F$14:$F$141,RAB!$C$14:$C$141,C1284)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SUMIFS(RAB!$F$14:$F$141,RAB!$C$14:$C$141,C1285)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SUMIFS(RAB!$F$14:$F$141,RAB!$C$14:$C$141,C1286)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SUMIFS(RAB!$F$14:$F$141,RAB!$C$14:$C$141,C1287)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SUMIFS(RAB!$F$14:$F$141,RAB!$C$14:$C$141,C1288)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SUMIFS(RAB!$F$14:$F$141,RAB!$C$14:$C$141,C1289)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SUMIFS(RAB!$F$14:$F$141,RAB!$C$14:$C$141,C1290)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SUMIFS(RAB!$F$14:$F$141,RAB!$C$14:$C$141,C1291)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SUMIFS(RAB!$F$14:$F$141,RAB!$C$14:$C$141,C1292)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SUMIFS(RAB!$F$14:$F$141,RAB!$C$14:$C$141,C1293)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SUMIFS(RAB!$F$14:$F$141,RAB!$C$14:$C$141,C1294)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SUMIFS(RAB!$F$14:$F$141,RAB!$C$14:$C$141,C1295)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SUMIFS(RAB!$F$14:$F$141,RAB!$C$14:$C$141,C1296)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SUMIFS(RAB!$F$14:$F$141,RAB!$C$14:$C$141,C1297)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SUMIFS(RAB!$F$14:$F$141,RAB!$C$14:$C$141,C1298)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SUMIFS(RAB!$F$14:$F$141,RAB!$C$14:$C$141,C1299)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SUMIFS(RAB!$F$14:$F$141,RAB!$C$14:$C$141,C1300)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SUMIFS(RAB!$F$14:$F$141,RAB!$C$14:$C$141,C1301)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SUMIFS(RAB!$F$14:$F$141,RAB!$C$14:$C$141,C1302)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SUMIFS(RAB!$F$14:$F$141,RAB!$C$14:$C$141,C1303)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SUMIFS(RAB!$F$14:$F$141,RAB!$C$14:$C$141,C1304)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SUMIFS(RAB!$F$14:$F$141,RAB!$C$14:$C$141,C1305)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SUMIFS(RAB!$F$14:$F$141,RAB!$C$14:$C$141,C1306)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SUMIFS(RAB!$F$14:$F$141,RAB!$C$14:$C$141,C1307)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SUMIFS(RAB!$F$14:$F$141,RAB!$C$14:$C$141,C1308)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SUMIFS(RAB!$F$14:$F$141,RAB!$C$14:$C$141,C1309)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SUMIFS(RAB!$F$14:$F$141,RAB!$C$14:$C$141,C1310)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SUMIFS(RAB!$F$14:$F$141,RAB!$C$14:$C$141,C1311)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SUMIFS(RAB!$F$14:$F$141,RAB!$C$14:$C$141,C1312)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SUMIFS(RAB!$F$14:$F$141,RAB!$C$14:$C$141,C1313)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SUMIFS(RAB!$F$14:$F$141,RAB!$C$14:$C$141,C1314)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SUMIFS(RAB!$F$14:$F$141,RAB!$C$14:$C$141,C1315)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SUMIFS(RAB!$F$14:$F$141,RAB!$C$14:$C$141,C1316)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SUMIFS(RAB!$F$14:$F$141,RAB!$C$14:$C$141,C1317)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SUMIFS(RAB!$F$14:$F$141,RAB!$C$14:$C$141,C1318)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SUMIFS(RAB!$F$14:$F$141,RAB!$C$14:$C$141,C1319)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SUMIFS(RAB!$F$14:$F$141,RAB!$C$14:$C$141,C1320)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3" priority="5" operator="equal">
      <formula>0</formula>
    </cfRule>
  </conditionalFormatting>
  <conditionalFormatting sqref="A10:L65536">
    <cfRule type="cellIs" dxfId="62" priority="1" operator="equal">
      <formula>0</formula>
    </cfRule>
  </conditionalFormatting>
  <conditionalFormatting sqref="C12:C711">
    <cfRule type="cellIs" dxfId="61" priority="66" stopIfTrue="1" operator="equal">
      <formula>0</formula>
    </cfRule>
  </conditionalFormatting>
  <conditionalFormatting sqref="E712:E65536">
    <cfRule type="cellIs" dxfId="60" priority="16" stopIfTrue="1" operator="equal">
      <formula>0</formula>
    </cfRule>
  </conditionalFormatting>
  <conditionalFormatting sqref="G1:G11 E6:E11 E1:E3 H7 H10:H11 F10:F711 G712:G65536">
    <cfRule type="cellIs" dxfId="59" priority="69" stopIfTrue="1" operator="equal">
      <formula>0</formula>
    </cfRule>
  </conditionalFormatting>
  <conditionalFormatting sqref="G12:H711">
    <cfRule type="cellIs" dxfId="58" priority="12" stopIfTrue="1" operator="equal">
      <formula>0</formula>
    </cfRule>
  </conditionalFormatting>
  <conditionalFormatting sqref="I7:K7">
    <cfRule type="cellIs" dxfId="57" priority="4" stopIfTrue="1" operator="equal">
      <formula>0</formula>
    </cfRule>
  </conditionalFormatting>
  <conditionalFormatting sqref="I10:L711">
    <cfRule type="cellIs" dxfId="56" priority="2" stopIfTrue="1" operator="equal">
      <formula>0</formula>
    </cfRule>
  </conditionalFormatting>
  <conditionalFormatting sqref="L1:L6">
    <cfRule type="cellIs" dxfId="55" priority="10" operator="equal">
      <formula>0</formula>
    </cfRule>
  </conditionalFormatting>
  <conditionalFormatting sqref="M1:IV1048576 A8:G9">
    <cfRule type="cellIs" dxfId="5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PD PADI IN HOTEL 7,7-33KVA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KOL SUGIONO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SUMIFS(RAB!$F$14:$F$141,RAB!$C$14:$C$141,'REKAP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SUMIFS(RAB!$F$14:$F$141,RAB!$C$14:$C$141,'REKAP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SUMIFS(RAB!$F$14:$F$141,RAB!$C$14:$C$141,'REKAP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SUMIFS(RAB!$F$14:$F$141,RAB!$C$14:$C$141,'REKAP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SUMIFS(RAB!$F$14:$F$141,RAB!$C$14:$C$141,'REKAP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SUMIFS(RAB!$F$14:$F$141,RAB!$C$14:$C$141,'REKAP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SUMIFS(RAB!$F$14:$F$141,RAB!$C$14:$C$141,'REKAP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SUMIFS(RAB!$F$14:$F$141,RAB!$C$14:$C$141,'REKAP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SUMIFS(RAB!$F$14:$F$141,RAB!$C$14:$C$141,'REKAP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SUMIFS(RAB!$F$14:$F$141,RAB!$C$14:$C$141,'REKAP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SUMIFS(RAB!$F$14:$F$141,RAB!$C$14:$C$141,'REKAP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SUMIFS(RAB!$F$14:$F$141,RAB!$C$14:$C$141,'REKAP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SUMIFS(RAB!$F$14:$F$141,RAB!$C$14:$C$141,'REKAP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SUMIFS(RAB!$F$14:$F$141,RAB!$C$14:$C$141,'REKAP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SUMIFS(RAB!$F$14:$F$141,RAB!$C$14:$C$141,'REKAP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SUMIFS(RAB!$F$14:$F$141,RAB!$C$14:$C$141,'REKAP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SUMIFS(RAB!$F$14:$F$141,RAB!$C$14:$C$141,'REKAP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SUMIFS(RAB!$F$14:$F$141,RAB!$C$14:$C$141,'REKAP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SUMIFS(RAB!$F$14:$F$141,RAB!$C$14:$C$141,'REKAP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SUMIFS(RAB!$F$14:$F$141,RAB!$C$14:$C$141,'REKAP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4" sqref="C24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PD PADI IN HOTEL 7,7-33KVA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KOL SUGIONO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150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200</v>
      </c>
      <c r="G22" s="41">
        <f ca="1">IF(ISERROR(OFFSET('HARGA SATUAN'!$I$6,MATCH(C22,'HARGA SATUAN'!$C$7:$C$1495,0),0)),"",OFFSET('HARGA SATUAN'!$I$6,MATCH(C22,'HARGA SATUAN'!$C$7:$C$1495,0),0))</f>
        <v>25300</v>
      </c>
      <c r="H22" s="42">
        <f t="shared" ca="1" si="1"/>
        <v>5060000</v>
      </c>
      <c r="I22" s="42">
        <f t="shared" ca="1" si="2"/>
        <v>0</v>
      </c>
      <c r="J22" s="42">
        <f t="shared" ca="1" si="3"/>
        <v>0</v>
      </c>
      <c r="K22" s="43">
        <f t="shared" ca="1" si="0"/>
        <v>5060000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3x35+1x35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35</v>
      </c>
      <c r="G23" s="41">
        <f ca="1">IF(ISERROR(OFFSET('HARGA SATUAN'!$I$6,MATCH(C23,'HARGA SATUAN'!$C$7:$C$1495,0),0)),"",OFFSET('HARGA SATUAN'!$I$6,MATCH(C23,'HARGA SATUAN'!$C$7:$C$1495,0),0))</f>
        <v>30400</v>
      </c>
      <c r="H23" s="42">
        <f t="shared" ca="1" si="1"/>
        <v>1064000</v>
      </c>
      <c r="I23" s="42">
        <f t="shared" ca="1" si="2"/>
        <v>0</v>
      </c>
      <c r="J23" s="42">
        <f t="shared" ca="1" si="3"/>
        <v>0</v>
      </c>
      <c r="K23" s="43">
        <f t="shared" ca="1" si="0"/>
        <v>1064000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58723750</v>
      </c>
      <c r="I168" s="55">
        <f ca="1">SUM(I14:I167)</f>
        <v>0</v>
      </c>
      <c r="J168" s="55">
        <f ca="1">SUM(J14:J167)</f>
        <v>0</v>
      </c>
      <c r="K168" s="55">
        <f ca="1">SUM(K14:K167)</f>
        <v>58723750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5872375</v>
      </c>
      <c r="I169" s="60">
        <f ca="1">I168*0.1</f>
        <v>0</v>
      </c>
      <c r="J169" s="60">
        <f ca="1">J168*0.1</f>
        <v>0</v>
      </c>
      <c r="K169" s="60">
        <f ca="1">K168*0.1</f>
        <v>5872375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64596125</v>
      </c>
      <c r="I170" s="78">
        <f ca="1">SUM(I168:I169)</f>
        <v>0</v>
      </c>
      <c r="J170" s="61">
        <f ca="1">SUM(J168:J169)</f>
        <v>0</v>
      </c>
      <c r="K170" s="61">
        <f ca="1">SUM(K168:K169)</f>
        <v>64596125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SUMIFS(RAB!$F$14:$F$141,RAB!$C$14:$C$141,C224)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SUMIFS(RAB!$F$14:$F$141,RAB!$C$14:$C$141,C225)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SUMIFS(RAB!$F$14:$F$141,RAB!$C$14:$C$141,C226)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SUMIFS(RAB!$F$14:$F$141,RAB!$C$14:$C$141,C227)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SUMIFS(RAB!$F$14:$F$141,RAB!$C$14:$C$141,C228)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SUMIFS(RAB!$F$14:$F$141,RAB!$C$14:$C$141,C229)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SUMIFS(RAB!$F$14:$F$141,RAB!$C$14:$C$141,C230)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SUMIFS(RAB!$F$14:$F$141,RAB!$C$14:$C$141,C231)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SUMIFS(RAB!$F$14:$F$141,RAB!$C$14:$C$141,C232)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SUMIFS(RAB!$F$14:$F$141,RAB!$C$14:$C$141,C233)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SUMIFS(RAB!$F$14:$F$141,RAB!$C$14:$C$141,C234)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SUMIFS(RAB!$F$14:$F$141,RAB!$C$14:$C$141,C235)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SUMIFS(RAB!$F$14:$F$141,RAB!$C$14:$C$141,C236)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SUMIFS(RAB!$F$14:$F$141,RAB!$C$14:$C$141,C237)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SUMIFS(RAB!$F$14:$F$141,RAB!$C$14:$C$141,C238)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SUMIFS(RAB!$F$14:$F$141,RAB!$C$14:$C$141,C239)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SUMIFS(RAB!$F$14:$F$141,RAB!$C$14:$C$141,C240)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SUMIFS(RAB!$F$14:$F$141,RAB!$C$14:$C$141,C241)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SUMIFS(RAB!$F$14:$F$141,RAB!$C$14:$C$141,C242)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SUMIFS(RAB!$F$14:$F$141,RAB!$C$14:$C$141,C243)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SUMIFS(RAB!$F$14:$F$141,RAB!$C$14:$C$141,C244)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SUMIFS(RAB!$F$14:$F$141,RAB!$C$14:$C$141,C245)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SUMIFS(RAB!$F$14:$F$141,RAB!$C$14:$C$141,C246)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SUMIFS(RAB!$F$14:$F$141,RAB!$C$14:$C$141,C247)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SUMIFS(RAB!$F$14:$F$141,RAB!$C$14:$C$141,C248)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SUMIFS(RAB!$F$14:$F$141,RAB!$C$14:$C$141,C249)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SUMIFS(RAB!$F$14:$F$141,RAB!$C$14:$C$141,C250)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SUMIFS(RAB!$F$14:$F$141,RAB!$C$14:$C$141,C251)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SUMIFS(RAB!$F$14:$F$141,RAB!$C$14:$C$141,C252)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SUMIFS(RAB!$F$14:$F$141,RAB!$C$14:$C$141,C253)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SUMIFS(RAB!$F$14:$F$141,RAB!$C$14:$C$141,C254)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SUMIFS(RAB!$F$14:$F$141,RAB!$C$14:$C$141,C255)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SUMIFS(RAB!$F$14:$F$141,RAB!$C$14:$C$141,C256)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SUMIFS(RAB!$F$14:$F$141,RAB!$C$14:$C$141,C257)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SUMIFS(RAB!$F$14:$F$141,RAB!$C$14:$C$141,C258)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SUMIFS(RAB!$F$14:$F$141,RAB!$C$14:$C$141,C259)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SUMIFS(RAB!$F$14:$F$141,RAB!$C$14:$C$141,C260)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SUMIFS(RAB!$F$14:$F$141,RAB!$C$14:$C$141,C261)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SUMIFS(RAB!$F$14:$F$141,RAB!$C$14:$C$141,C262)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SUMIFS(RAB!$F$14:$F$141,RAB!$C$14:$C$141,C263)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SUMIFS(RAB!$F$14:$F$141,RAB!$C$14:$C$141,C264)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SUMIFS(RAB!$F$14:$F$141,RAB!$C$14:$C$141,C265)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SUMIFS(RAB!$F$14:$F$141,RAB!$C$14:$C$141,C266)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SUMIFS(RAB!$F$14:$F$141,RAB!$C$14:$C$141,C267)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SUMIFS(RAB!$F$14:$F$141,RAB!$C$14:$C$141,C268)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SUMIFS(RAB!$F$14:$F$141,RAB!$C$14:$C$141,C269)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SUMIFS(RAB!$F$14:$F$141,RAB!$C$14:$C$141,C270)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SUMIFS(RAB!$F$14:$F$141,RAB!$C$14:$C$141,C271)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SUMIFS(RAB!$F$14:$F$141,RAB!$C$14:$C$141,C272)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SUMIFS(RAB!$F$14:$F$141,RAB!$C$14:$C$141,C273)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SUMIFS(RAB!$F$14:$F$141,RAB!$C$14:$C$141,C274)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SUMIFS(RAB!$F$14:$F$141,RAB!$C$14:$C$141,C275)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SUMIFS(RAB!$F$14:$F$141,RAB!$C$14:$C$141,C276)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SUMIFS(RAB!$F$14:$F$141,RAB!$C$14:$C$141,C277)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SUMIFS(RAB!$F$14:$F$141,RAB!$C$14:$C$141,C278)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SUMIFS(RAB!$F$14:$F$141,RAB!$C$14:$C$141,C279)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SUMIFS(RAB!$F$14:$F$141,RAB!$C$14:$C$141,C280)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SUMIFS(RAB!$F$14:$F$141,RAB!$C$14:$C$141,C281)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SUMIFS(RAB!$F$14:$F$141,RAB!$C$14:$C$141,C282)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SUMIFS(RAB!$F$14:$F$141,RAB!$C$14:$C$141,C283)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SUMIFS(RAB!$F$14:$F$141,RAB!$C$14:$C$141,C284)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SUMIFS(RAB!$F$14:$F$141,RAB!$C$14:$C$141,C285)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SUMIFS(RAB!$F$14:$F$141,RAB!$C$14:$C$141,C286)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SUMIFS(RAB!$F$14:$F$141,RAB!$C$14:$C$141,C287)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SUMIFS(RAB!$F$14:$F$141,RAB!$C$14:$C$141,C288)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SUMIFS(RAB!$F$14:$F$141,RAB!$C$14:$C$141,C289)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SUMIFS(RAB!$F$14:$F$141,RAB!$C$14:$C$141,C290)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SUMIFS(RAB!$F$14:$F$141,RAB!$C$14:$C$141,C291)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SUMIFS(RAB!$F$14:$F$141,RAB!$C$14:$C$141,C292)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SUMIFS(RAB!$F$14:$F$141,RAB!$C$14:$C$141,C293)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SUMIFS(RAB!$F$14:$F$141,RAB!$C$14:$C$141,C294)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SUMIFS(RAB!$F$14:$F$141,RAB!$C$14:$C$141,C295)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SUMIFS(RAB!$F$14:$F$141,RAB!$C$14:$C$141,C296)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SUMIFS(RAB!$F$14:$F$141,RAB!$C$14:$C$141,C297)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SUMIFS(RAB!$F$14:$F$141,RAB!$C$14:$C$141,C298)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SUMIFS(RAB!$F$14:$F$141,RAB!$C$14:$C$141,C299)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SUMIFS(RAB!$F$14:$F$141,RAB!$C$14:$C$141,C300)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SUMIFS(RAB!$F$14:$F$141,RAB!$C$14:$C$141,C301)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SUMIFS(RAB!$F$14:$F$141,RAB!$C$14:$C$141,C302)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SUMIFS(RAB!$F$14:$F$141,RAB!$C$14:$C$141,C303)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SUMIFS(RAB!$F$14:$F$141,RAB!$C$14:$C$141,C304)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SUMIFS(RAB!$F$14:$F$141,RAB!$C$14:$C$141,C305)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SUMIFS(RAB!$F$14:$F$141,RAB!$C$14:$C$141,C306)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SUMIFS(RAB!$F$14:$F$141,RAB!$C$14:$C$141,C307)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SUMIFS(RAB!$F$14:$F$141,RAB!$C$14:$C$141,C308)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SUMIFS(RAB!$F$14:$F$141,RAB!$C$14:$C$141,C309)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SUMIFS(RAB!$F$14:$F$141,RAB!$C$14:$C$141,C310)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SUMIFS(RAB!$F$14:$F$141,RAB!$C$14:$C$141,C311)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SUMIFS(RAB!$F$14:$F$141,RAB!$C$14:$C$141,C312)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SUMIFS(RAB!$F$14:$F$141,RAB!$C$14:$C$141,C313)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SUMIFS(RAB!$F$14:$F$141,RAB!$C$14:$C$141,C314)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SUMIFS(RAB!$F$14:$F$141,RAB!$C$14:$C$141,C315)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SUMIFS(RAB!$F$14:$F$141,RAB!$C$14:$C$141,C316)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SUMIFS(RAB!$F$14:$F$141,RAB!$C$14:$C$141,C317)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SUMIFS(RAB!$F$14:$F$141,RAB!$C$14:$C$141,C318)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SUMIFS(RAB!$F$14:$F$141,RAB!$C$14:$C$141,C319)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SUMIFS(RAB!$F$14:$F$141,RAB!$C$14:$C$141,C320)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SUMIFS(RAB!$F$14:$F$141,RAB!$C$14:$C$141,C321)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SUMIFS(RAB!$F$14:$F$141,RAB!$C$14:$C$141,C322)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SUMIFS(RAB!$F$14:$F$141,RAB!$C$14:$C$141,C323)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SUMIFS(RAB!$F$14:$F$141,RAB!$C$14:$C$141,C324)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SUMIFS(RAB!$F$14:$F$141,RAB!$C$14:$C$141,C325)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SUMIFS(RAB!$F$14:$F$141,RAB!$C$14:$C$141,C326)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SUMIFS(RAB!$F$14:$F$141,RAB!$C$14:$C$141,C327)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SUMIFS(RAB!$F$14:$F$141,RAB!$C$14:$C$141,C328)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SUMIFS(RAB!$F$14:$F$141,RAB!$C$14:$C$141,C329)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SUMIFS(RAB!$F$14:$F$141,RAB!$C$14:$C$141,C330)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SUMIFS(RAB!$F$14:$F$141,RAB!$C$14:$C$141,C331)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SUMIFS(RAB!$F$14:$F$141,RAB!$C$14:$C$141,C332)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SUMIFS(RAB!$F$14:$F$141,RAB!$C$14:$C$141,C333)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SUMIFS(RAB!$F$14:$F$141,RAB!$C$14:$C$141,C334)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SUMIFS(RAB!$F$14:$F$141,RAB!$C$14:$C$141,C335)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SUMIFS(RAB!$F$14:$F$141,RAB!$C$14:$C$141,C336)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SUMIFS(RAB!$F$14:$F$141,RAB!$C$14:$C$141,C337)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SUMIFS(RAB!$F$14:$F$141,RAB!$C$14:$C$141,C338)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SUMIFS(RAB!$F$14:$F$141,RAB!$C$14:$C$141,C339)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SUMIFS(RAB!$F$14:$F$141,RAB!$C$14:$C$141,C340)</f>
        <v>200</v>
      </c>
      <c r="E340" s="24">
        <f t="shared" ca="1" si="22"/>
        <v>1</v>
      </c>
      <c r="F340" s="24">
        <f ca="1">IF(D340=0,0,SUM($E$223:E340))</f>
        <v>7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SUMIFS(RAB!$F$14:$F$141,RAB!$C$14:$C$141,C341)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SUMIFS(RAB!$F$14:$F$141,RAB!$C$14:$C$141,C342)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SUMIFS(RAB!$F$14:$F$141,RAB!$C$14:$C$141,C343)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SUMIFS(RAB!$F$14:$F$141,RAB!$C$14:$C$141,C344)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SUMIFS(RAB!$F$14:$F$141,RAB!$C$14:$C$141,C345)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SUMIFS(RAB!$F$14:$F$141,RAB!$C$14:$C$141,C346)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SUMIFS(RAB!$F$14:$F$141,RAB!$C$14:$C$141,C347)</f>
        <v>35</v>
      </c>
      <c r="E347" s="24">
        <f t="shared" ca="1" si="22"/>
        <v>1</v>
      </c>
      <c r="F347" s="24">
        <f ca="1">IF(D347=0,0,SUM($E$223:E347))</f>
        <v>8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SUMIFS(RAB!$F$14:$F$141,RAB!$C$14:$C$141,C348)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SUMIFS(RAB!$F$14:$F$141,RAB!$C$14:$C$141,C349)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SUMIFS(RAB!$F$14:$F$141,RAB!$C$14:$C$141,C350)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SUMIFS(RAB!$F$14:$F$141,RAB!$C$14:$C$141,C351)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SUMIFS(RAB!$F$14:$F$141,RAB!$C$14:$C$141,C352)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SUMIFS(RAB!$F$14:$F$141,RAB!$C$14:$C$141,C353)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SUMIFS(RAB!$F$14:$F$141,RAB!$C$14:$C$141,C354)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SUMIFS(RAB!$F$14:$F$141,RAB!$C$14:$C$141,C355)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SUMIFS(RAB!$F$14:$F$141,RAB!$C$14:$C$141,C356)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SUMIFS(RAB!$F$14:$F$141,RAB!$C$14:$C$141,C357)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SUMIFS(RAB!$F$14:$F$141,RAB!$C$14:$C$141,C358)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SUMIFS(RAB!$F$14:$F$141,RAB!$C$14:$C$141,C359)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SUMIFS(RAB!$F$14:$F$141,RAB!$C$14:$C$141,C360)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SUMIFS(RAB!$F$14:$F$141,RAB!$C$14:$C$141,C361)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SUMIFS(RAB!$F$14:$F$141,RAB!$C$14:$C$141,C362)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SUMIFS(RAB!$F$14:$F$141,RAB!$C$14:$C$141,C363)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SUMIFS(RAB!$F$14:$F$141,RAB!$C$14:$C$141,C364)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SUMIFS(RAB!$F$14:$F$141,RAB!$C$14:$C$141,C365)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SUMIFS(RAB!$F$14:$F$141,RAB!$C$14:$C$141,C366)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SUMIFS(RAB!$F$14:$F$141,RAB!$C$14:$C$141,C367)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SUMIFS(RAB!$F$14:$F$141,RAB!$C$14:$C$141,C368)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SUMIFS(RAB!$F$14:$F$141,RAB!$C$14:$C$141,C369)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SUMIFS(RAB!$F$14:$F$141,RAB!$C$14:$C$141,C370)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SUMIFS(RAB!$F$14:$F$141,RAB!$C$14:$C$141,C371)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SUMIFS(RAB!$F$14:$F$141,RAB!$C$14:$C$141,C372)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SUMIFS(RAB!$F$14:$F$141,RAB!$C$14:$C$141,C373)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1" priority="5" operator="equal">
      <formula>0</formula>
    </cfRule>
  </conditionalFormatting>
  <conditionalFormatting sqref="C16:C165">
    <cfRule type="cellIs" dxfId="50" priority="4" stopIfTrue="1" operator="equal">
      <formula>0</formula>
    </cfRule>
  </conditionalFormatting>
  <conditionalFormatting sqref="C16:E165">
    <cfRule type="cellIs" dxfId="49" priority="1" operator="equal">
      <formula>0</formula>
    </cfRule>
  </conditionalFormatting>
  <conditionalFormatting sqref="D224:F373">
    <cfRule type="cellIs" dxfId="48" priority="8" operator="equal">
      <formula>0</formula>
    </cfRule>
  </conditionalFormatting>
  <conditionalFormatting sqref="E1:E3 G1:G115 E6:E15 H12:I12 N13 F14:F15 H14:K115 E166:K166 G166:G223 E167:F167 H167:K167">
    <cfRule type="cellIs" dxfId="47" priority="43" stopIfTrue="1" operator="equal">
      <formula>0</formula>
    </cfRule>
  </conditionalFormatting>
  <conditionalFormatting sqref="E171:E65536">
    <cfRule type="cellIs" dxfId="46" priority="9" stopIfTrue="1" operator="equal">
      <formula>0</formula>
    </cfRule>
  </conditionalFormatting>
  <conditionalFormatting sqref="G224">
    <cfRule type="cellIs" dxfId="45" priority="10" operator="equal">
      <formula>0</formula>
    </cfRule>
  </conditionalFormatting>
  <conditionalFormatting sqref="G225:G65536">
    <cfRule type="cellIs" dxfId="44" priority="14" stopIfTrue="1" operator="equal">
      <formula>0</formula>
    </cfRule>
  </conditionalFormatting>
  <conditionalFormatting sqref="R14:T166 G116:K165">
    <cfRule type="cellIs" dxfId="4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03" activePane="bottomRight" state="frozen"/>
      <selection activeCell="D209" sqref="D209"/>
      <selection pane="topRight" activeCell="D209" sqref="D209"/>
      <selection pane="bottomLeft" activeCell="D209" sqref="D209"/>
      <selection pane="bottomRight" activeCell="C210" sqref="C2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1599</v>
      </c>
      <c r="G4" s="108" t="s">
        <v>1598</v>
      </c>
      <c r="H4" s="55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2" priority="4" operator="equal">
      <formula>0</formula>
    </cfRule>
  </conditionalFormatting>
  <conditionalFormatting sqref="B217 D217:G217">
    <cfRule type="cellIs" dxfId="41" priority="11" operator="equal">
      <formula>0</formula>
    </cfRule>
  </conditionalFormatting>
  <conditionalFormatting sqref="B8:C135">
    <cfRule type="cellIs" dxfId="40" priority="66" operator="equal">
      <formula>0</formula>
    </cfRule>
  </conditionalFormatting>
  <conditionalFormatting sqref="B216:G216">
    <cfRule type="cellIs" dxfId="39" priority="16" operator="equal">
      <formula>0</formula>
    </cfRule>
  </conditionalFormatting>
  <conditionalFormatting sqref="B218:G1496">
    <cfRule type="cellIs" dxfId="38" priority="1" operator="equal">
      <formula>0</formula>
    </cfRule>
  </conditionalFormatting>
  <conditionalFormatting sqref="C143:G149">
    <cfRule type="cellIs" dxfId="37" priority="20" operator="equal">
      <formula>0</formula>
    </cfRule>
  </conditionalFormatting>
  <conditionalFormatting sqref="D9:G142">
    <cfRule type="cellIs" dxfId="36" priority="26" operator="equal">
      <formula>0</formula>
    </cfRule>
  </conditionalFormatting>
  <conditionalFormatting sqref="D1:IV5 A1:C7 D6:K6 H1458:IV1460 H1461:XFD1488 H1489:H1496 I1489:XFD1497 A1497:H1497 A1498:XFD65539">
    <cfRule type="cellIs" dxfId="35" priority="178" operator="equal">
      <formula>0</formula>
    </cfRule>
  </conditionalFormatting>
  <conditionalFormatting sqref="D7:IV8 C136:C142 B136:B149 B150:G213 B214:B215 D214:G215">
    <cfRule type="cellIs" dxfId="34" priority="77" operator="equal">
      <formula>0</formula>
    </cfRule>
  </conditionalFormatting>
  <conditionalFormatting sqref="H9:H1421">
    <cfRule type="cellIs" dxfId="33" priority="3" operator="equal">
      <formula>0</formula>
    </cfRule>
  </conditionalFormatting>
  <conditionalFormatting sqref="H1422:I1457">
    <cfRule type="cellIs" dxfId="32" priority="143" operator="equal">
      <formula>0</formula>
    </cfRule>
  </conditionalFormatting>
  <conditionalFormatting sqref="I108:I1421">
    <cfRule type="cellIs" dxfId="31" priority="2" operator="equal">
      <formula>0</formula>
    </cfRule>
  </conditionalFormatting>
  <conditionalFormatting sqref="I9:IV107">
    <cfRule type="cellIs" dxfId="30" priority="153" operator="equal">
      <formula>0</formula>
    </cfRule>
  </conditionalFormatting>
  <conditionalFormatting sqref="J108:IV1457">
    <cfRule type="cellIs" dxfId="29" priority="5" operator="equal">
      <formula>0</formula>
    </cfRule>
  </conditionalFormatting>
  <conditionalFormatting sqref="M6:IV6">
    <cfRule type="cellIs" dxfId="2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0" t="s">
        <v>1453</v>
      </c>
      <c r="C2" s="560"/>
      <c r="D2" s="560"/>
      <c r="E2" s="56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5" t="s">
        <v>1528</v>
      </c>
      <c r="C4" s="566"/>
      <c r="D4" s="566"/>
      <c r="E4" s="567"/>
      <c r="F4" s="373"/>
      <c r="G4" s="373"/>
      <c r="H4" s="374"/>
      <c r="I4" s="592" t="s">
        <v>1529</v>
      </c>
      <c r="J4" s="593"/>
      <c r="K4" s="593"/>
      <c r="L4" s="594"/>
    </row>
    <row r="5" spans="1:12" ht="34.5" customHeight="1">
      <c r="A5" s="193"/>
      <c r="B5" s="376" t="s">
        <v>1378</v>
      </c>
      <c r="C5" s="224" t="s">
        <v>9</v>
      </c>
      <c r="D5" s="561" t="str">
        <f>DATA!D14</f>
        <v>PD PADI IN HOTEL 7,7-33KVA</v>
      </c>
      <c r="E5" s="562"/>
      <c r="F5" s="197"/>
      <c r="G5" s="197"/>
      <c r="I5" s="377" t="s">
        <v>1378</v>
      </c>
      <c r="J5" s="224" t="s">
        <v>9</v>
      </c>
      <c r="K5" s="595" t="str">
        <f>D5</f>
        <v>PD PADI IN HOTEL 7,7-33KVA</v>
      </c>
      <c r="L5" s="596"/>
    </row>
    <row r="6" spans="1:12" ht="31.5" customHeight="1">
      <c r="A6" s="193"/>
      <c r="B6" s="376" t="s">
        <v>1525</v>
      </c>
      <c r="C6" s="224" t="s">
        <v>9</v>
      </c>
      <c r="D6" s="570">
        <f>DATA!D17*1000</f>
        <v>7700</v>
      </c>
      <c r="E6" s="571"/>
      <c r="F6" s="197"/>
      <c r="G6" s="197"/>
      <c r="I6" s="377" t="s">
        <v>1526</v>
      </c>
      <c r="J6" s="224" t="s">
        <v>9</v>
      </c>
      <c r="K6" s="597">
        <f>DATA!D20*1000</f>
        <v>33000</v>
      </c>
      <c r="L6" s="598"/>
    </row>
    <row r="7" spans="1:12" ht="30.75" customHeight="1">
      <c r="A7" s="193"/>
      <c r="B7" s="376" t="s">
        <v>1440</v>
      </c>
      <c r="C7" s="224" t="s">
        <v>9</v>
      </c>
      <c r="D7" s="568">
        <f>DATA!D18</f>
        <v>1</v>
      </c>
      <c r="E7" s="569"/>
      <c r="F7" s="375" t="s">
        <v>1452</v>
      </c>
      <c r="I7" s="377" t="s">
        <v>1440</v>
      </c>
      <c r="J7" s="224" t="s">
        <v>9</v>
      </c>
      <c r="K7" s="599">
        <f>DATA!D21</f>
        <v>3</v>
      </c>
      <c r="L7" s="600"/>
    </row>
    <row r="8" spans="1:12" ht="51" customHeight="1">
      <c r="A8" s="193"/>
      <c r="B8" s="376" t="s">
        <v>1441</v>
      </c>
      <c r="C8" s="224" t="s">
        <v>9</v>
      </c>
      <c r="D8" s="568">
        <f>DATA!D19</f>
        <v>220</v>
      </c>
      <c r="E8" s="569"/>
      <c r="F8" s="375" t="s">
        <v>1452</v>
      </c>
      <c r="G8" s="370">
        <v>220</v>
      </c>
      <c r="I8" s="377" t="s">
        <v>1441</v>
      </c>
      <c r="J8" s="224" t="s">
        <v>9</v>
      </c>
      <c r="K8" s="599">
        <f>DATA!D22</f>
        <v>380</v>
      </c>
      <c r="L8" s="600"/>
    </row>
    <row r="9" spans="1:12" ht="30" customHeight="1" thickBot="1">
      <c r="A9" s="193"/>
      <c r="B9" s="382" t="s">
        <v>1537</v>
      </c>
      <c r="C9" s="372" t="s">
        <v>9</v>
      </c>
      <c r="D9" s="563">
        <f>IF(D7=1,D6/(380/3^0.5),(D6/(380*3^0.5)))</f>
        <v>35.096818995474621</v>
      </c>
      <c r="E9" s="564"/>
      <c r="F9" s="196"/>
      <c r="G9" s="371">
        <v>380</v>
      </c>
      <c r="I9" s="383" t="s">
        <v>1537</v>
      </c>
      <c r="J9" s="372" t="s">
        <v>9</v>
      </c>
      <c r="K9" s="601">
        <f>IF(K7=1,K6/(380/3^0.5),(K6/(380*3^0.5)))</f>
        <v>50.138312850678034</v>
      </c>
      <c r="L9" s="602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2"/>
      <c r="E12" s="573"/>
      <c r="F12" s="197"/>
      <c r="G12" s="197"/>
      <c r="I12" s="399" t="s">
        <v>1530</v>
      </c>
      <c r="J12" s="400" t="s">
        <v>9</v>
      </c>
      <c r="K12" s="572" t="s">
        <v>1647</v>
      </c>
      <c r="L12" s="573"/>
    </row>
    <row r="13" spans="1:12" ht="31.5" customHeight="1">
      <c r="A13" s="193"/>
      <c r="B13" s="407" t="s">
        <v>1379</v>
      </c>
      <c r="C13" s="387" t="s">
        <v>9</v>
      </c>
      <c r="D13" s="576"/>
      <c r="E13" s="577"/>
      <c r="F13" s="197"/>
      <c r="G13" s="197"/>
      <c r="I13" s="401" t="s">
        <v>1379</v>
      </c>
      <c r="J13" s="387" t="s">
        <v>9</v>
      </c>
      <c r="K13" s="576" t="s">
        <v>1648</v>
      </c>
      <c r="L13" s="577"/>
    </row>
    <row r="14" spans="1:12" ht="30.75" customHeight="1">
      <c r="A14" s="193"/>
      <c r="B14" s="407" t="s">
        <v>1531</v>
      </c>
      <c r="C14" s="387" t="s">
        <v>9</v>
      </c>
      <c r="D14" s="584"/>
      <c r="E14" s="585"/>
      <c r="F14" s="375" t="s">
        <v>1452</v>
      </c>
      <c r="G14" s="379">
        <v>50</v>
      </c>
      <c r="I14" s="401" t="s">
        <v>1531</v>
      </c>
      <c r="J14" s="387" t="s">
        <v>9</v>
      </c>
      <c r="K14" s="586">
        <v>50</v>
      </c>
      <c r="L14" s="587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8">
        <v>0</v>
      </c>
      <c r="E16" s="589"/>
      <c r="F16" s="375"/>
      <c r="G16" s="379">
        <v>160</v>
      </c>
      <c r="I16" s="401" t="s">
        <v>1533</v>
      </c>
      <c r="J16" s="387" t="s">
        <v>9</v>
      </c>
      <c r="K16" s="590">
        <f>K9</f>
        <v>50.138312850678034</v>
      </c>
      <c r="L16" s="591"/>
    </row>
    <row r="17" spans="1:12" ht="34.5" customHeight="1">
      <c r="A17" s="193"/>
      <c r="B17" s="407" t="s">
        <v>1534</v>
      </c>
      <c r="C17" s="387" t="s">
        <v>9</v>
      </c>
      <c r="D17" s="578">
        <f>IF(D15=1,D14/(20/3^0.5),(D14/(20*3^0.5)))</f>
        <v>0</v>
      </c>
      <c r="E17" s="579"/>
      <c r="F17" s="375" t="s">
        <v>1452</v>
      </c>
      <c r="G17" s="380">
        <v>200</v>
      </c>
      <c r="I17" s="401" t="s">
        <v>1534</v>
      </c>
      <c r="J17" s="387" t="s">
        <v>9</v>
      </c>
      <c r="K17" s="582">
        <f>IF(K15=1,K14/(20/3^0.5),(K14/(20*3^0.5)))</f>
        <v>1.4433756729740645</v>
      </c>
      <c r="L17" s="583"/>
    </row>
    <row r="18" spans="1:12" ht="34.5" customHeight="1">
      <c r="A18" s="193"/>
      <c r="B18" s="407" t="s">
        <v>1535</v>
      </c>
      <c r="C18" s="387" t="s">
        <v>9</v>
      </c>
      <c r="D18" s="578">
        <f>IF(D15=1,D14/(380/3^0.5),(D14/(380*3^0.5)))*1000</f>
        <v>0</v>
      </c>
      <c r="E18" s="579"/>
      <c r="F18" s="375" t="s">
        <v>1452</v>
      </c>
      <c r="G18" s="380">
        <v>250</v>
      </c>
      <c r="I18" s="401" t="s">
        <v>1535</v>
      </c>
      <c r="J18" s="387" t="s">
        <v>9</v>
      </c>
      <c r="K18" s="582">
        <f>IF(K15=1,K14/(380/3^0.5),(K14/(380*3^0.5)))*1000</f>
        <v>75.96714068284551</v>
      </c>
      <c r="L18" s="583"/>
    </row>
    <row r="19" spans="1:12" ht="30" customHeight="1">
      <c r="A19" s="193"/>
      <c r="B19" s="408" t="s">
        <v>1527</v>
      </c>
      <c r="C19" s="386" t="s">
        <v>9</v>
      </c>
      <c r="D19" s="578">
        <f>IF(D15=1,D14/(380/3^0.5),(D14/(380*3^0.5)))</f>
        <v>0</v>
      </c>
      <c r="E19" s="579"/>
      <c r="F19" s="196"/>
      <c r="G19" s="371"/>
      <c r="I19" s="403" t="s">
        <v>1527</v>
      </c>
      <c r="J19" s="386" t="s">
        <v>9</v>
      </c>
      <c r="K19" s="582">
        <f>IF(K15=1,K14/(380/3^0.5),(K14/(380*3^0.5)))</f>
        <v>7.5967140682845505E-2</v>
      </c>
      <c r="L19" s="583"/>
    </row>
    <row r="20" spans="1:12" ht="30" customHeight="1" thickBot="1">
      <c r="A20" s="193"/>
      <c r="B20" s="409" t="s">
        <v>1536</v>
      </c>
      <c r="C20" s="405" t="s">
        <v>9</v>
      </c>
      <c r="D20" s="574" t="e">
        <f>D16/D18</f>
        <v>#DIV/0!</v>
      </c>
      <c r="E20" s="575"/>
      <c r="F20" s="196"/>
      <c r="G20" s="371"/>
      <c r="I20" s="404" t="s">
        <v>1527</v>
      </c>
      <c r="J20" s="405" t="s">
        <v>9</v>
      </c>
      <c r="K20" s="580">
        <f>K16/K18</f>
        <v>0.65999999999999992</v>
      </c>
      <c r="L20" s="581"/>
    </row>
    <row r="21" spans="1:12" ht="9.75" customHeight="1">
      <c r="A21" s="193"/>
      <c r="B21" s="394" t="s">
        <v>1536</v>
      </c>
      <c r="C21" s="395" t="s">
        <v>9</v>
      </c>
      <c r="D21" s="559">
        <v>1</v>
      </c>
      <c r="E21" s="559"/>
      <c r="F21" s="396"/>
      <c r="G21" s="397"/>
      <c r="H21" s="398"/>
      <c r="I21" s="394" t="s">
        <v>1527</v>
      </c>
      <c r="J21" s="395" t="s">
        <v>9</v>
      </c>
      <c r="K21" s="559">
        <v>1</v>
      </c>
      <c r="L21" s="559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3"/>
      <c r="C1" s="603"/>
      <c r="D1" s="60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25.3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24515700</v>
      </c>
    </row>
    <row r="10" spans="2:11" ht="20.100000000000001" customHeight="1">
      <c r="B10" s="238" t="s">
        <v>1445</v>
      </c>
      <c r="C10" s="239" t="s">
        <v>9</v>
      </c>
      <c r="D10" s="245">
        <f ca="1">RAB!K147</f>
        <v>95195352.95084998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1903907.0590169996</v>
      </c>
    </row>
    <row r="12" spans="2:11" ht="9" customHeight="1">
      <c r="B12" s="604"/>
      <c r="C12" s="604"/>
      <c r="D12" s="604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PADI IN HOTEL 7,7-33KVA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1646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7.7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33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5" t="s">
        <v>1356</v>
      </c>
      <c r="C3" s="605"/>
      <c r="D3" s="605"/>
      <c r="E3" s="605"/>
      <c r="F3" s="252" t="str">
        <f>DATA!D14</f>
        <v>PD PADI IN HOTEL 7,7-33KVA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6" t="s">
        <v>1348</v>
      </c>
      <c r="C5" s="606" t="s">
        <v>1357</v>
      </c>
      <c r="D5" s="607" t="s">
        <v>1358</v>
      </c>
      <c r="E5" s="607" t="s">
        <v>1359</v>
      </c>
      <c r="F5" s="606" t="s">
        <v>1360</v>
      </c>
      <c r="G5" s="606"/>
      <c r="H5" s="606"/>
      <c r="I5" s="606"/>
      <c r="J5" s="606"/>
      <c r="K5" s="606" t="s">
        <v>1361</v>
      </c>
      <c r="L5" s="606"/>
      <c r="M5" s="254"/>
      <c r="N5" s="610" t="s">
        <v>1362</v>
      </c>
      <c r="O5" s="607" t="s">
        <v>1363</v>
      </c>
      <c r="P5" s="607" t="s">
        <v>1364</v>
      </c>
      <c r="Q5" s="607" t="s">
        <v>1365</v>
      </c>
      <c r="R5" s="255"/>
      <c r="S5" s="256"/>
      <c r="T5" s="608" t="s">
        <v>1366</v>
      </c>
      <c r="U5" s="257"/>
    </row>
    <row r="6" spans="1:21" ht="20.100000000000001" customHeight="1">
      <c r="B6" s="606"/>
      <c r="C6" s="606"/>
      <c r="D6" s="606"/>
      <c r="E6" s="60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1"/>
      <c r="O6" s="606"/>
      <c r="P6" s="606"/>
      <c r="Q6" s="606"/>
      <c r="R6" s="255"/>
      <c r="S6" s="256"/>
      <c r="T6" s="606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4048</v>
      </c>
      <c r="D7" s="263">
        <f>C7*4/24</f>
        <v>674.66666666666663</v>
      </c>
      <c r="E7" s="263">
        <f>C7-D7</f>
        <v>3373.3333333333335</v>
      </c>
      <c r="F7" s="264">
        <f ca="1">DATA!D10/1000000</f>
        <v>95.19535295084998</v>
      </c>
      <c r="G7" s="265">
        <f ca="1">DATA!$D$11/1000000</f>
        <v>1.9039070590169995</v>
      </c>
      <c r="H7" s="265">
        <f>C7*DATA!$D$5/1000000</f>
        <v>4.3885381857488923</v>
      </c>
      <c r="I7" s="265">
        <f>(C7*DATA!$D$5*DATA!$D$7)/1000000</f>
        <v>9.8742109179350071E-2</v>
      </c>
      <c r="J7" s="263">
        <f ca="1">SUM(F7:I7)</f>
        <v>101.58654030479524</v>
      </c>
      <c r="K7" s="266">
        <f>DATA!D9/1000000</f>
        <v>24.515699999999999</v>
      </c>
      <c r="L7" s="263">
        <f>((D7*DATA!$D$23)/1000000)+((E7*DATA!$D$24)/1000000)</f>
        <v>5.8481456000000005</v>
      </c>
      <c r="M7" s="263">
        <f>K7+L7</f>
        <v>30.363845599999998</v>
      </c>
      <c r="N7" s="263">
        <f ca="1">M7-J7</f>
        <v>-71.222694704795231</v>
      </c>
      <c r="O7" s="261">
        <v>1</v>
      </c>
      <c r="P7" s="263">
        <f ca="1">O7*N7</f>
        <v>-71.222694704795231</v>
      </c>
      <c r="Q7" s="263">
        <f ca="1">P7</f>
        <v>-71.222694704795231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12144</v>
      </c>
      <c r="D8" s="263">
        <f>C8*4/24</f>
        <v>2024</v>
      </c>
      <c r="E8" s="263">
        <f t="shared" ref="E8:E32" si="0">C8-D8</f>
        <v>10120</v>
      </c>
      <c r="F8" s="261"/>
      <c r="G8" s="265">
        <f ca="1">DATA!$D$11/1000000</f>
        <v>1.9039070590169995</v>
      </c>
      <c r="H8" s="265">
        <f>C8*DATA!$D$5/1000000</f>
        <v>13.165614557246677</v>
      </c>
      <c r="I8" s="265">
        <f>(C8*DATA!$D$5*DATA!$D$7)/1000000</f>
        <v>0.29622632753805023</v>
      </c>
      <c r="J8" s="263">
        <f t="shared" ref="J8:J32" ca="1" si="1">SUM(F8:I8)</f>
        <v>15.365747943801727</v>
      </c>
      <c r="K8" s="268"/>
      <c r="L8" s="263">
        <f>((D8*DATA!$D$23)/1000000)+((E8*DATA!$D$24)/1000000)</f>
        <v>17.5444368</v>
      </c>
      <c r="M8" s="263">
        <f t="shared" ref="M8:M32" si="2">K8+L8</f>
        <v>17.5444368</v>
      </c>
      <c r="N8" s="263">
        <f ca="1">M8-J8</f>
        <v>2.1786888561982725</v>
      </c>
      <c r="O8" s="262">
        <f>1/(1+'[93]Asumsi I'!$C$3)^(KKF!A8)</f>
        <v>0.89285714285714279</v>
      </c>
      <c r="P8" s="263">
        <f ca="1">O8*N8</f>
        <v>1.9452579073198859</v>
      </c>
      <c r="Q8" s="263">
        <f ca="1">Q7+P8</f>
        <v>-69.277436797475346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12144</v>
      </c>
      <c r="D9" s="263">
        <f t="shared" ref="D9:D32" si="5">C9*4/24</f>
        <v>2024</v>
      </c>
      <c r="E9" s="263">
        <f t="shared" si="0"/>
        <v>10120</v>
      </c>
      <c r="F9" s="261"/>
      <c r="G9" s="265">
        <f ca="1">DATA!$D$11/1000000</f>
        <v>1.9039070590169995</v>
      </c>
      <c r="H9" s="265">
        <f>C9*DATA!$D$5/1000000</f>
        <v>13.165614557246677</v>
      </c>
      <c r="I9" s="265">
        <f>(C9*DATA!$D$5*DATA!$D$7)/1000000</f>
        <v>0.29622632753805023</v>
      </c>
      <c r="J9" s="263">
        <f t="shared" ca="1" si="1"/>
        <v>15.365747943801727</v>
      </c>
      <c r="K9" s="263"/>
      <c r="L9" s="263">
        <f>((D9*DATA!$D$23)/1000000)+((E9*DATA!$D$24)/1000000)</f>
        <v>17.5444368</v>
      </c>
      <c r="M9" s="263">
        <f t="shared" si="2"/>
        <v>17.5444368</v>
      </c>
      <c r="N9" s="263">
        <f t="shared" ref="N9:N32" ca="1" si="6">M9-J9</f>
        <v>2.1786888561982725</v>
      </c>
      <c r="O9" s="269">
        <f>1/(1+'[93]Asumsi I'!$C$3)^(KKF!A9)</f>
        <v>0.79719387755102034</v>
      </c>
      <c r="P9" s="263">
        <f t="shared" ref="P9:P32" ca="1" si="7">O9*N9</f>
        <v>1.7368374172498982</v>
      </c>
      <c r="Q9" s="263">
        <f ca="1">Q8+P9</f>
        <v>-67.540599380225444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12144</v>
      </c>
      <c r="D10" s="263">
        <f t="shared" si="5"/>
        <v>2024</v>
      </c>
      <c r="E10" s="263">
        <f t="shared" si="0"/>
        <v>10120</v>
      </c>
      <c r="F10" s="261"/>
      <c r="G10" s="265">
        <f ca="1">DATA!$D$11/1000000</f>
        <v>1.9039070590169995</v>
      </c>
      <c r="H10" s="265">
        <f>C10*DATA!$D$5/1000000</f>
        <v>13.165614557246677</v>
      </c>
      <c r="I10" s="265">
        <f>(C10*DATA!$D$5*DATA!$D$7)/1000000</f>
        <v>0.29622632753805023</v>
      </c>
      <c r="J10" s="263">
        <f t="shared" ca="1" si="1"/>
        <v>15.365747943801727</v>
      </c>
      <c r="K10" s="261"/>
      <c r="L10" s="263">
        <f>((D10*DATA!$D$23)/1000000)+((E10*DATA!$D$24)/1000000)</f>
        <v>17.5444368</v>
      </c>
      <c r="M10" s="263">
        <f t="shared" si="2"/>
        <v>17.5444368</v>
      </c>
      <c r="N10" s="263">
        <f t="shared" ca="1" si="6"/>
        <v>2.1786888561982725</v>
      </c>
      <c r="O10" s="262">
        <f>1/(1+'[93]Asumsi I'!$C$3)^(KKF!A10)</f>
        <v>0.71178024781341087</v>
      </c>
      <c r="P10" s="263">
        <f t="shared" ca="1" si="7"/>
        <v>1.5507476939731231</v>
      </c>
      <c r="Q10" s="263">
        <f t="shared" ref="Q10:Q30" ca="1" si="9">Q9+P10</f>
        <v>-65.989851686252322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12144</v>
      </c>
      <c r="D11" s="263">
        <f t="shared" si="5"/>
        <v>2024</v>
      </c>
      <c r="E11" s="263">
        <f t="shared" si="0"/>
        <v>10120</v>
      </c>
      <c r="F11" s="261"/>
      <c r="G11" s="265">
        <f ca="1">DATA!$D$11/1000000</f>
        <v>1.9039070590169995</v>
      </c>
      <c r="H11" s="265">
        <f>C11*DATA!$D$5/1000000</f>
        <v>13.165614557246677</v>
      </c>
      <c r="I11" s="265">
        <f>(C11*DATA!$D$5*DATA!$D$7)/1000000</f>
        <v>0.29622632753805023</v>
      </c>
      <c r="J11" s="263">
        <f t="shared" ca="1" si="1"/>
        <v>15.365747943801727</v>
      </c>
      <c r="K11" s="261"/>
      <c r="L11" s="263">
        <f>((D11*DATA!$D$23)/1000000)+((E11*DATA!$D$24)/1000000)</f>
        <v>17.5444368</v>
      </c>
      <c r="M11" s="263">
        <f t="shared" si="2"/>
        <v>17.5444368</v>
      </c>
      <c r="N11" s="263">
        <f t="shared" ca="1" si="6"/>
        <v>2.1786888561982725</v>
      </c>
      <c r="O11" s="262">
        <f>1/(1+'[93]Asumsi I'!$C$3)^(KKF!A11)</f>
        <v>0.63551807840483121</v>
      </c>
      <c r="P11" s="263">
        <f t="shared" ca="1" si="7"/>
        <v>1.3845961553331458</v>
      </c>
      <c r="Q11" s="263">
        <f t="shared" ca="1" si="9"/>
        <v>-64.60525553091918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12144</v>
      </c>
      <c r="D12" s="263">
        <f t="shared" si="5"/>
        <v>2024</v>
      </c>
      <c r="E12" s="263">
        <f t="shared" si="0"/>
        <v>10120</v>
      </c>
      <c r="F12" s="261"/>
      <c r="G12" s="265">
        <f ca="1">DATA!$D$11/1000000</f>
        <v>1.9039070590169995</v>
      </c>
      <c r="H12" s="265">
        <f>C12*DATA!$D$5/1000000</f>
        <v>13.165614557246677</v>
      </c>
      <c r="I12" s="265">
        <f>(C12*DATA!$D$5*DATA!$D$7)/1000000</f>
        <v>0.29622632753805023</v>
      </c>
      <c r="J12" s="263">
        <f t="shared" ca="1" si="1"/>
        <v>15.365747943801727</v>
      </c>
      <c r="K12" s="261"/>
      <c r="L12" s="263">
        <f>((D12*DATA!$D$23)/1000000)+((E12*DATA!$D$24)/1000000)</f>
        <v>17.5444368</v>
      </c>
      <c r="M12" s="263">
        <f t="shared" si="2"/>
        <v>17.5444368</v>
      </c>
      <c r="N12" s="263">
        <f t="shared" ca="1" si="6"/>
        <v>2.1786888561982725</v>
      </c>
      <c r="O12" s="262">
        <f>1/(1+'[93]Asumsi I'!$C$3)^(KKF!A12)</f>
        <v>0.56742685571859919</v>
      </c>
      <c r="P12" s="263">
        <f t="shared" ca="1" si="7"/>
        <v>1.2362465672617371</v>
      </c>
      <c r="Q12" s="263">
        <f t="shared" ca="1" si="9"/>
        <v>-63.369008963657443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12144</v>
      </c>
      <c r="D13" s="263">
        <f t="shared" si="5"/>
        <v>2024</v>
      </c>
      <c r="E13" s="263">
        <f t="shared" si="0"/>
        <v>10120</v>
      </c>
      <c r="F13" s="261"/>
      <c r="G13" s="265">
        <f ca="1">DATA!$D$11/1000000</f>
        <v>1.9039070590169995</v>
      </c>
      <c r="H13" s="265">
        <f>C13*DATA!$D$5/1000000</f>
        <v>13.165614557246677</v>
      </c>
      <c r="I13" s="265">
        <f>(C13*DATA!$D$5*DATA!$D$7)/1000000</f>
        <v>0.29622632753805023</v>
      </c>
      <c r="J13" s="263">
        <f t="shared" ca="1" si="1"/>
        <v>15.365747943801727</v>
      </c>
      <c r="K13" s="261"/>
      <c r="L13" s="263">
        <f>((D13*DATA!$D$23)/1000000)+((E13*DATA!$D$24)/1000000)</f>
        <v>17.5444368</v>
      </c>
      <c r="M13" s="263">
        <f t="shared" si="2"/>
        <v>17.5444368</v>
      </c>
      <c r="N13" s="263">
        <f t="shared" ca="1" si="6"/>
        <v>2.1786888561982725</v>
      </c>
      <c r="O13" s="262">
        <f>1/(1+'[93]Asumsi I'!$C$3)^(KKF!A13)</f>
        <v>0.50663112117732068</v>
      </c>
      <c r="P13" s="263">
        <f t="shared" ca="1" si="7"/>
        <v>1.1037915779122651</v>
      </c>
      <c r="Q13" s="263">
        <f t="shared" ca="1" si="9"/>
        <v>-62.265217385745174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12144</v>
      </c>
      <c r="D14" s="263">
        <f t="shared" si="5"/>
        <v>2024</v>
      </c>
      <c r="E14" s="263">
        <f t="shared" si="0"/>
        <v>10120</v>
      </c>
      <c r="F14" s="261"/>
      <c r="G14" s="265">
        <f ca="1">DATA!$D$11/1000000</f>
        <v>1.9039070590169995</v>
      </c>
      <c r="H14" s="265">
        <f>C14*DATA!$D$5/1000000</f>
        <v>13.165614557246677</v>
      </c>
      <c r="I14" s="265">
        <f>(C14*DATA!$D$5*DATA!$D$7)/1000000</f>
        <v>0.29622632753805023</v>
      </c>
      <c r="J14" s="263">
        <f t="shared" ca="1" si="1"/>
        <v>15.365747943801727</v>
      </c>
      <c r="K14" s="261"/>
      <c r="L14" s="263">
        <f>((D14*DATA!$D$23)/1000000)+((E14*DATA!$D$24)/1000000)</f>
        <v>17.5444368</v>
      </c>
      <c r="M14" s="263">
        <f t="shared" si="2"/>
        <v>17.5444368</v>
      </c>
      <c r="N14" s="263">
        <f t="shared" ca="1" si="6"/>
        <v>2.1786888561982725</v>
      </c>
      <c r="O14" s="262">
        <f>1/(1+'[93]Asumsi I'!$C$3)^(KKF!A14)</f>
        <v>0.45234921533689343</v>
      </c>
      <c r="P14" s="263">
        <f t="shared" ca="1" si="7"/>
        <v>0.98552819456452234</v>
      </c>
      <c r="Q14" s="263">
        <f t="shared" ca="1" si="9"/>
        <v>-61.279689191180651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12144</v>
      </c>
      <c r="D15" s="263">
        <f t="shared" si="5"/>
        <v>2024</v>
      </c>
      <c r="E15" s="263">
        <f t="shared" si="0"/>
        <v>10120</v>
      </c>
      <c r="F15" s="261"/>
      <c r="G15" s="265">
        <f ca="1">DATA!$D$11/1000000</f>
        <v>1.9039070590169995</v>
      </c>
      <c r="H15" s="265">
        <f>C15*DATA!$D$5/1000000</f>
        <v>13.165614557246677</v>
      </c>
      <c r="I15" s="265">
        <f>(C15*DATA!$D$5*DATA!$D$7)/1000000</f>
        <v>0.29622632753805023</v>
      </c>
      <c r="J15" s="263">
        <f t="shared" ca="1" si="1"/>
        <v>15.365747943801727</v>
      </c>
      <c r="K15" s="261"/>
      <c r="L15" s="263">
        <f>((D15*DATA!$D$23)/1000000)+((E15*DATA!$D$24)/1000000)</f>
        <v>17.5444368</v>
      </c>
      <c r="M15" s="263">
        <f t="shared" si="2"/>
        <v>17.5444368</v>
      </c>
      <c r="N15" s="263">
        <f t="shared" ca="1" si="6"/>
        <v>2.1786888561982725</v>
      </c>
      <c r="O15" s="262">
        <f>1/(1+'[93]Asumsi I'!$C$3)^(KKF!A15)</f>
        <v>0.4038832279793691</v>
      </c>
      <c r="P15" s="263">
        <f t="shared" ca="1" si="7"/>
        <v>0.87993588800403777</v>
      </c>
      <c r="Q15" s="263">
        <f t="shared" ca="1" si="9"/>
        <v>-60.399753303176617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12144</v>
      </c>
      <c r="D16" s="263">
        <f t="shared" si="5"/>
        <v>2024</v>
      </c>
      <c r="E16" s="263">
        <f t="shared" si="0"/>
        <v>10120</v>
      </c>
      <c r="F16" s="261"/>
      <c r="G16" s="265">
        <f ca="1">DATA!$D$11/1000000</f>
        <v>1.9039070590169995</v>
      </c>
      <c r="H16" s="265">
        <f>C16*DATA!$D$5/1000000</f>
        <v>13.165614557246677</v>
      </c>
      <c r="I16" s="265">
        <f>(C16*DATA!$D$5*DATA!$D$7)/1000000</f>
        <v>0.29622632753805023</v>
      </c>
      <c r="J16" s="263">
        <f t="shared" ca="1" si="1"/>
        <v>15.365747943801727</v>
      </c>
      <c r="K16" s="261"/>
      <c r="L16" s="263">
        <f>((D16*DATA!$D$23)/1000000)+((E16*DATA!$D$24)/1000000)</f>
        <v>17.5444368</v>
      </c>
      <c r="M16" s="263">
        <f t="shared" si="2"/>
        <v>17.5444368</v>
      </c>
      <c r="N16" s="263">
        <f t="shared" ca="1" si="6"/>
        <v>2.1786888561982725</v>
      </c>
      <c r="O16" s="262">
        <f>1/(1+'[93]Asumsi I'!$C$3)^(KKF!A16)</f>
        <v>0.36061002498157957</v>
      </c>
      <c r="P16" s="263">
        <f t="shared" ca="1" si="7"/>
        <v>0.785657042860748</v>
      </c>
      <c r="Q16" s="263">
        <f t="shared" ca="1" si="9"/>
        <v>-59.614096260315868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12144</v>
      </c>
      <c r="D17" s="263">
        <f t="shared" si="5"/>
        <v>2024</v>
      </c>
      <c r="E17" s="263">
        <f t="shared" si="0"/>
        <v>10120</v>
      </c>
      <c r="F17" s="261"/>
      <c r="G17" s="265">
        <f ca="1">DATA!$D$11/1000000</f>
        <v>1.9039070590169995</v>
      </c>
      <c r="H17" s="265">
        <f>C17*DATA!$D$5/1000000</f>
        <v>13.165614557246677</v>
      </c>
      <c r="I17" s="265">
        <f>(C17*DATA!$D$5*DATA!$D$7)/1000000</f>
        <v>0.29622632753805023</v>
      </c>
      <c r="J17" s="263">
        <f t="shared" ca="1" si="1"/>
        <v>15.365747943801727</v>
      </c>
      <c r="K17" s="261"/>
      <c r="L17" s="263">
        <f>((D17*DATA!$D$23)/1000000)+((E17*DATA!$D$24)/1000000)</f>
        <v>17.5444368</v>
      </c>
      <c r="M17" s="263">
        <f t="shared" si="2"/>
        <v>17.5444368</v>
      </c>
      <c r="N17" s="263">
        <f t="shared" ca="1" si="6"/>
        <v>2.1786888561982725</v>
      </c>
      <c r="O17" s="262">
        <f>1/(1+'[93]Asumsi I'!$C$3)^(KKF!A17)</f>
        <v>0.32197323659069599</v>
      </c>
      <c r="P17" s="263">
        <f t="shared" ca="1" si="7"/>
        <v>0.70147950255423919</v>
      </c>
      <c r="Q17" s="263">
        <f t="shared" ca="1" si="9"/>
        <v>-58.912616757761626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12144</v>
      </c>
      <c r="D18" s="263">
        <f t="shared" si="5"/>
        <v>2024</v>
      </c>
      <c r="E18" s="263">
        <f t="shared" si="0"/>
        <v>10120</v>
      </c>
      <c r="F18" s="261"/>
      <c r="G18" s="265">
        <f ca="1">DATA!$D$11/1000000</f>
        <v>1.9039070590169995</v>
      </c>
      <c r="H18" s="265">
        <f>C18*DATA!$D$5/1000000</f>
        <v>13.165614557246677</v>
      </c>
      <c r="I18" s="265">
        <f>(C18*DATA!$D$5*DATA!$D$7)/1000000</f>
        <v>0.29622632753805023</v>
      </c>
      <c r="J18" s="263">
        <f t="shared" ca="1" si="1"/>
        <v>15.365747943801727</v>
      </c>
      <c r="K18" s="261"/>
      <c r="L18" s="263">
        <f>((D18*DATA!$D$23)/1000000)+((E18*DATA!$D$24)/1000000)</f>
        <v>17.5444368</v>
      </c>
      <c r="M18" s="263">
        <f t="shared" si="2"/>
        <v>17.5444368</v>
      </c>
      <c r="N18" s="263">
        <f t="shared" ca="1" si="6"/>
        <v>2.1786888561982725</v>
      </c>
      <c r="O18" s="262">
        <f>1/(1+'[93]Asumsi I'!$C$3)^(KKF!A18)</f>
        <v>0.28747610409883567</v>
      </c>
      <c r="P18" s="263">
        <f t="shared" ca="1" si="7"/>
        <v>0.62632098442342776</v>
      </c>
      <c r="Q18" s="263">
        <f t="shared" ca="1" si="9"/>
        <v>-58.286295773338196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12144</v>
      </c>
      <c r="D19" s="263">
        <f t="shared" si="5"/>
        <v>2024</v>
      </c>
      <c r="E19" s="263">
        <f t="shared" si="0"/>
        <v>10120</v>
      </c>
      <c r="F19" s="261"/>
      <c r="G19" s="265">
        <f ca="1">DATA!$D$11/1000000</f>
        <v>1.9039070590169995</v>
      </c>
      <c r="H19" s="265">
        <f>C19*DATA!$D$5/1000000</f>
        <v>13.165614557246677</v>
      </c>
      <c r="I19" s="265">
        <f>(C19*DATA!$D$5*DATA!$D$7)/1000000</f>
        <v>0.29622632753805023</v>
      </c>
      <c r="J19" s="263">
        <f t="shared" ca="1" si="1"/>
        <v>15.365747943801727</v>
      </c>
      <c r="K19" s="261"/>
      <c r="L19" s="263">
        <f>((D19*DATA!$D$23)/1000000)+((E19*DATA!$D$24)/1000000)</f>
        <v>17.5444368</v>
      </c>
      <c r="M19" s="263">
        <f t="shared" si="2"/>
        <v>17.5444368</v>
      </c>
      <c r="N19" s="263">
        <f t="shared" ca="1" si="6"/>
        <v>2.1786888561982725</v>
      </c>
      <c r="O19" s="262">
        <f>1/(1+'[93]Asumsi I'!$C$3)^(KKF!A19)</f>
        <v>0.25667509294538904</v>
      </c>
      <c r="P19" s="263">
        <f t="shared" ca="1" si="7"/>
        <v>0.55921516466377497</v>
      </c>
      <c r="Q19" s="263">
        <f t="shared" ca="1" si="9"/>
        <v>-57.72708060867442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12144</v>
      </c>
      <c r="D20" s="263">
        <f t="shared" si="5"/>
        <v>2024</v>
      </c>
      <c r="E20" s="263">
        <f t="shared" si="0"/>
        <v>10120</v>
      </c>
      <c r="F20" s="261"/>
      <c r="G20" s="265">
        <f ca="1">DATA!$D$11/1000000</f>
        <v>1.9039070590169995</v>
      </c>
      <c r="H20" s="265">
        <f>C20*DATA!$D$5/1000000</f>
        <v>13.165614557246677</v>
      </c>
      <c r="I20" s="265">
        <f>(C20*DATA!$D$5*DATA!$D$7)/1000000</f>
        <v>0.29622632753805023</v>
      </c>
      <c r="J20" s="263">
        <f t="shared" ca="1" si="1"/>
        <v>15.365747943801727</v>
      </c>
      <c r="K20" s="261"/>
      <c r="L20" s="263">
        <f>((D20*DATA!$D$23)/1000000)+((E20*DATA!$D$24)/1000000)</f>
        <v>17.5444368</v>
      </c>
      <c r="M20" s="263">
        <f t="shared" si="2"/>
        <v>17.5444368</v>
      </c>
      <c r="N20" s="263">
        <f t="shared" ca="1" si="6"/>
        <v>2.1786888561982725</v>
      </c>
      <c r="O20" s="262">
        <f>1/(1+'[93]Asumsi I'!$C$3)^(KKF!A20)</f>
        <v>0.22917419012981158</v>
      </c>
      <c r="P20" s="263">
        <f t="shared" ca="1" si="7"/>
        <v>0.4992992541640846</v>
      </c>
      <c r="Q20" s="263">
        <f t="shared" ca="1" si="9"/>
        <v>-57.227781354510334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12144</v>
      </c>
      <c r="D21" s="263">
        <f t="shared" si="5"/>
        <v>2024</v>
      </c>
      <c r="E21" s="263">
        <f t="shared" si="0"/>
        <v>10120</v>
      </c>
      <c r="F21" s="261"/>
      <c r="G21" s="265">
        <f ca="1">DATA!$D$11/1000000</f>
        <v>1.9039070590169995</v>
      </c>
      <c r="H21" s="265">
        <f>C21*DATA!$D$5/1000000</f>
        <v>13.165614557246677</v>
      </c>
      <c r="I21" s="265">
        <f>(C21*DATA!$D$5*DATA!$D$7)/1000000</f>
        <v>0.29622632753805023</v>
      </c>
      <c r="J21" s="263">
        <f t="shared" ca="1" si="1"/>
        <v>15.365747943801727</v>
      </c>
      <c r="K21" s="261"/>
      <c r="L21" s="263">
        <f>((D21*DATA!$D$23)/1000000)+((E21*DATA!$D$24)/1000000)</f>
        <v>17.5444368</v>
      </c>
      <c r="M21" s="263">
        <f t="shared" si="2"/>
        <v>17.5444368</v>
      </c>
      <c r="N21" s="263">
        <f t="shared" ca="1" si="6"/>
        <v>2.1786888561982725</v>
      </c>
      <c r="O21" s="262">
        <f>1/(1+'[93]Asumsi I'!$C$3)^(KKF!A21)</f>
        <v>0.20461981261590317</v>
      </c>
      <c r="P21" s="263">
        <f t="shared" ca="1" si="7"/>
        <v>0.44580290550364693</v>
      </c>
      <c r="Q21" s="263">
        <f t="shared" ca="1" si="9"/>
        <v>-56.781978449006687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12144</v>
      </c>
      <c r="D22" s="263">
        <f t="shared" si="5"/>
        <v>2024</v>
      </c>
      <c r="E22" s="263">
        <f t="shared" si="0"/>
        <v>10120</v>
      </c>
      <c r="F22" s="261"/>
      <c r="G22" s="265">
        <f ca="1">DATA!$D$11/1000000</f>
        <v>1.9039070590169995</v>
      </c>
      <c r="H22" s="265">
        <f>C22*DATA!$D$5/1000000</f>
        <v>13.165614557246677</v>
      </c>
      <c r="I22" s="265">
        <f>(C22*DATA!$D$5*DATA!$D$7)/1000000</f>
        <v>0.29622632753805023</v>
      </c>
      <c r="J22" s="263">
        <f t="shared" ca="1" si="1"/>
        <v>15.365747943801727</v>
      </c>
      <c r="K22" s="261"/>
      <c r="L22" s="263">
        <f>((D22*DATA!$D$23)/1000000)+((E22*DATA!$D$24)/1000000)</f>
        <v>17.5444368</v>
      </c>
      <c r="M22" s="263">
        <f t="shared" si="2"/>
        <v>17.5444368</v>
      </c>
      <c r="N22" s="263">
        <f t="shared" ca="1" si="6"/>
        <v>2.1786888561982725</v>
      </c>
      <c r="O22" s="262">
        <f>1/(1+'[93]Asumsi I'!$C$3)^(KKF!A22)</f>
        <v>0.18269626126419927</v>
      </c>
      <c r="P22" s="263">
        <f t="shared" ca="1" si="7"/>
        <v>0.39803830848539906</v>
      </c>
      <c r="Q22" s="263">
        <f t="shared" ca="1" si="9"/>
        <v>-56.38394014052129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12144</v>
      </c>
      <c r="D23" s="263">
        <f t="shared" si="5"/>
        <v>2024</v>
      </c>
      <c r="E23" s="263">
        <f t="shared" si="0"/>
        <v>10120</v>
      </c>
      <c r="F23" s="261"/>
      <c r="G23" s="265">
        <f ca="1">DATA!$D$11/1000000</f>
        <v>1.9039070590169995</v>
      </c>
      <c r="H23" s="265">
        <f>C23*DATA!$D$5/1000000</f>
        <v>13.165614557246677</v>
      </c>
      <c r="I23" s="265">
        <f>(C23*DATA!$D$5*DATA!$D$7)/1000000</f>
        <v>0.29622632753805023</v>
      </c>
      <c r="J23" s="263">
        <f t="shared" ca="1" si="1"/>
        <v>15.365747943801727</v>
      </c>
      <c r="K23" s="261"/>
      <c r="L23" s="263">
        <f>((D23*DATA!$D$23)/1000000)+((E23*DATA!$D$24)/1000000)</f>
        <v>17.5444368</v>
      </c>
      <c r="M23" s="263">
        <f t="shared" si="2"/>
        <v>17.5444368</v>
      </c>
      <c r="N23" s="263">
        <f t="shared" ca="1" si="6"/>
        <v>2.1786888561982725</v>
      </c>
      <c r="O23" s="262">
        <f>1/(1+'[93]Asumsi I'!$C$3)^(KKF!A23)</f>
        <v>0.16312166184303503</v>
      </c>
      <c r="P23" s="263">
        <f t="shared" ca="1" si="7"/>
        <v>0.35539134686196339</v>
      </c>
      <c r="Q23" s="263">
        <f t="shared" ca="1" si="9"/>
        <v>-56.028548793659326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12144</v>
      </c>
      <c r="D24" s="263">
        <f t="shared" si="5"/>
        <v>2024</v>
      </c>
      <c r="E24" s="263">
        <f t="shared" si="0"/>
        <v>10120</v>
      </c>
      <c r="F24" s="261"/>
      <c r="G24" s="265">
        <f ca="1">DATA!$D$11/1000000</f>
        <v>1.9039070590169995</v>
      </c>
      <c r="H24" s="265">
        <f>C24*DATA!$D$5/1000000</f>
        <v>13.165614557246677</v>
      </c>
      <c r="I24" s="265">
        <f>(C24*DATA!$D$5*DATA!$D$7)/1000000</f>
        <v>0.29622632753805023</v>
      </c>
      <c r="J24" s="263">
        <f t="shared" ca="1" si="1"/>
        <v>15.365747943801727</v>
      </c>
      <c r="K24" s="261"/>
      <c r="L24" s="263">
        <f>((D24*DATA!$D$23)/1000000)+((E24*DATA!$D$24)/1000000)</f>
        <v>17.5444368</v>
      </c>
      <c r="M24" s="263">
        <f t="shared" si="2"/>
        <v>17.5444368</v>
      </c>
      <c r="N24" s="263">
        <f t="shared" ca="1" si="6"/>
        <v>2.1786888561982725</v>
      </c>
      <c r="O24" s="262">
        <f>1/(1+'[93]Asumsi I'!$C$3)^(KKF!A24)</f>
        <v>0.14564434093128129</v>
      </c>
      <c r="P24" s="263">
        <f t="shared" ca="1" si="7"/>
        <v>0.31731370255532448</v>
      </c>
      <c r="Q24" s="263">
        <f t="shared" ca="1" si="9"/>
        <v>-55.711235091104001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12144</v>
      </c>
      <c r="D25" s="263">
        <f t="shared" si="5"/>
        <v>2024</v>
      </c>
      <c r="E25" s="263">
        <f t="shared" si="0"/>
        <v>10120</v>
      </c>
      <c r="F25" s="261"/>
      <c r="G25" s="265">
        <f ca="1">DATA!$D$11/1000000</f>
        <v>1.9039070590169995</v>
      </c>
      <c r="H25" s="265">
        <f>C25*DATA!$D$5/1000000</f>
        <v>13.165614557246677</v>
      </c>
      <c r="I25" s="265">
        <f>(C25*DATA!$D$5*DATA!$D$7)/1000000</f>
        <v>0.29622632753805023</v>
      </c>
      <c r="J25" s="263">
        <f t="shared" ca="1" si="1"/>
        <v>15.365747943801727</v>
      </c>
      <c r="K25" s="261"/>
      <c r="L25" s="263">
        <f>((D25*DATA!$D$23)/1000000)+((E25*DATA!$D$24)/1000000)</f>
        <v>17.5444368</v>
      </c>
      <c r="M25" s="263">
        <f t="shared" si="2"/>
        <v>17.5444368</v>
      </c>
      <c r="N25" s="263">
        <f t="shared" ca="1" si="6"/>
        <v>2.1786888561982725</v>
      </c>
      <c r="O25" s="262">
        <f>1/(1+'[93]Asumsi I'!$C$3)^(KKF!A25)</f>
        <v>0.13003959011721541</v>
      </c>
      <c r="P25" s="263">
        <f t="shared" ca="1" si="7"/>
        <v>0.28331580585296823</v>
      </c>
      <c r="Q25" s="263">
        <f t="shared" ca="1" si="9"/>
        <v>-55.427919285251036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12144</v>
      </c>
      <c r="D26" s="263">
        <f t="shared" si="5"/>
        <v>2024</v>
      </c>
      <c r="E26" s="263">
        <f t="shared" si="0"/>
        <v>10120</v>
      </c>
      <c r="F26" s="261"/>
      <c r="G26" s="265">
        <f ca="1">DATA!$D$11/1000000</f>
        <v>1.9039070590169995</v>
      </c>
      <c r="H26" s="265">
        <f>C26*DATA!$D$5/1000000</f>
        <v>13.165614557246677</v>
      </c>
      <c r="I26" s="265">
        <f>(C26*DATA!$D$5*DATA!$D$7)/1000000</f>
        <v>0.29622632753805023</v>
      </c>
      <c r="J26" s="263">
        <f t="shared" ca="1" si="1"/>
        <v>15.365747943801727</v>
      </c>
      <c r="K26" s="261"/>
      <c r="L26" s="263">
        <f>((D26*DATA!$D$23)/1000000)+((E26*DATA!$D$24)/1000000)</f>
        <v>17.5444368</v>
      </c>
      <c r="M26" s="263">
        <f t="shared" si="2"/>
        <v>17.5444368</v>
      </c>
      <c r="N26" s="263">
        <f t="shared" ca="1" si="6"/>
        <v>2.1786888561982725</v>
      </c>
      <c r="O26" s="262">
        <f>1/(1+'[93]Asumsi I'!$C$3)^(KKF!A26)</f>
        <v>0.1161067768903709</v>
      </c>
      <c r="P26" s="263">
        <f t="shared" ca="1" si="7"/>
        <v>0.25296054094015019</v>
      </c>
      <c r="Q26" s="263">
        <f t="shared" ca="1" si="9"/>
        <v>-55.174958744310885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12144</v>
      </c>
      <c r="D27" s="263">
        <f t="shared" si="5"/>
        <v>2024</v>
      </c>
      <c r="E27" s="263">
        <f t="shared" si="0"/>
        <v>10120</v>
      </c>
      <c r="F27" s="261"/>
      <c r="G27" s="265">
        <f ca="1">DATA!$D$11/1000000</f>
        <v>1.9039070590169995</v>
      </c>
      <c r="H27" s="265">
        <f>C27*DATA!$D$5/1000000</f>
        <v>13.165614557246677</v>
      </c>
      <c r="I27" s="265">
        <f>(C27*DATA!$D$5*DATA!$D$7)/1000000</f>
        <v>0.29622632753805023</v>
      </c>
      <c r="J27" s="263">
        <f t="shared" ca="1" si="1"/>
        <v>15.365747943801727</v>
      </c>
      <c r="K27" s="261"/>
      <c r="L27" s="263">
        <f>((D27*DATA!$D$23)/1000000)+((E27*DATA!$D$24)/1000000)</f>
        <v>17.5444368</v>
      </c>
      <c r="M27" s="263">
        <f t="shared" si="2"/>
        <v>17.5444368</v>
      </c>
      <c r="N27" s="263">
        <f t="shared" ca="1" si="6"/>
        <v>2.1786888561982725</v>
      </c>
      <c r="O27" s="262">
        <f>1/(1+'[93]Asumsi I'!$C$3)^(KKF!A27)</f>
        <v>0.1036667650806883</v>
      </c>
      <c r="P27" s="263">
        <f t="shared" ca="1" si="7"/>
        <v>0.22585762583941979</v>
      </c>
      <c r="Q27" s="263">
        <f t="shared" ca="1" si="9"/>
        <v>-54.949101118471468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12144</v>
      </c>
      <c r="D28" s="263">
        <f t="shared" si="5"/>
        <v>2024</v>
      </c>
      <c r="E28" s="263">
        <f t="shared" si="0"/>
        <v>10120</v>
      </c>
      <c r="F28" s="261"/>
      <c r="G28" s="265">
        <f ca="1">DATA!$D$11/1000000</f>
        <v>1.9039070590169995</v>
      </c>
      <c r="H28" s="265">
        <f>C28*DATA!$D$5/1000000</f>
        <v>13.165614557246677</v>
      </c>
      <c r="I28" s="265">
        <f>(C28*DATA!$D$5*DATA!$D$7)/1000000</f>
        <v>0.29622632753805023</v>
      </c>
      <c r="J28" s="263">
        <f t="shared" ca="1" si="1"/>
        <v>15.365747943801727</v>
      </c>
      <c r="K28" s="261"/>
      <c r="L28" s="263">
        <f>((D28*DATA!$D$23)/1000000)+((E28*DATA!$D$24)/1000000)</f>
        <v>17.5444368</v>
      </c>
      <c r="M28" s="263">
        <f t="shared" si="2"/>
        <v>17.5444368</v>
      </c>
      <c r="N28" s="263">
        <f t="shared" ca="1" si="6"/>
        <v>2.1786888561982725</v>
      </c>
      <c r="O28" s="262">
        <f>1/(1+'[93]Asumsi I'!$C$3)^(KKF!A28)</f>
        <v>9.2559611679185971E-2</v>
      </c>
      <c r="P28" s="263">
        <f t="shared" ca="1" si="7"/>
        <v>0.20165859449948195</v>
      </c>
      <c r="Q28" s="263">
        <f t="shared" ca="1" si="9"/>
        <v>-54.747442523971984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12144</v>
      </c>
      <c r="D29" s="263">
        <f t="shared" si="5"/>
        <v>2024</v>
      </c>
      <c r="E29" s="263">
        <f t="shared" si="0"/>
        <v>10120</v>
      </c>
      <c r="F29" s="261"/>
      <c r="G29" s="265">
        <f ca="1">DATA!$D$11/1000000</f>
        <v>1.9039070590169995</v>
      </c>
      <c r="H29" s="265">
        <f>C29*DATA!$D$5/1000000</f>
        <v>13.165614557246677</v>
      </c>
      <c r="I29" s="265">
        <f>(C29*DATA!$D$5*DATA!$D$7)/1000000</f>
        <v>0.29622632753805023</v>
      </c>
      <c r="J29" s="263">
        <f t="shared" ca="1" si="1"/>
        <v>15.365747943801727</v>
      </c>
      <c r="K29" s="261"/>
      <c r="L29" s="263">
        <f>((D29*DATA!$D$23)/1000000)+((E29*DATA!$D$24)/1000000)</f>
        <v>17.5444368</v>
      </c>
      <c r="M29" s="263">
        <f t="shared" si="2"/>
        <v>17.5444368</v>
      </c>
      <c r="N29" s="263">
        <f t="shared" ca="1" si="6"/>
        <v>2.1786888561982725</v>
      </c>
      <c r="O29" s="262">
        <f>1/(1+'[93]Asumsi I'!$C$3)^(KKF!A29)</f>
        <v>8.2642510427844609E-2</v>
      </c>
      <c r="P29" s="263">
        <f t="shared" ca="1" si="7"/>
        <v>0.18005231651739459</v>
      </c>
      <c r="Q29" s="263">
        <f t="shared" ca="1" si="9"/>
        <v>-54.567390207454586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12144</v>
      </c>
      <c r="D30" s="263">
        <f t="shared" si="5"/>
        <v>2024</v>
      </c>
      <c r="E30" s="263">
        <f t="shared" si="0"/>
        <v>10120</v>
      </c>
      <c r="F30" s="261"/>
      <c r="G30" s="265">
        <f ca="1">DATA!$D$11/1000000</f>
        <v>1.9039070590169995</v>
      </c>
      <c r="H30" s="265">
        <f>C30*DATA!$D$5/1000000</f>
        <v>13.165614557246677</v>
      </c>
      <c r="I30" s="265">
        <f>(C30*DATA!$D$5*DATA!$D$7)/1000000</f>
        <v>0.29622632753805023</v>
      </c>
      <c r="J30" s="263">
        <f t="shared" ca="1" si="1"/>
        <v>15.365747943801727</v>
      </c>
      <c r="K30" s="261"/>
      <c r="L30" s="263">
        <f>((D30*DATA!$D$23)/1000000)+((E30*DATA!$D$24)/1000000)</f>
        <v>17.5444368</v>
      </c>
      <c r="M30" s="263">
        <f t="shared" si="2"/>
        <v>17.5444368</v>
      </c>
      <c r="N30" s="263">
        <f t="shared" ca="1" si="6"/>
        <v>2.1786888561982725</v>
      </c>
      <c r="O30" s="262">
        <f>1/(1+'[93]Asumsi I'!$C$3)^(KKF!A30)</f>
        <v>7.3787955739146982E-2</v>
      </c>
      <c r="P30" s="263">
        <f t="shared" ca="1" si="7"/>
        <v>0.16076099689053089</v>
      </c>
      <c r="Q30" s="263">
        <f t="shared" ca="1" si="9"/>
        <v>-54.406629210564056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12144</v>
      </c>
      <c r="D31" s="263">
        <f t="shared" si="5"/>
        <v>2024</v>
      </c>
      <c r="E31" s="263">
        <f t="shared" si="0"/>
        <v>10120</v>
      </c>
      <c r="F31" s="261"/>
      <c r="G31" s="265">
        <f ca="1">DATA!$D$11/1000000</f>
        <v>1.9039070590169995</v>
      </c>
      <c r="H31" s="265">
        <f>C31*DATA!$D$5/1000000</f>
        <v>13.165614557246677</v>
      </c>
      <c r="I31" s="265">
        <f>(C31*DATA!$D$5*DATA!$D$7)/1000000</f>
        <v>0.29622632753805023</v>
      </c>
      <c r="J31" s="263">
        <f t="shared" ca="1" si="1"/>
        <v>15.365747943801727</v>
      </c>
      <c r="K31" s="261"/>
      <c r="L31" s="263">
        <f>((D31*DATA!$D$23)/1000000)+((E31*DATA!$D$24)/1000000)</f>
        <v>17.5444368</v>
      </c>
      <c r="M31" s="263">
        <f t="shared" si="2"/>
        <v>17.5444368</v>
      </c>
      <c r="N31" s="263">
        <f t="shared" ca="1" si="6"/>
        <v>2.1786888561982725</v>
      </c>
      <c r="O31" s="262">
        <f>1/(1+'[93]Asumsi I'!$C$3)^(KKF!A31)</f>
        <v>6.5882103338524081E-2</v>
      </c>
      <c r="P31" s="263">
        <f t="shared" ca="1" si="7"/>
        <v>0.14353660436654542</v>
      </c>
      <c r="Q31" s="263">
        <f ca="1">Q30+P31</f>
        <v>-54.26309260619751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12144</v>
      </c>
      <c r="D32" s="263">
        <f t="shared" si="5"/>
        <v>2024</v>
      </c>
      <c r="E32" s="263">
        <f t="shared" si="0"/>
        <v>10120</v>
      </c>
      <c r="F32" s="261"/>
      <c r="G32" s="265">
        <f ca="1">DATA!$D$11/1000000</f>
        <v>1.9039070590169995</v>
      </c>
      <c r="H32" s="265">
        <f>C32*DATA!$D$5/1000000</f>
        <v>13.165614557246677</v>
      </c>
      <c r="I32" s="265">
        <f>(C32*DATA!$D$5*DATA!$D$7)/1000000</f>
        <v>0.29622632753805023</v>
      </c>
      <c r="J32" s="263">
        <f t="shared" ca="1" si="1"/>
        <v>15.365747943801727</v>
      </c>
      <c r="K32" s="261"/>
      <c r="L32" s="263">
        <f>((D32*DATA!$D$23)/1000000)+((E32*DATA!$D$24)/1000000)</f>
        <v>17.5444368</v>
      </c>
      <c r="M32" s="263">
        <f t="shared" si="2"/>
        <v>17.5444368</v>
      </c>
      <c r="N32" s="263">
        <f t="shared" ca="1" si="6"/>
        <v>2.1786888561982725</v>
      </c>
      <c r="O32" s="262">
        <f>1/(1+'[93]Asumsi I'!$C$3)^(KKF!A32)</f>
        <v>5.8823306552253637E-2</v>
      </c>
      <c r="P32" s="263">
        <f t="shared" ca="1" si="7"/>
        <v>0.12815768247012982</v>
      </c>
      <c r="Q32" s="263">
        <f ca="1">Q31+P32</f>
        <v>-54.134934923727378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9" t="s">
        <v>1373</v>
      </c>
      <c r="G33" s="609"/>
      <c r="H33" s="609"/>
      <c r="I33" s="271"/>
      <c r="J33" s="272">
        <f ca="1">SUM(J7:J32)</f>
        <v>485.7302388998387</v>
      </c>
      <c r="K33" s="609" t="s">
        <v>1374</v>
      </c>
      <c r="L33" s="609"/>
      <c r="M33" s="272">
        <f>SUM(M7:M32)</f>
        <v>468.97476559999961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46.62737408133615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0.96550457031913517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-48.334763324756587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-1.9650010640208659E-2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62"/>
  <sheetViews>
    <sheetView showGridLines="0" zoomScale="70" zoomScaleNormal="70" zoomScaleSheetLayoutView="70" workbookViewId="0">
      <pane ySplit="13" topLeftCell="A123" activePane="bottomLeft" state="frozen"/>
      <selection activeCell="H1093" sqref="H1093"/>
      <selection pane="bottomLeft" activeCell="M147" sqref="M14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2" t="s">
        <v>1036</v>
      </c>
      <c r="P3" s="612"/>
      <c r="Q3" s="293"/>
      <c r="T3" s="291"/>
      <c r="U3" s="292" t="s">
        <v>1041</v>
      </c>
      <c r="V3" s="291"/>
    </row>
    <row r="4" spans="1:22" ht="15.75" customHeight="1">
      <c r="B4" s="613" t="s">
        <v>1023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9" t="s">
        <v>1632</v>
      </c>
      <c r="H6" s="630"/>
      <c r="I6" s="630"/>
      <c r="J6" s="630"/>
      <c r="K6" s="63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1633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5" t="s">
        <v>0</v>
      </c>
      <c r="C11" s="617" t="s">
        <v>1</v>
      </c>
      <c r="D11" s="620" t="s">
        <v>42</v>
      </c>
      <c r="E11" s="620" t="s">
        <v>43</v>
      </c>
      <c r="F11" s="620" t="s">
        <v>2</v>
      </c>
      <c r="G11" s="622" t="s">
        <v>41</v>
      </c>
      <c r="H11" s="620" t="s">
        <v>3</v>
      </c>
      <c r="I11" s="620"/>
      <c r="J11" s="620"/>
      <c r="K11" s="640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6"/>
      <c r="C12" s="618"/>
      <c r="D12" s="621"/>
      <c r="E12" s="621"/>
      <c r="F12" s="621"/>
      <c r="G12" s="623"/>
      <c r="H12" s="625" t="s">
        <v>46</v>
      </c>
      <c r="I12" s="625" t="s">
        <v>5</v>
      </c>
      <c r="J12" s="621" t="s">
        <v>47</v>
      </c>
      <c r="K12" s="64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4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97" ca="1" si="4">IF(OR(D15="MDU",D15="MDU-KD"),(IF($O$3="RAB NON MDU","PLN KD",G15*F15)),0)</f>
        <v>0</v>
      </c>
      <c r="I15" s="308">
        <f t="shared" ref="I15:I97" ca="1" si="5">IF(D15="HDW",G15*F15,0)</f>
        <v>0</v>
      </c>
      <c r="J15" s="308">
        <f t="shared" ref="J15:J97" ca="1" si="6">IF(D15="JASA",G15*F15,0)</f>
        <v>0</v>
      </c>
      <c r="K15" s="309">
        <f t="shared" ref="K15:K97" ca="1" si="7">SUM(H15:J15)</f>
        <v>0</v>
      </c>
      <c r="L15" s="289"/>
      <c r="M15" s="289" t="str">
        <f t="shared" ref="M15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 t="s">
        <v>104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6074400</v>
      </c>
      <c r="H17" s="308">
        <f t="shared" ca="1" si="4"/>
        <v>0</v>
      </c>
      <c r="I17" s="308">
        <f t="shared" ca="1" si="5"/>
        <v>6074400</v>
      </c>
      <c r="J17" s="308">
        <f t="shared" ca="1" si="6"/>
        <v>0</v>
      </c>
      <c r="K17" s="309">
        <f t="shared" ca="1" si="7"/>
        <v>6074400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5" t="s">
        <v>1035</v>
      </c>
      <c r="C20" s="717" t="s">
        <v>1635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4"/>
        <v>0</v>
      </c>
      <c r="I20" s="308">
        <f t="shared" ca="1" si="5"/>
        <v>0</v>
      </c>
      <c r="J20" s="308">
        <f t="shared" ca="1" si="6"/>
        <v>0</v>
      </c>
      <c r="K20" s="309">
        <f t="shared" ca="1" si="7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15">
        <v>1</v>
      </c>
      <c r="C21" s="717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ca="1" si="4"/>
        <v>42757200</v>
      </c>
      <c r="I21" s="308">
        <f t="shared" ca="1" si="5"/>
        <v>0</v>
      </c>
      <c r="J21" s="308">
        <f t="shared" ca="1" si="6"/>
        <v>0</v>
      </c>
      <c r="K21" s="309">
        <f t="shared" ca="1" si="7"/>
        <v>42757200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18">
        <v>2</v>
      </c>
      <c r="C22" s="719" t="s">
        <v>1636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4"/>
        <v>0</v>
      </c>
      <c r="I22" s="308">
        <f t="shared" ca="1" si="5"/>
        <v>0</v>
      </c>
      <c r="J22" s="308">
        <f t="shared" ca="1" si="6"/>
        <v>0</v>
      </c>
      <c r="K22" s="309">
        <f t="shared" ca="1" si="7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5"/>
      <c r="C23" s="719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4"/>
        <v>127800</v>
      </c>
      <c r="I23" s="308">
        <f t="shared" ca="1" si="5"/>
        <v>0</v>
      </c>
      <c r="J23" s="308">
        <f t="shared" ca="1" si="6"/>
        <v>0</v>
      </c>
      <c r="K23" s="309">
        <f t="shared" ca="1" si="7"/>
        <v>127800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5"/>
      <c r="C24" s="719" t="s">
        <v>1637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4"/>
        <v>0</v>
      </c>
      <c r="I24" s="308">
        <f t="shared" ca="1" si="5"/>
        <v>0</v>
      </c>
      <c r="J24" s="308">
        <f t="shared" ca="1" si="6"/>
        <v>0</v>
      </c>
      <c r="K24" s="309">
        <f t="shared" ca="1" si="7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5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4"/>
        <v>2177700</v>
      </c>
      <c r="I25" s="308">
        <f t="shared" ca="1" si="5"/>
        <v>0</v>
      </c>
      <c r="J25" s="308">
        <f t="shared" ca="1" si="6"/>
        <v>0</v>
      </c>
      <c r="K25" s="309">
        <f t="shared" ca="1" si="7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5">
        <v>4</v>
      </c>
      <c r="C26" s="717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4"/>
        <v>2544750</v>
      </c>
      <c r="I26" s="308">
        <f t="shared" ca="1" si="5"/>
        <v>0</v>
      </c>
      <c r="J26" s="308">
        <f t="shared" ca="1" si="6"/>
        <v>0</v>
      </c>
      <c r="K26" s="309">
        <f t="shared" ca="1" si="7"/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5">
        <v>5</v>
      </c>
      <c r="C27" s="717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4"/>
        <v>0</v>
      </c>
      <c r="I27" s="308">
        <f t="shared" ca="1" si="5"/>
        <v>52500</v>
      </c>
      <c r="J27" s="308">
        <f t="shared" ca="1" si="6"/>
        <v>0</v>
      </c>
      <c r="K27" s="309">
        <f t="shared" ca="1" si="7"/>
        <v>52500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5">
        <v>6</v>
      </c>
      <c r="C28" s="717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637000</v>
      </c>
      <c r="J28" s="308">
        <f t="shared" ca="1" si="6"/>
        <v>0</v>
      </c>
      <c r="K28" s="309">
        <f t="shared" ca="1" si="7"/>
        <v>637000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5">
        <v>7</v>
      </c>
      <c r="C29" s="717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F20*22</f>
        <v>22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174636</v>
      </c>
      <c r="J29" s="308">
        <f t="shared" ca="1" si="6"/>
        <v>0</v>
      </c>
      <c r="K29" s="309">
        <f t="shared" ca="1" si="7"/>
        <v>174636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5">
        <v>8</v>
      </c>
      <c r="C30" s="717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F20*1</f>
        <v>1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404600</v>
      </c>
      <c r="J30" s="308">
        <f t="shared" ca="1" si="6"/>
        <v>0</v>
      </c>
      <c r="K30" s="309">
        <f t="shared" ca="1" si="7"/>
        <v>404600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5">
        <v>9</v>
      </c>
      <c r="C31" s="717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47700</v>
      </c>
      <c r="J31" s="308">
        <f t="shared" ca="1" si="6"/>
        <v>0</v>
      </c>
      <c r="K31" s="309">
        <f t="shared" ca="1" si="7"/>
        <v>47700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5">
        <v>10</v>
      </c>
      <c r="C32" s="717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4"/>
        <v>0</v>
      </c>
      <c r="I32" s="308">
        <f t="shared" ca="1" si="5"/>
        <v>1415500</v>
      </c>
      <c r="J32" s="308">
        <f t="shared" ca="1" si="6"/>
        <v>0</v>
      </c>
      <c r="K32" s="309">
        <f t="shared" ca="1" si="7"/>
        <v>1415500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15">
        <v>11</v>
      </c>
      <c r="C33" s="717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4"/>
        <v>0</v>
      </c>
      <c r="I33" s="308">
        <f t="shared" ca="1" si="5"/>
        <v>1522000</v>
      </c>
      <c r="J33" s="308">
        <f t="shared" ca="1" si="6"/>
        <v>0</v>
      </c>
      <c r="K33" s="309">
        <f t="shared" ca="1" si="7"/>
        <v>1522000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5">
        <v>12</v>
      </c>
      <c r="C34" s="717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520200</v>
      </c>
      <c r="J34" s="308">
        <f t="shared" ca="1" si="6"/>
        <v>0</v>
      </c>
      <c r="K34" s="309">
        <f t="shared" ca="1" si="7"/>
        <v>520200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5">
        <v>13</v>
      </c>
      <c r="C35" s="717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F20*1</f>
        <v>1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57690</v>
      </c>
      <c r="J35" s="308">
        <f t="shared" ca="1" si="6"/>
        <v>0</v>
      </c>
      <c r="K35" s="309">
        <f t="shared" ca="1" si="7"/>
        <v>57690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5">
        <v>14</v>
      </c>
      <c r="C36" s="717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4"/>
        <v>0</v>
      </c>
      <c r="I36" s="308">
        <f t="shared" ca="1" si="5"/>
        <v>135000</v>
      </c>
      <c r="J36" s="308">
        <f t="shared" ca="1" si="6"/>
        <v>0</v>
      </c>
      <c r="K36" s="309">
        <f t="shared" ca="1" si="7"/>
        <v>135000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5">
        <v>15</v>
      </c>
      <c r="C37" s="717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F20*2</f>
        <v>2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258000</v>
      </c>
      <c r="J37" s="308">
        <f t="shared" ca="1" si="6"/>
        <v>0</v>
      </c>
      <c r="K37" s="309">
        <f t="shared" ca="1" si="7"/>
        <v>258000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5">
        <v>16</v>
      </c>
      <c r="C38" s="717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F20*4</f>
        <v>4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4"/>
        <v>0</v>
      </c>
      <c r="I38" s="308">
        <f t="shared" ca="1" si="5"/>
        <v>1000000</v>
      </c>
      <c r="J38" s="308">
        <f t="shared" ca="1" si="6"/>
        <v>0</v>
      </c>
      <c r="K38" s="309">
        <f t="shared" ca="1" si="7"/>
        <v>1000000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15">
        <v>17</v>
      </c>
      <c r="C39" s="717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2">
        <f>F20*1</f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t="shared" ca="1" si="4"/>
        <v>0</v>
      </c>
      <c r="I39" s="308">
        <f t="shared" ca="1" si="5"/>
        <v>0</v>
      </c>
      <c r="J39" s="308">
        <f t="shared" ca="1" si="6"/>
        <v>1182800</v>
      </c>
      <c r="K39" s="309">
        <f t="shared" ca="1" si="7"/>
        <v>1182800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19"/>
      <c r="C40" s="422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20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8" t="s">
        <v>1035</v>
      </c>
      <c r="C41" s="720" t="s">
        <v>1638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2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8">
        <v>1</v>
      </c>
      <c r="C42" s="721" t="s">
        <v>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F41*1</f>
        <v>2</v>
      </c>
      <c r="G42" s="307">
        <f ca="1">IF(ISERROR(OFFSET('HARGA SATUAN'!$I$6,MATCH(RAB!C42,'HARGA SATUAN'!$C$7:$C$1495,0),0)),0,OFFSET('HARGA SATUAN'!$I$6,MATCH(RAB!C42,'HARGA SATUAN'!$C$7:$C$1495,0),0))</f>
        <v>185200</v>
      </c>
      <c r="H42" s="308">
        <f t="shared" ca="1" si="4"/>
        <v>0</v>
      </c>
      <c r="I42" s="308">
        <f t="shared" ca="1" si="5"/>
        <v>370400</v>
      </c>
      <c r="J42" s="308">
        <f t="shared" ca="1" si="6"/>
        <v>0</v>
      </c>
      <c r="K42" s="309">
        <f t="shared" ca="1" si="7"/>
        <v>370400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5">
        <v>2</v>
      </c>
      <c r="C43" s="717" t="s">
        <v>30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F41*1</f>
        <v>2</v>
      </c>
      <c r="G43" s="307">
        <f ca="1">IF(ISERROR(OFFSET('HARGA SATUAN'!$I$6,MATCH(RAB!C43,'HARGA SATUAN'!$C$7:$C$1495,0),0)),0,OFFSET('HARGA SATUAN'!$I$6,MATCH(RAB!C43,'HARGA SATUAN'!$C$7:$C$1495,0),0))</f>
        <v>47459</v>
      </c>
      <c r="H43" s="308">
        <f t="shared" ca="1" si="4"/>
        <v>0</v>
      </c>
      <c r="I43" s="308">
        <f t="shared" ca="1" si="5"/>
        <v>94918</v>
      </c>
      <c r="J43" s="308">
        <f t="shared" ca="1" si="6"/>
        <v>0</v>
      </c>
      <c r="K43" s="309">
        <f t="shared" ca="1" si="7"/>
        <v>94918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15">
        <v>3</v>
      </c>
      <c r="C44" s="717" t="s">
        <v>31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F41*1</f>
        <v>2</v>
      </c>
      <c r="G44" s="307">
        <f ca="1">IF(ISERROR(OFFSET('HARGA SATUAN'!$I$6,MATCH(RAB!C44,'HARGA SATUAN'!$C$7:$C$1495,0),0)),0,OFFSET('HARGA SATUAN'!$I$6,MATCH(RAB!C44,'HARGA SATUAN'!$C$7:$C$1495,0),0))</f>
        <v>4880</v>
      </c>
      <c r="H44" s="308">
        <f t="shared" ca="1" si="4"/>
        <v>0</v>
      </c>
      <c r="I44" s="308">
        <f t="shared" ca="1" si="5"/>
        <v>9760</v>
      </c>
      <c r="J44" s="308">
        <f t="shared" ca="1" si="6"/>
        <v>0</v>
      </c>
      <c r="K44" s="309">
        <f t="shared" ca="1" si="7"/>
        <v>9760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15">
        <v>4</v>
      </c>
      <c r="C45" s="717" t="s">
        <v>32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52">
        <f>F41*10</f>
        <v>20</v>
      </c>
      <c r="G45" s="307">
        <f ca="1">IF(ISERROR(OFFSET('HARGA SATUAN'!$I$6,MATCH(RAB!C45,'HARGA SATUAN'!$C$7:$C$1495,0),0)),0,OFFSET('HARGA SATUAN'!$I$6,MATCH(RAB!C45,'HARGA SATUAN'!$C$7:$C$1495,0),0))</f>
        <v>30000</v>
      </c>
      <c r="H45" s="308">
        <f t="shared" ca="1" si="4"/>
        <v>0</v>
      </c>
      <c r="I45" s="308">
        <f t="shared" ca="1" si="5"/>
        <v>600000</v>
      </c>
      <c r="J45" s="308">
        <f t="shared" ca="1" si="6"/>
        <v>0</v>
      </c>
      <c r="K45" s="309">
        <f t="shared" ca="1" si="7"/>
        <v>600000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15">
        <v>5</v>
      </c>
      <c r="C46" s="717" t="s">
        <v>33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2">
        <f>F41*2</f>
        <v>4</v>
      </c>
      <c r="G46" s="307">
        <f ca="1">IF(ISERROR(OFFSET('HARGA SATUAN'!$I$6,MATCH(RAB!C46,'HARGA SATUAN'!$C$7:$C$1495,0),0)),0,OFFSET('HARGA SATUAN'!$I$6,MATCH(RAB!C46,'HARGA SATUAN'!$C$7:$C$1495,0),0))</f>
        <v>9500</v>
      </c>
      <c r="H46" s="308">
        <f t="shared" ca="1" si="4"/>
        <v>0</v>
      </c>
      <c r="I46" s="308">
        <f t="shared" ca="1" si="5"/>
        <v>38000</v>
      </c>
      <c r="J46" s="308">
        <f t="shared" ca="1" si="6"/>
        <v>0</v>
      </c>
      <c r="K46" s="309">
        <f t="shared" ca="1" si="7"/>
        <v>38000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15">
        <v>6</v>
      </c>
      <c r="C47" s="717" t="s">
        <v>34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2">
        <f>F41*5.5</f>
        <v>11</v>
      </c>
      <c r="G47" s="307">
        <f ca="1">IF(ISERROR(OFFSET('HARGA SATUAN'!$I$6,MATCH(RAB!C47,'HARGA SATUAN'!$C$7:$C$1495,0),0)),0,OFFSET('HARGA SATUAN'!$I$6,MATCH(RAB!C47,'HARGA SATUAN'!$C$7:$C$1495,0),0))</f>
        <v>6100</v>
      </c>
      <c r="H47" s="308">
        <f t="shared" ca="1" si="4"/>
        <v>0</v>
      </c>
      <c r="I47" s="308">
        <f t="shared" ca="1" si="5"/>
        <v>67100</v>
      </c>
      <c r="J47" s="308">
        <f t="shared" ca="1" si="6"/>
        <v>0</v>
      </c>
      <c r="K47" s="309">
        <f t="shared" ca="1" si="7"/>
        <v>67100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5">
        <v>7</v>
      </c>
      <c r="C48" s="717" t="s">
        <v>35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2">
        <f>F41*6</f>
        <v>12</v>
      </c>
      <c r="G48" s="307">
        <f ca="1">IF(ISERROR(OFFSET('HARGA SATUAN'!$I$6,MATCH(RAB!C48,'HARGA SATUAN'!$C$7:$C$1495,0),0)),0,OFFSET('HARGA SATUAN'!$I$6,MATCH(RAB!C48,'HARGA SATUAN'!$C$7:$C$1495,0),0))</f>
        <v>2300</v>
      </c>
      <c r="H48" s="308">
        <f t="shared" ca="1" si="4"/>
        <v>0</v>
      </c>
      <c r="I48" s="308">
        <f t="shared" ca="1" si="5"/>
        <v>27600</v>
      </c>
      <c r="J48" s="308">
        <f t="shared" ca="1" si="6"/>
        <v>0</v>
      </c>
      <c r="K48" s="309">
        <f t="shared" ca="1" si="7"/>
        <v>27600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5">
        <v>8</v>
      </c>
      <c r="C49" s="717" t="s">
        <v>1639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52">
        <f>F41*4.8</f>
        <v>9.6</v>
      </c>
      <c r="G49" s="307">
        <f ca="1">IF(ISERROR(OFFSET('HARGA SATUAN'!$I$6,MATCH(RAB!C49,'HARGA SATUAN'!$C$7:$C$1495,0),0)),0,OFFSET('HARGA SATUAN'!$I$6,MATCH(RAB!C49,'HARGA SATUAN'!$C$7:$C$1495,0),0))</f>
        <v>23310</v>
      </c>
      <c r="H49" s="308">
        <f t="shared" ca="1" si="4"/>
        <v>0</v>
      </c>
      <c r="I49" s="308">
        <f t="shared" ca="1" si="5"/>
        <v>223776</v>
      </c>
      <c r="J49" s="308">
        <f t="shared" ca="1" si="6"/>
        <v>0</v>
      </c>
      <c r="K49" s="309">
        <f t="shared" ca="1" si="7"/>
        <v>223776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5">
        <v>9</v>
      </c>
      <c r="C50" s="717" t="s">
        <v>736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52">
        <f>F41*1</f>
        <v>2</v>
      </c>
      <c r="G50" s="307">
        <f ca="1">IF(ISERROR(OFFSET('HARGA SATUAN'!$I$6,MATCH(RAB!C50,'HARGA SATUAN'!$C$7:$C$1495,0),0)),0,OFFSET('HARGA SATUAN'!$I$6,MATCH(RAB!C50,'HARGA SATUAN'!$C$7:$C$1495,0),0))</f>
        <v>65400</v>
      </c>
      <c r="H50" s="308">
        <f t="shared" ca="1" si="4"/>
        <v>0</v>
      </c>
      <c r="I50" s="308">
        <f t="shared" ca="1" si="5"/>
        <v>0</v>
      </c>
      <c r="J50" s="308">
        <f t="shared" ca="1" si="6"/>
        <v>130800</v>
      </c>
      <c r="K50" s="309">
        <f t="shared" ca="1" si="7"/>
        <v>130800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19"/>
      <c r="C51" s="422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20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4"/>
        <v>0</v>
      </c>
      <c r="I51" s="308">
        <f t="shared" ca="1" si="5"/>
        <v>0</v>
      </c>
      <c r="J51" s="308">
        <f t="shared" ca="1" si="6"/>
        <v>0</v>
      </c>
      <c r="K51" s="309">
        <f t="shared" ca="1" si="7"/>
        <v>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5" t="s">
        <v>1035</v>
      </c>
      <c r="C52" s="717" t="s">
        <v>1640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722">
        <v>2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4"/>
        <v>0</v>
      </c>
      <c r="I52" s="308">
        <f t="shared" ca="1" si="5"/>
        <v>0</v>
      </c>
      <c r="J52" s="308">
        <f t="shared" ca="1" si="6"/>
        <v>0</v>
      </c>
      <c r="K52" s="309">
        <f t="shared" ca="1" si="7"/>
        <v>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t="30">
      <c r="A53" s="283"/>
      <c r="B53" s="715">
        <v>1</v>
      </c>
      <c r="C53" s="717" t="s">
        <v>1641</v>
      </c>
      <c r="D53" s="305" t="s">
        <v>45</v>
      </c>
      <c r="E53" s="306" t="s">
        <v>24</v>
      </c>
      <c r="F53" s="722">
        <f>F52*3</f>
        <v>6</v>
      </c>
      <c r="G53" s="723">
        <f ca="1">IF(ISERROR(OFFSET('[94]HARGA SATUAN'!$F$6,MATCH([94]CC!C53,'[94]HARGA SATUAN'!$C$7:$C$1622,0),0)),"",OFFSET('[94]HARGA SATUAN'!$F$6,MATCH([94]CC!C53,'[94]HARGA SATUAN'!$C$7:$C$1622,0),0))</f>
        <v>389800</v>
      </c>
      <c r="H53" s="308">
        <f t="shared" si="4"/>
        <v>0</v>
      </c>
      <c r="I53" s="308">
        <f t="shared" ca="1" si="5"/>
        <v>2338800</v>
      </c>
      <c r="J53" s="308">
        <f t="shared" si="6"/>
        <v>0</v>
      </c>
      <c r="K53" s="309">
        <f t="shared" ca="1" si="7"/>
        <v>2338800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5">
        <v>2</v>
      </c>
      <c r="C54" s="717" t="s">
        <v>152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Mtr</v>
      </c>
      <c r="F54" s="722">
        <f>F52*1</f>
        <v>2</v>
      </c>
      <c r="G54" s="307">
        <f ca="1">IF(ISERROR(OFFSET('HARGA SATUAN'!$I$6,MATCH(RAB!C54,'HARGA SATUAN'!$C$7:$C$1495,0),0)),0,OFFSET('HARGA SATUAN'!$I$6,MATCH(RAB!C54,'HARGA SATUAN'!$C$7:$C$1495,0),0))</f>
        <v>7789</v>
      </c>
      <c r="H54" s="308">
        <f t="shared" ca="1" si="4"/>
        <v>0</v>
      </c>
      <c r="I54" s="308">
        <f t="shared" ca="1" si="5"/>
        <v>15578</v>
      </c>
      <c r="J54" s="308">
        <f t="shared" ca="1" si="6"/>
        <v>0</v>
      </c>
      <c r="K54" s="309">
        <f t="shared" ca="1" si="7"/>
        <v>15578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5">
        <v>3</v>
      </c>
      <c r="C55" s="717" t="s">
        <v>157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722">
        <f>F52*2</f>
        <v>4</v>
      </c>
      <c r="G55" s="307">
        <f ca="1">IF(ISERROR(OFFSET('HARGA SATUAN'!$I$6,MATCH(RAB!C55,'HARGA SATUAN'!$C$7:$C$1495,0),0)),0,OFFSET('HARGA SATUAN'!$I$6,MATCH(RAB!C55,'HARGA SATUAN'!$C$7:$C$1495,0),0))</f>
        <v>40000</v>
      </c>
      <c r="H55" s="308">
        <f t="shared" ca="1" si="4"/>
        <v>0</v>
      </c>
      <c r="I55" s="308">
        <f t="shared" ca="1" si="5"/>
        <v>160000</v>
      </c>
      <c r="J55" s="308">
        <f t="shared" ca="1" si="6"/>
        <v>0</v>
      </c>
      <c r="K55" s="309">
        <f t="shared" ca="1" si="7"/>
        <v>160000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5">
        <v>4</v>
      </c>
      <c r="C56" s="717" t="s">
        <v>28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722">
        <f>F52*1</f>
        <v>2</v>
      </c>
      <c r="G56" s="307">
        <f ca="1">IF(ISERROR(OFFSET('HARGA SATUAN'!$I$6,MATCH(RAB!C56,'HARGA SATUAN'!$C$7:$C$1495,0),0)),0,OFFSET('HARGA SATUAN'!$I$6,MATCH(RAB!C56,'HARGA SATUAN'!$C$7:$C$1495,0),0))</f>
        <v>26500</v>
      </c>
      <c r="H56" s="308">
        <f t="shared" ca="1" si="4"/>
        <v>0</v>
      </c>
      <c r="I56" s="308">
        <f t="shared" ca="1" si="5"/>
        <v>53000</v>
      </c>
      <c r="J56" s="308">
        <f t="shared" ca="1" si="6"/>
        <v>0</v>
      </c>
      <c r="K56" s="309">
        <f t="shared" ca="1" si="7"/>
        <v>53000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15">
        <v>5</v>
      </c>
      <c r="C57" s="717" t="s">
        <v>163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722">
        <f>F52*4</f>
        <v>8</v>
      </c>
      <c r="G57" s="307">
        <f ca="1">IF(ISERROR(OFFSET('HARGA SATUAN'!$I$6,MATCH(RAB!C57,'HARGA SATUAN'!$C$7:$C$1495,0),0)),0,OFFSET('HARGA SATUAN'!$I$6,MATCH(RAB!C57,'HARGA SATUAN'!$C$7:$C$1495,0),0))</f>
        <v>7938</v>
      </c>
      <c r="H57" s="308">
        <f t="shared" ca="1" si="4"/>
        <v>0</v>
      </c>
      <c r="I57" s="308">
        <f t="shared" ca="1" si="5"/>
        <v>63504</v>
      </c>
      <c r="J57" s="308">
        <f t="shared" ca="1" si="6"/>
        <v>0</v>
      </c>
      <c r="K57" s="309">
        <f t="shared" ca="1" si="7"/>
        <v>63504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5">
        <v>6</v>
      </c>
      <c r="C58" s="717" t="s">
        <v>173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722">
        <f>F52*4</f>
        <v>8</v>
      </c>
      <c r="G58" s="307">
        <f ca="1">IF(ISERROR(OFFSET('HARGA SATUAN'!$I$6,MATCH(RAB!C58,'HARGA SATUAN'!$C$7:$C$1495,0),0)),0,OFFSET('HARGA SATUAN'!$I$6,MATCH(RAB!C58,'HARGA SATUAN'!$C$7:$C$1495,0),0))</f>
        <v>45000</v>
      </c>
      <c r="H58" s="308">
        <f t="shared" ca="1" si="4"/>
        <v>0</v>
      </c>
      <c r="I58" s="308">
        <f t="shared" ca="1" si="5"/>
        <v>360000</v>
      </c>
      <c r="J58" s="308">
        <f t="shared" ca="1" si="6"/>
        <v>0</v>
      </c>
      <c r="K58" s="309">
        <f t="shared" ca="1" si="7"/>
        <v>360000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15">
        <v>7</v>
      </c>
      <c r="C59" s="717" t="s">
        <v>179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722">
        <f>F52*1</f>
        <v>2</v>
      </c>
      <c r="G59" s="307">
        <f ca="1">IF(ISERROR(OFFSET('HARGA SATUAN'!$I$6,MATCH(RAB!C59,'HARGA SATUAN'!$C$7:$C$1495,0),0)),0,OFFSET('HARGA SATUAN'!$I$6,MATCH(RAB!C59,'HARGA SATUAN'!$C$7:$C$1495,0),0))</f>
        <v>15500</v>
      </c>
      <c r="H59" s="308">
        <f t="shared" ca="1" si="4"/>
        <v>0</v>
      </c>
      <c r="I59" s="308">
        <f t="shared" ca="1" si="5"/>
        <v>31000</v>
      </c>
      <c r="J59" s="308">
        <f t="shared" ca="1" si="6"/>
        <v>0</v>
      </c>
      <c r="K59" s="309">
        <f t="shared" ca="1" si="7"/>
        <v>31000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15">
        <v>8</v>
      </c>
      <c r="C60" s="717" t="s">
        <v>593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722">
        <f>F52*2</f>
        <v>4</v>
      </c>
      <c r="G60" s="307">
        <f ca="1">IF(ISERROR(OFFSET('HARGA SATUAN'!$I$6,MATCH(RAB!C60,'HARGA SATUAN'!$C$7:$C$1495,0),0)),0,OFFSET('HARGA SATUAN'!$I$6,MATCH(RAB!C60,'HARGA SATUAN'!$C$7:$C$1495,0),0))</f>
        <v>380500</v>
      </c>
      <c r="H60" s="308">
        <f t="shared" ca="1" si="4"/>
        <v>0</v>
      </c>
      <c r="I60" s="308">
        <f t="shared" ca="1" si="5"/>
        <v>1522000</v>
      </c>
      <c r="J60" s="308">
        <f t="shared" ca="1" si="6"/>
        <v>0</v>
      </c>
      <c r="K60" s="309">
        <f t="shared" ca="1" si="7"/>
        <v>1522000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15">
        <v>9</v>
      </c>
      <c r="C61" s="717" t="s">
        <v>217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722">
        <f>F52*4</f>
        <v>8</v>
      </c>
      <c r="G61" s="307">
        <f ca="1">IF(ISERROR(OFFSET('HARGA SATUAN'!$I$6,MATCH(RAB!C61,'HARGA SATUAN'!$C$7:$C$1495,0),0)),0,OFFSET('HARGA SATUAN'!$I$6,MATCH(RAB!C61,'HARGA SATUAN'!$C$7:$C$1495,0),0))</f>
        <v>11400</v>
      </c>
      <c r="H61" s="308">
        <f t="shared" ca="1" si="4"/>
        <v>0</v>
      </c>
      <c r="I61" s="308">
        <f t="shared" ca="1" si="5"/>
        <v>91200</v>
      </c>
      <c r="J61" s="308">
        <f t="shared" ca="1" si="6"/>
        <v>0</v>
      </c>
      <c r="K61" s="309">
        <f t="shared" ca="1" si="7"/>
        <v>91200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15">
        <v>10</v>
      </c>
      <c r="C62" s="717" t="s">
        <v>218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722">
        <f>F52*2</f>
        <v>4</v>
      </c>
      <c r="G62" s="307">
        <f ca="1">IF(ISERROR(OFFSET('HARGA SATUAN'!$I$6,MATCH(RAB!C62,'HARGA SATUAN'!$C$7:$C$1495,0),0)),0,OFFSET('HARGA SATUAN'!$I$6,MATCH(RAB!C62,'HARGA SATUAN'!$C$7:$C$1495,0),0))</f>
        <v>29600</v>
      </c>
      <c r="H62" s="308">
        <f t="shared" ca="1" si="4"/>
        <v>0</v>
      </c>
      <c r="I62" s="308">
        <f t="shared" ca="1" si="5"/>
        <v>118400</v>
      </c>
      <c r="J62" s="308">
        <f t="shared" ca="1" si="6"/>
        <v>0</v>
      </c>
      <c r="K62" s="309">
        <f t="shared" ca="1" si="7"/>
        <v>118400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15">
        <v>11</v>
      </c>
      <c r="C63" s="717" t="s">
        <v>223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722">
        <f>F52*1</f>
        <v>2</v>
      </c>
      <c r="G63" s="307">
        <f ca="1">IF(ISERROR(OFFSET('HARGA SATUAN'!$I$6,MATCH(RAB!C63,'HARGA SATUAN'!$C$7:$C$1495,0),0)),0,OFFSET('HARGA SATUAN'!$I$6,MATCH(RAB!C63,'HARGA SATUAN'!$C$7:$C$1495,0),0))</f>
        <v>27815</v>
      </c>
      <c r="H63" s="308">
        <f t="shared" ca="1" si="4"/>
        <v>0</v>
      </c>
      <c r="I63" s="308">
        <f t="shared" ca="1" si="5"/>
        <v>55630</v>
      </c>
      <c r="J63" s="308">
        <f t="shared" ca="1" si="6"/>
        <v>0</v>
      </c>
      <c r="K63" s="309">
        <f t="shared" ca="1" si="7"/>
        <v>55630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15">
        <v>12</v>
      </c>
      <c r="C64" s="717" t="s">
        <v>25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722">
        <f>F52*3</f>
        <v>6</v>
      </c>
      <c r="G64" s="307">
        <f ca="1">IF(ISERROR(OFFSET('HARGA SATUAN'!$I$6,MATCH(RAB!C64,'HARGA SATUAN'!$C$7:$C$1495,0),0)),0,OFFSET('HARGA SATUAN'!$I$6,MATCH(RAB!C64,'HARGA SATUAN'!$C$7:$C$1495,0),0))</f>
        <v>23936</v>
      </c>
      <c r="H64" s="308">
        <f t="shared" ca="1" si="4"/>
        <v>0</v>
      </c>
      <c r="I64" s="308">
        <f t="shared" ca="1" si="5"/>
        <v>143616</v>
      </c>
      <c r="J64" s="308">
        <f t="shared" ca="1" si="6"/>
        <v>0</v>
      </c>
      <c r="K64" s="309">
        <f t="shared" ca="1" si="7"/>
        <v>143616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15">
        <v>13</v>
      </c>
      <c r="C65" s="717" t="s">
        <v>37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722">
        <f>F52*1</f>
        <v>2</v>
      </c>
      <c r="G65" s="307">
        <f ca="1">IF(ISERROR(OFFSET('HARGA SATUAN'!$I$6,MATCH(RAB!C65,'HARGA SATUAN'!$C$7:$C$1495,0),0)),0,OFFSET('HARGA SATUAN'!$I$6,MATCH(RAB!C65,'HARGA SATUAN'!$C$7:$C$1495,0),0))</f>
        <v>63500</v>
      </c>
      <c r="H65" s="308">
        <f t="shared" ca="1" si="4"/>
        <v>0</v>
      </c>
      <c r="I65" s="308">
        <f t="shared" ca="1" si="5"/>
        <v>127000</v>
      </c>
      <c r="J65" s="308">
        <f t="shared" ca="1" si="6"/>
        <v>0</v>
      </c>
      <c r="K65" s="309">
        <f t="shared" ca="1" si="7"/>
        <v>127000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5">
        <v>14</v>
      </c>
      <c r="C66" s="717" t="s">
        <v>247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722">
        <f>F52*1</f>
        <v>2</v>
      </c>
      <c r="G66" s="307">
        <f ca="1">IF(ISERROR(OFFSET('HARGA SATUAN'!$I$6,MATCH(RAB!C66,'HARGA SATUAN'!$C$7:$C$1495,0),0)),0,OFFSET('HARGA SATUAN'!$I$6,MATCH(RAB!C66,'HARGA SATUAN'!$C$7:$C$1495,0),0))</f>
        <v>57690</v>
      </c>
      <c r="H66" s="308">
        <f t="shared" ca="1" si="4"/>
        <v>0</v>
      </c>
      <c r="I66" s="308">
        <f t="shared" ca="1" si="5"/>
        <v>115380</v>
      </c>
      <c r="J66" s="308">
        <f t="shared" ca="1" si="6"/>
        <v>0</v>
      </c>
      <c r="K66" s="309">
        <f t="shared" ca="1" si="7"/>
        <v>115380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15">
        <v>15</v>
      </c>
      <c r="C67" s="717" t="s">
        <v>27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Bh</v>
      </c>
      <c r="F67" s="722">
        <f>F52*3</f>
        <v>6</v>
      </c>
      <c r="G67" s="307">
        <f ca="1">IF(ISERROR(OFFSET('HARGA SATUAN'!$I$6,MATCH(RAB!C67,'HARGA SATUAN'!$C$7:$C$1495,0),0)),0,OFFSET('HARGA SATUAN'!$I$6,MATCH(RAB!C67,'HARGA SATUAN'!$C$7:$C$1495,0),0))</f>
        <v>16000</v>
      </c>
      <c r="H67" s="308">
        <f t="shared" ca="1" si="4"/>
        <v>0</v>
      </c>
      <c r="I67" s="308">
        <f t="shared" ca="1" si="5"/>
        <v>96000</v>
      </c>
      <c r="J67" s="308">
        <f t="shared" ca="1" si="6"/>
        <v>0</v>
      </c>
      <c r="K67" s="309">
        <f t="shared" ca="1" si="7"/>
        <v>96000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5">
        <v>16</v>
      </c>
      <c r="C68" s="717" t="s">
        <v>265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722">
        <f>F52*1</f>
        <v>2</v>
      </c>
      <c r="G68" s="307">
        <f ca="1">IF(ISERROR(OFFSET('HARGA SATUAN'!$I$6,MATCH(RAB!C68,'HARGA SATUAN'!$C$7:$C$1495,0),0)),0,OFFSET('HARGA SATUAN'!$I$6,MATCH(RAB!C68,'HARGA SATUAN'!$C$7:$C$1495,0),0))</f>
        <v>33501.866666666669</v>
      </c>
      <c r="H68" s="308">
        <f t="shared" ca="1" si="4"/>
        <v>0</v>
      </c>
      <c r="I68" s="308">
        <f t="shared" ca="1" si="5"/>
        <v>67003.733333333337</v>
      </c>
      <c r="J68" s="308">
        <f t="shared" ca="1" si="6"/>
        <v>0</v>
      </c>
      <c r="K68" s="309">
        <f t="shared" ca="1" si="7"/>
        <v>67003.733333333337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5">
        <v>17</v>
      </c>
      <c r="C69" s="717" t="s">
        <v>26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22">
        <f>F52*11</f>
        <v>22</v>
      </c>
      <c r="G69" s="307">
        <f ca="1">IF(ISERROR(OFFSET('HARGA SATUAN'!$I$6,MATCH(RAB!C69,'HARGA SATUAN'!$C$7:$C$1495,0),0)),0,OFFSET('HARGA SATUAN'!$I$6,MATCH(RAB!C69,'HARGA SATUAN'!$C$7:$C$1495,0),0))</f>
        <v>2500</v>
      </c>
      <c r="H69" s="308">
        <f t="shared" ca="1" si="4"/>
        <v>0</v>
      </c>
      <c r="I69" s="308">
        <f t="shared" ca="1" si="5"/>
        <v>55000</v>
      </c>
      <c r="J69" s="308">
        <f t="shared" ca="1" si="6"/>
        <v>0</v>
      </c>
      <c r="K69" s="309">
        <f t="shared" ca="1" si="7"/>
        <v>55000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15">
        <v>18</v>
      </c>
      <c r="C70" s="717" t="s">
        <v>703</v>
      </c>
      <c r="D70" s="305" t="str">
        <f ca="1">IF(ISERROR(OFFSET('HARGA SATUAN'!$D$6,MATCH(RAB!C70,'HARGA SATUAN'!$C$7:$C$1495,0),0)),"",OFFSET('HARGA SATUAN'!$D$6,MATCH(RAB!C70,'HARGA SATUAN'!$C$7:$C$1495,0),0))</f>
        <v>JASA</v>
      </c>
      <c r="E70" s="306" t="str">
        <f ca="1">IF(B70="+","Unit",IF(ISERROR(OFFSET('HARGA SATUAN'!$E$6,MATCH(RAB!C70,'HARGA SATUAN'!$C$7:$C$1495,0),0)),"",OFFSET('HARGA SATUAN'!$E$6,MATCH(RAB!C70,'HARGA SATUAN'!$C$7:$C$1495,0),0)))</f>
        <v>Unit</v>
      </c>
      <c r="F70" s="722">
        <f>F52*1</f>
        <v>2</v>
      </c>
      <c r="G70" s="307">
        <f ca="1">IF(ISERROR(OFFSET('HARGA SATUAN'!$I$6,MATCH(RAB!C70,'HARGA SATUAN'!$C$7:$C$1495,0),0)),0,OFFSET('HARGA SATUAN'!$I$6,MATCH(RAB!C70,'HARGA SATUAN'!$C$7:$C$1495,0),0))</f>
        <v>134700</v>
      </c>
      <c r="H70" s="308">
        <f t="shared" ca="1" si="4"/>
        <v>0</v>
      </c>
      <c r="I70" s="308">
        <f t="shared" ca="1" si="5"/>
        <v>0</v>
      </c>
      <c r="J70" s="308">
        <f t="shared" ca="1" si="6"/>
        <v>269400</v>
      </c>
      <c r="K70" s="309">
        <f t="shared" ca="1" si="7"/>
        <v>269400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19"/>
      <c r="C71" s="422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20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4"/>
        <v>0</v>
      </c>
      <c r="I71" s="308">
        <f t="shared" ca="1" si="5"/>
        <v>0</v>
      </c>
      <c r="J71" s="308">
        <f t="shared" ca="1" si="6"/>
        <v>0</v>
      </c>
      <c r="K71" s="309">
        <f t="shared" ca="1" si="7"/>
        <v>0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15" t="s">
        <v>1035</v>
      </c>
      <c r="C72" s="717" t="s">
        <v>1642</v>
      </c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2">
        <v>1</v>
      </c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4"/>
        <v>0</v>
      </c>
      <c r="I72" s="308">
        <f t="shared" ca="1" si="5"/>
        <v>0</v>
      </c>
      <c r="J72" s="308">
        <f t="shared" ca="1" si="6"/>
        <v>0</v>
      </c>
      <c r="K72" s="309">
        <f t="shared" ca="1" si="7"/>
        <v>0</v>
      </c>
      <c r="L72" s="289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15">
        <v>1</v>
      </c>
      <c r="C73" s="717" t="s">
        <v>30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52">
        <f>F72*1</f>
        <v>1</v>
      </c>
      <c r="G73" s="307">
        <f ca="1">IF(ISERROR(OFFSET('HARGA SATUAN'!$I$6,MATCH(RAB!C73,'HARGA SATUAN'!$C$7:$C$1495,0),0)),0,OFFSET('HARGA SATUAN'!$I$6,MATCH(RAB!C73,'HARGA SATUAN'!$C$7:$C$1495,0),0))</f>
        <v>47459</v>
      </c>
      <c r="H73" s="308">
        <f t="shared" ca="1" si="4"/>
        <v>0</v>
      </c>
      <c r="I73" s="308">
        <f t="shared" ca="1" si="5"/>
        <v>47459</v>
      </c>
      <c r="J73" s="308">
        <f t="shared" ca="1" si="6"/>
        <v>0</v>
      </c>
      <c r="K73" s="309">
        <f t="shared" ca="1" si="7"/>
        <v>47459</v>
      </c>
      <c r="L73" s="289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15">
        <v>2</v>
      </c>
      <c r="C74" s="717" t="s">
        <v>32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452">
        <f>F72*0.8</f>
        <v>0.8</v>
      </c>
      <c r="G74" s="307">
        <f ca="1">IF(ISERROR(OFFSET('HARGA SATUAN'!$I$6,MATCH(RAB!C74,'HARGA SATUAN'!$C$7:$C$1495,0),0)),0,OFFSET('HARGA SATUAN'!$I$6,MATCH(RAB!C74,'HARGA SATUAN'!$C$7:$C$1495,0),0))</f>
        <v>30000</v>
      </c>
      <c r="H74" s="308">
        <f t="shared" ca="1" si="4"/>
        <v>0</v>
      </c>
      <c r="I74" s="308">
        <f t="shared" ca="1" si="5"/>
        <v>24000</v>
      </c>
      <c r="J74" s="308">
        <f t="shared" ca="1" si="6"/>
        <v>0</v>
      </c>
      <c r="K74" s="309">
        <f t="shared" ca="1" si="7"/>
        <v>24000</v>
      </c>
      <c r="L74" s="289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15">
        <v>3</v>
      </c>
      <c r="C75" s="717" t="s">
        <v>33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2">
        <f>F72*1</f>
        <v>1</v>
      </c>
      <c r="G75" s="307">
        <f ca="1">IF(ISERROR(OFFSET('HARGA SATUAN'!$I$6,MATCH(RAB!C75,'HARGA SATUAN'!$C$7:$C$1495,0),0)),0,OFFSET('HARGA SATUAN'!$I$6,MATCH(RAB!C75,'HARGA SATUAN'!$C$7:$C$1495,0),0))</f>
        <v>9500</v>
      </c>
      <c r="H75" s="308">
        <f t="shared" ca="1" si="4"/>
        <v>0</v>
      </c>
      <c r="I75" s="308">
        <f t="shared" ca="1" si="5"/>
        <v>9500</v>
      </c>
      <c r="J75" s="308">
        <f t="shared" ca="1" si="6"/>
        <v>0</v>
      </c>
      <c r="K75" s="309">
        <f t="shared" ca="1" si="7"/>
        <v>9500</v>
      </c>
      <c r="L75" s="289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15">
        <v>4</v>
      </c>
      <c r="C76" s="717" t="s">
        <v>737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52">
        <f>F72*1</f>
        <v>1</v>
      </c>
      <c r="G76" s="307">
        <f ca="1">IF(ISERROR(OFFSET('HARGA SATUAN'!$I$6,MATCH(RAB!C76,'HARGA SATUAN'!$C$7:$C$1495,0),0)),0,OFFSET('HARGA SATUAN'!$I$6,MATCH(RAB!C76,'HARGA SATUAN'!$C$7:$C$1495,0),0))</f>
        <v>16200</v>
      </c>
      <c r="H76" s="308">
        <f t="shared" ca="1" si="4"/>
        <v>0</v>
      </c>
      <c r="I76" s="308">
        <f t="shared" ca="1" si="5"/>
        <v>0</v>
      </c>
      <c r="J76" s="308">
        <f t="shared" ca="1" si="6"/>
        <v>16200</v>
      </c>
      <c r="K76" s="309">
        <f t="shared" ca="1" si="7"/>
        <v>16200</v>
      </c>
      <c r="L76" s="289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419"/>
      <c r="C77" s="422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20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4"/>
        <v>0</v>
      </c>
      <c r="I77" s="308">
        <f t="shared" ca="1" si="5"/>
        <v>0</v>
      </c>
      <c r="J77" s="308">
        <f t="shared" ca="1" si="6"/>
        <v>0</v>
      </c>
      <c r="K77" s="309">
        <f t="shared" ca="1" si="7"/>
        <v>0</v>
      </c>
      <c r="L77" s="289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15" t="s">
        <v>1035</v>
      </c>
      <c r="C78" s="717" t="s">
        <v>1643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452">
        <v>1</v>
      </c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4"/>
        <v>0</v>
      </c>
      <c r="I78" s="308">
        <f t="shared" ca="1" si="5"/>
        <v>0</v>
      </c>
      <c r="J78" s="308">
        <f t="shared" ca="1" si="6"/>
        <v>0</v>
      </c>
      <c r="K78" s="309">
        <f t="shared" ca="1" si="7"/>
        <v>0</v>
      </c>
      <c r="L78" s="289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15">
        <v>1</v>
      </c>
      <c r="C79" s="717" t="s">
        <v>30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52">
        <f>F78*1</f>
        <v>1</v>
      </c>
      <c r="G79" s="307">
        <f ca="1">IF(ISERROR(OFFSET('HARGA SATUAN'!$I$6,MATCH(RAB!C79,'HARGA SATUAN'!$C$7:$C$1495,0),0)),0,OFFSET('HARGA SATUAN'!$I$6,MATCH(RAB!C79,'HARGA SATUAN'!$C$7:$C$1495,0),0))</f>
        <v>47459</v>
      </c>
      <c r="H79" s="308">
        <f t="shared" ca="1" si="4"/>
        <v>0</v>
      </c>
      <c r="I79" s="308">
        <f t="shared" ca="1" si="5"/>
        <v>47459</v>
      </c>
      <c r="J79" s="308">
        <f t="shared" ca="1" si="6"/>
        <v>0</v>
      </c>
      <c r="K79" s="309">
        <f t="shared" ca="1" si="7"/>
        <v>47459</v>
      </c>
      <c r="L79" s="289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15">
        <v>2</v>
      </c>
      <c r="C80" s="717" t="s">
        <v>32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Mtr</v>
      </c>
      <c r="F80" s="452">
        <f>F78*1</f>
        <v>1</v>
      </c>
      <c r="G80" s="307">
        <f ca="1">IF(ISERROR(OFFSET('HARGA SATUAN'!$I$6,MATCH(RAB!C80,'HARGA SATUAN'!$C$7:$C$1495,0),0)),0,OFFSET('HARGA SATUAN'!$I$6,MATCH(RAB!C80,'HARGA SATUAN'!$C$7:$C$1495,0),0))</f>
        <v>30000</v>
      </c>
      <c r="H80" s="308">
        <f t="shared" ca="1" si="4"/>
        <v>0</v>
      </c>
      <c r="I80" s="308">
        <f t="shared" ca="1" si="5"/>
        <v>30000</v>
      </c>
      <c r="J80" s="308">
        <f t="shared" ca="1" si="6"/>
        <v>0</v>
      </c>
      <c r="K80" s="309">
        <f t="shared" ca="1" si="7"/>
        <v>30000</v>
      </c>
      <c r="L80" s="289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15">
        <v>3</v>
      </c>
      <c r="C81" s="717" t="s">
        <v>33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2">
        <f>F78*1</f>
        <v>1</v>
      </c>
      <c r="G81" s="307">
        <f ca="1">IF(ISERROR(OFFSET('HARGA SATUAN'!$I$6,MATCH(RAB!C81,'HARGA SATUAN'!$C$7:$C$1495,0),0)),0,OFFSET('HARGA SATUAN'!$I$6,MATCH(RAB!C81,'HARGA SATUAN'!$C$7:$C$1495,0),0))</f>
        <v>9500</v>
      </c>
      <c r="H81" s="308">
        <f t="shared" ca="1" si="4"/>
        <v>0</v>
      </c>
      <c r="I81" s="308">
        <f t="shared" ca="1" si="5"/>
        <v>9500</v>
      </c>
      <c r="J81" s="308">
        <f t="shared" ca="1" si="6"/>
        <v>0</v>
      </c>
      <c r="K81" s="309">
        <f t="shared" ca="1" si="7"/>
        <v>9500</v>
      </c>
      <c r="L81" s="289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15">
        <v>4</v>
      </c>
      <c r="C82" s="717" t="s">
        <v>738</v>
      </c>
      <c r="D82" s="305" t="str">
        <f ca="1">IF(ISERROR(OFFSET('HARGA SATUAN'!$D$6,MATCH(RAB!C82,'HARGA SATUAN'!$C$7:$C$1495,0),0)),"",OFFSET('HARGA SATUAN'!$D$6,MATCH(RAB!C82,'HARGA SATUAN'!$C$7:$C$1495,0),0))</f>
        <v>JASA</v>
      </c>
      <c r="E82" s="306" t="str">
        <f ca="1">IF(B82="+","Unit",IF(ISERROR(OFFSET('HARGA SATUAN'!$E$6,MATCH(RAB!C82,'HARGA SATUAN'!$C$7:$C$1495,0),0)),"",OFFSET('HARGA SATUAN'!$E$6,MATCH(RAB!C82,'HARGA SATUAN'!$C$7:$C$1495,0),0)))</f>
        <v>Unit</v>
      </c>
      <c r="F82" s="452">
        <f>F78*1</f>
        <v>1</v>
      </c>
      <c r="G82" s="307">
        <f ca="1">IF(ISERROR(OFFSET('HARGA SATUAN'!$I$6,MATCH(RAB!C82,'HARGA SATUAN'!$C$7:$C$1495,0),0)),0,OFFSET('HARGA SATUAN'!$I$6,MATCH(RAB!C82,'HARGA SATUAN'!$C$7:$C$1495,0),0))</f>
        <v>21200</v>
      </c>
      <c r="H82" s="308">
        <f t="shared" ca="1" si="4"/>
        <v>0</v>
      </c>
      <c r="I82" s="308">
        <f t="shared" ca="1" si="5"/>
        <v>0</v>
      </c>
      <c r="J82" s="308">
        <f t="shared" ca="1" si="6"/>
        <v>21200</v>
      </c>
      <c r="K82" s="309">
        <f t="shared" ca="1" si="7"/>
        <v>21200</v>
      </c>
      <c r="L82" s="289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419"/>
      <c r="C83" s="422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20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4"/>
        <v>0</v>
      </c>
      <c r="I83" s="308">
        <f t="shared" ca="1" si="5"/>
        <v>0</v>
      </c>
      <c r="J83" s="308">
        <f t="shared" ca="1" si="6"/>
        <v>0</v>
      </c>
      <c r="K83" s="309">
        <f t="shared" ca="1" si="7"/>
        <v>0</v>
      </c>
      <c r="L83" s="289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15" t="s">
        <v>1035</v>
      </c>
      <c r="C84" s="717" t="s">
        <v>1644</v>
      </c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452">
        <v>1</v>
      </c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4"/>
        <v>0</v>
      </c>
      <c r="I84" s="308">
        <f t="shared" ca="1" si="5"/>
        <v>0</v>
      </c>
      <c r="J84" s="308">
        <f t="shared" ca="1" si="6"/>
        <v>0</v>
      </c>
      <c r="K84" s="309">
        <f t="shared" ca="1" si="7"/>
        <v>0</v>
      </c>
      <c r="L84" s="289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24">
        <v>1</v>
      </c>
      <c r="C85" s="725" t="s">
        <v>597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452">
        <f>F84*1</f>
        <v>1</v>
      </c>
      <c r="G85" s="307">
        <f ca="1">IF(ISERROR(OFFSET('HARGA SATUAN'!$I$6,MATCH(RAB!C85,'HARGA SATUAN'!$C$7:$C$1495,0),0)),0,OFFSET('HARGA SATUAN'!$I$6,MATCH(RAB!C85,'HARGA SATUAN'!$C$7:$C$1495,0),0))</f>
        <v>120900</v>
      </c>
      <c r="H85" s="308">
        <f t="shared" ca="1" si="4"/>
        <v>0</v>
      </c>
      <c r="I85" s="308">
        <f t="shared" ca="1" si="5"/>
        <v>120900</v>
      </c>
      <c r="J85" s="308">
        <f t="shared" ca="1" si="6"/>
        <v>0</v>
      </c>
      <c r="K85" s="309">
        <f t="shared" ca="1" si="7"/>
        <v>120900</v>
      </c>
      <c r="L85" s="289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718">
        <v>2</v>
      </c>
      <c r="C86" s="720" t="s">
        <v>261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52">
        <f>F84*1</f>
        <v>1</v>
      </c>
      <c r="G86" s="307">
        <f ca="1">IF(ISERROR(OFFSET('HARGA SATUAN'!$I$6,MATCH(RAB!C86,'HARGA SATUAN'!$C$7:$C$1495,0),0)),0,OFFSET('HARGA SATUAN'!$I$6,MATCH(RAB!C86,'HARGA SATUAN'!$C$7:$C$1495,0),0))</f>
        <v>135800</v>
      </c>
      <c r="H86" s="308">
        <f t="shared" ca="1" si="4"/>
        <v>0</v>
      </c>
      <c r="I86" s="308">
        <f t="shared" ca="1" si="5"/>
        <v>135800</v>
      </c>
      <c r="J86" s="308">
        <f t="shared" ca="1" si="6"/>
        <v>0</v>
      </c>
      <c r="K86" s="309">
        <f t="shared" ca="1" si="7"/>
        <v>135800</v>
      </c>
      <c r="L86" s="289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718">
        <v>3</v>
      </c>
      <c r="C87" s="721" t="s">
        <v>214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722">
        <f>F84*1</f>
        <v>1</v>
      </c>
      <c r="G87" s="307">
        <f ca="1">IF(ISERROR(OFFSET('HARGA SATUAN'!$I$6,MATCH(RAB!C87,'HARGA SATUAN'!$C$7:$C$1495,0),0)),0,OFFSET('HARGA SATUAN'!$I$6,MATCH(RAB!C87,'HARGA SATUAN'!$C$7:$C$1495,0),0))</f>
        <v>4500</v>
      </c>
      <c r="H87" s="308">
        <f t="shared" ca="1" si="4"/>
        <v>0</v>
      </c>
      <c r="I87" s="308">
        <f t="shared" ca="1" si="5"/>
        <v>4500</v>
      </c>
      <c r="J87" s="308">
        <f t="shared" ca="1" si="6"/>
        <v>0</v>
      </c>
      <c r="K87" s="309">
        <f t="shared" ca="1" si="7"/>
        <v>4500</v>
      </c>
      <c r="L87" s="289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715">
        <v>4</v>
      </c>
      <c r="C88" s="717" t="s">
        <v>768</v>
      </c>
      <c r="D88" s="305" t="str">
        <f ca="1">IF(ISERROR(OFFSET('HARGA SATUAN'!$D$6,MATCH(RAB!C88,'HARGA SATUAN'!$C$7:$C$1495,0),0)),"",OFFSET('HARGA SATUAN'!$D$6,MATCH(RAB!C88,'HARGA SATUAN'!$C$7:$C$1495,0),0))</f>
        <v>JASA</v>
      </c>
      <c r="E88" s="306" t="str">
        <f ca="1">IF(B88="+","Unit",IF(ISERROR(OFFSET('HARGA SATUAN'!$E$6,MATCH(RAB!C88,'HARGA SATUAN'!$C$7:$C$1495,0),0)),"",OFFSET('HARGA SATUAN'!$E$6,MATCH(RAB!C88,'HARGA SATUAN'!$C$7:$C$1495,0),0)))</f>
        <v>Unit</v>
      </c>
      <c r="F88" s="452">
        <f>F84*1</f>
        <v>1</v>
      </c>
      <c r="G88" s="307">
        <f ca="1">IF(ISERROR(OFFSET('HARGA SATUAN'!$I$6,MATCH(RAB!C88,'HARGA SATUAN'!$C$7:$C$1495,0),0)),0,OFFSET('HARGA SATUAN'!$I$6,MATCH(RAB!C88,'HARGA SATUAN'!$C$7:$C$1495,0),0))</f>
        <v>55500</v>
      </c>
      <c r="H88" s="308">
        <f t="shared" ca="1" si="4"/>
        <v>0</v>
      </c>
      <c r="I88" s="308">
        <f t="shared" ca="1" si="5"/>
        <v>0</v>
      </c>
      <c r="J88" s="308">
        <f t="shared" ca="1" si="6"/>
        <v>55500</v>
      </c>
      <c r="K88" s="309">
        <f t="shared" ca="1" si="7"/>
        <v>55500</v>
      </c>
      <c r="L88" s="289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715"/>
      <c r="C89" s="717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52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4"/>
        <v>0</v>
      </c>
      <c r="I89" s="308">
        <f t="shared" ca="1" si="5"/>
        <v>0</v>
      </c>
      <c r="J89" s="308">
        <f t="shared" ca="1" si="6"/>
        <v>0</v>
      </c>
      <c r="K89" s="309">
        <f t="shared" ca="1" si="7"/>
        <v>0</v>
      </c>
      <c r="L89" s="289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715" t="s">
        <v>1035</v>
      </c>
      <c r="C90" s="717" t="s">
        <v>1645</v>
      </c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452">
        <v>1</v>
      </c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4"/>
        <v>0</v>
      </c>
      <c r="I90" s="308">
        <f t="shared" ca="1" si="5"/>
        <v>0</v>
      </c>
      <c r="J90" s="308">
        <f t="shared" ca="1" si="6"/>
        <v>0</v>
      </c>
      <c r="K90" s="309">
        <f t="shared" ca="1" si="7"/>
        <v>0</v>
      </c>
      <c r="L90" s="289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15">
        <v>1</v>
      </c>
      <c r="C91" s="717" t="s">
        <v>28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452">
        <f>F90*1</f>
        <v>1</v>
      </c>
      <c r="G91" s="307">
        <f ca="1">IF(ISERROR(OFFSET('HARGA SATUAN'!$I$6,MATCH(RAB!C91,'HARGA SATUAN'!$C$7:$C$1495,0),0)),0,OFFSET('HARGA SATUAN'!$I$6,MATCH(RAB!C91,'HARGA SATUAN'!$C$7:$C$1495,0),0))</f>
        <v>26500</v>
      </c>
      <c r="H91" s="308">
        <f t="shared" ca="1" si="4"/>
        <v>0</v>
      </c>
      <c r="I91" s="308">
        <f t="shared" ca="1" si="5"/>
        <v>26500</v>
      </c>
      <c r="J91" s="308">
        <f t="shared" ca="1" si="6"/>
        <v>0</v>
      </c>
      <c r="K91" s="309">
        <f t="shared" ca="1" si="7"/>
        <v>26500</v>
      </c>
      <c r="L91" s="289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715">
        <v>2</v>
      </c>
      <c r="C92" s="717" t="s">
        <v>203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2">
        <f>F90*1</f>
        <v>1</v>
      </c>
      <c r="G92" s="307">
        <f ca="1">IF(ISERROR(OFFSET('HARGA SATUAN'!$I$6,MATCH(RAB!C92,'HARGA SATUAN'!$C$7:$C$1495,0),0)),0,OFFSET('HARGA SATUAN'!$I$6,MATCH(RAB!C92,'HARGA SATUAN'!$C$7:$C$1495,0),0))</f>
        <v>12500</v>
      </c>
      <c r="H92" s="308">
        <f t="shared" ca="1" si="4"/>
        <v>0</v>
      </c>
      <c r="I92" s="308">
        <f t="shared" ca="1" si="5"/>
        <v>12500</v>
      </c>
      <c r="J92" s="308">
        <f t="shared" ca="1" si="6"/>
        <v>0</v>
      </c>
      <c r="K92" s="309">
        <f t="shared" ca="1" si="7"/>
        <v>12500</v>
      </c>
      <c r="L92" s="289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715">
        <v>3</v>
      </c>
      <c r="C93" s="717" t="s">
        <v>206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Mtr</v>
      </c>
      <c r="F93" s="452">
        <f>F90*12</f>
        <v>12</v>
      </c>
      <c r="G93" s="307">
        <f ca="1">IF(ISERROR(OFFSET('HARGA SATUAN'!$I$6,MATCH(RAB!C93,'HARGA SATUAN'!$C$7:$C$1495,0),0)),0,OFFSET('HARGA SATUAN'!$I$6,MATCH(RAB!C93,'HARGA SATUAN'!$C$7:$C$1495,0),0))</f>
        <v>39204</v>
      </c>
      <c r="H93" s="308">
        <f t="shared" ca="1" si="4"/>
        <v>0</v>
      </c>
      <c r="I93" s="308">
        <f t="shared" ca="1" si="5"/>
        <v>470448</v>
      </c>
      <c r="J93" s="308">
        <f t="shared" ca="1" si="6"/>
        <v>0</v>
      </c>
      <c r="K93" s="309">
        <f t="shared" ca="1" si="7"/>
        <v>470448</v>
      </c>
      <c r="L93" s="289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715">
        <v>4</v>
      </c>
      <c r="C94" s="717" t="s">
        <v>287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452">
        <f>F90*2</f>
        <v>2</v>
      </c>
      <c r="G94" s="307">
        <f ca="1">IF(ISERROR(OFFSET('HARGA SATUAN'!$I$6,MATCH(RAB!C94,'HARGA SATUAN'!$C$7:$C$1495,0),0)),0,OFFSET('HARGA SATUAN'!$I$6,MATCH(RAB!C94,'HARGA SATUAN'!$C$7:$C$1495,0),0))</f>
        <v>40000</v>
      </c>
      <c r="H94" s="308">
        <f t="shared" ca="1" si="4"/>
        <v>0</v>
      </c>
      <c r="I94" s="308">
        <f t="shared" ca="1" si="5"/>
        <v>80000</v>
      </c>
      <c r="J94" s="308">
        <f t="shared" ca="1" si="6"/>
        <v>0</v>
      </c>
      <c r="K94" s="309">
        <f t="shared" ca="1" si="7"/>
        <v>80000</v>
      </c>
      <c r="L94" s="289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715">
        <v>5</v>
      </c>
      <c r="C95" s="717" t="s">
        <v>26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452">
        <f>F90*1</f>
        <v>1</v>
      </c>
      <c r="G95" s="307">
        <f ca="1">IF(ISERROR(OFFSET('HARGA SATUAN'!$I$6,MATCH(RAB!C95,'HARGA SATUAN'!$C$7:$C$1495,0),0)),0,OFFSET('HARGA SATUAN'!$I$6,MATCH(RAB!C95,'HARGA SATUAN'!$C$7:$C$1495,0),0))</f>
        <v>2500</v>
      </c>
      <c r="H95" s="308">
        <f t="shared" ca="1" si="4"/>
        <v>0</v>
      </c>
      <c r="I95" s="308">
        <f t="shared" ca="1" si="5"/>
        <v>2500</v>
      </c>
      <c r="J95" s="308">
        <f t="shared" ca="1" si="6"/>
        <v>0</v>
      </c>
      <c r="K95" s="309">
        <f t="shared" ca="1" si="7"/>
        <v>2500</v>
      </c>
      <c r="L95" s="289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15">
        <v>6</v>
      </c>
      <c r="C96" s="717" t="s">
        <v>760</v>
      </c>
      <c r="D96" s="305" t="str">
        <f ca="1">IF(ISERROR(OFFSET('HARGA SATUAN'!$D$6,MATCH(RAB!C96,'HARGA SATUAN'!$C$7:$C$1495,0),0)),"",OFFSET('HARGA SATUAN'!$D$6,MATCH(RAB!C96,'HARGA SATUAN'!$C$7:$C$1495,0),0))</f>
        <v>JASA</v>
      </c>
      <c r="E96" s="306" t="str">
        <f ca="1">IF(B96="+","Unit",IF(ISERROR(OFFSET('HARGA SATUAN'!$E$6,MATCH(RAB!C96,'HARGA SATUAN'!$C$7:$C$1495,0),0)),"",OFFSET('HARGA SATUAN'!$E$6,MATCH(RAB!C96,'HARGA SATUAN'!$C$7:$C$1495,0),0)))</f>
        <v>Unit</v>
      </c>
      <c r="F96" s="452">
        <f>F90*1</f>
        <v>1</v>
      </c>
      <c r="G96" s="307">
        <f ca="1">IF(ISERROR(OFFSET('HARGA SATUAN'!$I$6,MATCH(RAB!C96,'HARGA SATUAN'!$C$7:$C$1495,0),0)),0,OFFSET('HARGA SATUAN'!$I$6,MATCH(RAB!C96,'HARGA SATUAN'!$C$7:$C$1495,0),0))</f>
        <v>36600</v>
      </c>
      <c r="H96" s="308">
        <f t="shared" ca="1" si="4"/>
        <v>0</v>
      </c>
      <c r="I96" s="308">
        <f t="shared" ca="1" si="5"/>
        <v>0</v>
      </c>
      <c r="J96" s="308">
        <f t="shared" ca="1" si="6"/>
        <v>36600</v>
      </c>
      <c r="K96" s="309">
        <f t="shared" ca="1" si="7"/>
        <v>36600</v>
      </c>
      <c r="L96" s="289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419"/>
      <c r="C97" s="422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20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4"/>
        <v>0</v>
      </c>
      <c r="I97" s="308">
        <f t="shared" ca="1" si="5"/>
        <v>0</v>
      </c>
      <c r="J97" s="308">
        <f t="shared" ca="1" si="6"/>
        <v>0</v>
      </c>
      <c r="K97" s="309">
        <f t="shared" ca="1" si="7"/>
        <v>0</v>
      </c>
      <c r="L97" s="289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421"/>
      <c r="C98" s="418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2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ref="H98:H119" ca="1" si="9">IF(OR(D98="MDU",D98="MDU-KD"),(IF($O$3="RAB NON MDU","PLN KD",G98*F98)),0)</f>
        <v>0</v>
      </c>
      <c r="I98" s="308">
        <f t="shared" ref="I98:I119" ca="1" si="10">IF(D98="HDW",G98*F98,0)</f>
        <v>0</v>
      </c>
      <c r="J98" s="308">
        <f t="shared" ref="J98:J119" ca="1" si="11">IF(D98="JASA",G98*F98,0)</f>
        <v>0</v>
      </c>
      <c r="K98" s="309">
        <f t="shared" ref="K98:K119" ca="1" si="12">SUM(H98:J98)</f>
        <v>0</v>
      </c>
      <c r="L98" s="316"/>
      <c r="M98" s="289" t="e">
        <f>IF(AND(F98&gt;0,#REF!=0),"",IF(AND(ISBLANK(F98)=FALSE,K98=0),"WARNING",""))</f>
        <v>#REF!</v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21">
        <v>10</v>
      </c>
      <c r="C99" s="418" t="s">
        <v>1615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454"/>
      <c r="G99" s="307">
        <f ca="1">IF(ISERROR(OFFSET('HARGA SATUAN'!$I$6,MATCH(RAB!C99,'HARGA SATUAN'!$C$7:$C$1495,0),0)),0,OFFSET('HARGA SATUAN'!$I$6,MATCH(RAB!C99,'HARGA SATUAN'!$C$7:$C$1495,0),0))</f>
        <v>49000</v>
      </c>
      <c r="H99" s="308">
        <f t="shared" ca="1" si="9"/>
        <v>0</v>
      </c>
      <c r="I99" s="308">
        <f t="shared" ca="1" si="10"/>
        <v>0</v>
      </c>
      <c r="J99" s="308">
        <f t="shared" ca="1" si="11"/>
        <v>0</v>
      </c>
      <c r="K99" s="309">
        <f t="shared" ca="1" si="12"/>
        <v>0</v>
      </c>
      <c r="L99" s="316"/>
      <c r="M99" s="289" t="str">
        <f t="shared" ref="M99:M140" ca="1" si="13">IF(AND(F99&gt;0,F98=0),"",IF(AND(ISBLANK(F99)=FALSE,K99=0),"WARNING",""))</f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50"/>
      <c r="C100" s="451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54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9"/>
        <v>0</v>
      </c>
      <c r="I100" s="308">
        <f t="shared" ca="1" si="10"/>
        <v>0</v>
      </c>
      <c r="J100" s="308">
        <f t="shared" ca="1" si="11"/>
        <v>0</v>
      </c>
      <c r="K100" s="309">
        <f t="shared" ca="1" si="12"/>
        <v>0</v>
      </c>
      <c r="L100" s="316"/>
      <c r="M100" s="289" t="str">
        <f t="shared" ca="1" si="13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50"/>
      <c r="C101" s="451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54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9"/>
        <v>0</v>
      </c>
      <c r="I101" s="308">
        <f t="shared" ca="1" si="10"/>
        <v>0</v>
      </c>
      <c r="J101" s="308">
        <f t="shared" ca="1" si="11"/>
        <v>0</v>
      </c>
      <c r="K101" s="309">
        <f t="shared" ca="1" si="12"/>
        <v>0</v>
      </c>
      <c r="L101" s="316"/>
      <c r="M101" s="289" t="str">
        <f t="shared" ca="1" si="13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50"/>
      <c r="C102" s="451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4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9"/>
        <v>0</v>
      </c>
      <c r="I102" s="308">
        <f t="shared" ca="1" si="10"/>
        <v>0</v>
      </c>
      <c r="J102" s="308">
        <f t="shared" ca="1" si="11"/>
        <v>0</v>
      </c>
      <c r="K102" s="309">
        <f t="shared" ca="1" si="12"/>
        <v>0</v>
      </c>
      <c r="L102" s="316"/>
      <c r="M102" s="289" t="str">
        <f t="shared" ca="1" si="13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50"/>
      <c r="C103" s="451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4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9"/>
        <v>0</v>
      </c>
      <c r="I103" s="308">
        <f t="shared" ca="1" si="10"/>
        <v>0</v>
      </c>
      <c r="J103" s="308">
        <f t="shared" ca="1" si="11"/>
        <v>0</v>
      </c>
      <c r="K103" s="309">
        <f t="shared" ca="1" si="12"/>
        <v>0</v>
      </c>
      <c r="L103" s="316"/>
      <c r="M103" s="289" t="str">
        <f t="shared" ca="1" si="13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50"/>
      <c r="C104" s="451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4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9"/>
        <v>0</v>
      </c>
      <c r="I104" s="308">
        <f t="shared" ca="1" si="10"/>
        <v>0</v>
      </c>
      <c r="J104" s="308">
        <f t="shared" ca="1" si="11"/>
        <v>0</v>
      </c>
      <c r="K104" s="309">
        <f t="shared" ca="1" si="12"/>
        <v>0</v>
      </c>
      <c r="L104" s="316"/>
      <c r="M104" s="289" t="str">
        <f t="shared" ca="1" si="13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50"/>
      <c r="C105" s="451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4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9"/>
        <v>0</v>
      </c>
      <c r="I105" s="308">
        <f t="shared" ca="1" si="10"/>
        <v>0</v>
      </c>
      <c r="J105" s="308">
        <f t="shared" ca="1" si="11"/>
        <v>0</v>
      </c>
      <c r="K105" s="309">
        <f t="shared" ca="1" si="12"/>
        <v>0</v>
      </c>
      <c r="L105" s="316"/>
      <c r="M105" s="289" t="str">
        <f t="shared" ca="1" si="13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50"/>
      <c r="C106" s="451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54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9"/>
        <v>0</v>
      </c>
      <c r="I106" s="308">
        <f t="shared" ca="1" si="10"/>
        <v>0</v>
      </c>
      <c r="J106" s="308">
        <f t="shared" ca="1" si="11"/>
        <v>0</v>
      </c>
      <c r="K106" s="309">
        <f t="shared" ca="1" si="12"/>
        <v>0</v>
      </c>
      <c r="L106" s="316"/>
      <c r="M106" s="289" t="str">
        <f t="shared" ca="1" si="13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50"/>
      <c r="C107" s="451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54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9"/>
        <v>0</v>
      </c>
      <c r="I107" s="308">
        <f t="shared" ca="1" si="10"/>
        <v>0</v>
      </c>
      <c r="J107" s="308">
        <f t="shared" ca="1" si="11"/>
        <v>0</v>
      </c>
      <c r="K107" s="309">
        <f t="shared" ca="1" si="12"/>
        <v>0</v>
      </c>
      <c r="L107" s="316"/>
      <c r="M107" s="289" t="str">
        <f t="shared" ca="1" si="13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50"/>
      <c r="C108" s="451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54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9"/>
        <v>0</v>
      </c>
      <c r="I108" s="308">
        <f t="shared" ca="1" si="10"/>
        <v>0</v>
      </c>
      <c r="J108" s="308">
        <f t="shared" ca="1" si="11"/>
        <v>0</v>
      </c>
      <c r="K108" s="309">
        <f t="shared" ca="1" si="12"/>
        <v>0</v>
      </c>
      <c r="L108" s="316"/>
      <c r="M108" s="289" t="str">
        <f t="shared" ca="1" si="13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50"/>
      <c r="C109" s="451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4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9"/>
        <v>0</v>
      </c>
      <c r="I109" s="308">
        <f t="shared" ca="1" si="10"/>
        <v>0</v>
      </c>
      <c r="J109" s="308">
        <f t="shared" ca="1" si="11"/>
        <v>0</v>
      </c>
      <c r="K109" s="309">
        <f t="shared" ca="1" si="12"/>
        <v>0</v>
      </c>
      <c r="L109" s="316"/>
      <c r="M109" s="289" t="str">
        <f t="shared" ca="1" si="13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50"/>
      <c r="C110" s="451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4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9"/>
        <v>0</v>
      </c>
      <c r="I110" s="308">
        <f t="shared" ca="1" si="10"/>
        <v>0</v>
      </c>
      <c r="J110" s="308">
        <f t="shared" ca="1" si="11"/>
        <v>0</v>
      </c>
      <c r="K110" s="309">
        <f t="shared" ca="1" si="12"/>
        <v>0</v>
      </c>
      <c r="L110" s="316"/>
      <c r="M110" s="289" t="str">
        <f t="shared" ca="1" si="13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50"/>
      <c r="C111" s="451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4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9"/>
        <v>0</v>
      </c>
      <c r="I111" s="308">
        <f t="shared" ca="1" si="10"/>
        <v>0</v>
      </c>
      <c r="J111" s="308">
        <f t="shared" ca="1" si="11"/>
        <v>0</v>
      </c>
      <c r="K111" s="309">
        <f t="shared" ca="1" si="12"/>
        <v>0</v>
      </c>
      <c r="L111" s="316"/>
      <c r="M111" s="289" t="str">
        <f t="shared" ca="1" si="13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50"/>
      <c r="C112" s="451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54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9"/>
        <v>0</v>
      </c>
      <c r="I112" s="308">
        <f t="shared" ca="1" si="10"/>
        <v>0</v>
      </c>
      <c r="J112" s="308">
        <f t="shared" ca="1" si="11"/>
        <v>0</v>
      </c>
      <c r="K112" s="309">
        <f t="shared" ca="1" si="12"/>
        <v>0</v>
      </c>
      <c r="L112" s="316"/>
      <c r="M112" s="289" t="str">
        <f t="shared" ca="1" si="13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idden="1">
      <c r="A113" s="283"/>
      <c r="B113" s="450"/>
      <c r="C113" s="451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54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9"/>
        <v>0</v>
      </c>
      <c r="I113" s="308">
        <f t="shared" ca="1" si="10"/>
        <v>0</v>
      </c>
      <c r="J113" s="308">
        <f t="shared" ca="1" si="11"/>
        <v>0</v>
      </c>
      <c r="K113" s="309">
        <f t="shared" ca="1" si="12"/>
        <v>0</v>
      </c>
      <c r="L113" s="316"/>
      <c r="M113" s="289" t="str">
        <f t="shared" ca="1" si="13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idden="1">
      <c r="A114" s="283"/>
      <c r="B114" s="450"/>
      <c r="C114" s="451"/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54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9"/>
        <v>0</v>
      </c>
      <c r="I114" s="308">
        <f t="shared" ca="1" si="10"/>
        <v>0</v>
      </c>
      <c r="J114" s="308">
        <f t="shared" ca="1" si="11"/>
        <v>0</v>
      </c>
      <c r="K114" s="309">
        <f t="shared" ca="1" si="12"/>
        <v>0</v>
      </c>
      <c r="L114" s="316"/>
      <c r="M114" s="289" t="str">
        <f t="shared" ca="1" si="13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idden="1">
      <c r="A115" s="283"/>
      <c r="B115" s="450"/>
      <c r="C115" s="451"/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54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ca="1" si="9"/>
        <v>0</v>
      </c>
      <c r="I115" s="308">
        <f t="shared" ca="1" si="10"/>
        <v>0</v>
      </c>
      <c r="J115" s="308">
        <f t="shared" ca="1" si="11"/>
        <v>0</v>
      </c>
      <c r="K115" s="309">
        <f t="shared" ca="1" si="12"/>
        <v>0</v>
      </c>
      <c r="L115" s="316"/>
      <c r="M115" s="289" t="str">
        <f t="shared" ca="1" si="13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 hidden="1">
      <c r="A116" s="283"/>
      <c r="B116" s="450"/>
      <c r="C116" s="451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54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9"/>
        <v>0</v>
      </c>
      <c r="I116" s="308">
        <f t="shared" ca="1" si="10"/>
        <v>0</v>
      </c>
      <c r="J116" s="308">
        <f t="shared" ca="1" si="11"/>
        <v>0</v>
      </c>
      <c r="K116" s="309">
        <f t="shared" ca="1" si="12"/>
        <v>0</v>
      </c>
      <c r="L116" s="316"/>
      <c r="M116" s="289" t="str">
        <f t="shared" ca="1" si="13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idden="1">
      <c r="A117" s="283"/>
      <c r="B117" s="450"/>
      <c r="C117" s="451"/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54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9"/>
        <v>0</v>
      </c>
      <c r="I117" s="308">
        <f t="shared" ca="1" si="10"/>
        <v>0</v>
      </c>
      <c r="J117" s="308">
        <f t="shared" ca="1" si="11"/>
        <v>0</v>
      </c>
      <c r="K117" s="309">
        <f t="shared" ca="1" si="12"/>
        <v>0</v>
      </c>
      <c r="L117" s="316"/>
      <c r="M117" s="289" t="str">
        <f t="shared" ca="1" si="13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 hidden="1">
      <c r="A118" s="283"/>
      <c r="B118" s="450"/>
      <c r="C118" s="451"/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54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ca="1" si="9"/>
        <v>0</v>
      </c>
      <c r="I118" s="308">
        <f t="shared" ca="1" si="10"/>
        <v>0</v>
      </c>
      <c r="J118" s="308">
        <f t="shared" ca="1" si="11"/>
        <v>0</v>
      </c>
      <c r="K118" s="309">
        <f t="shared" ca="1" si="12"/>
        <v>0</v>
      </c>
      <c r="L118" s="316"/>
      <c r="M118" s="289" t="str">
        <f t="shared" ca="1" si="13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 hidden="1">
      <c r="A119" s="283"/>
      <c r="B119" s="450"/>
      <c r="C119" s="451"/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/>
      </c>
      <c r="F119" s="454"/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ca="1" si="9"/>
        <v>0</v>
      </c>
      <c r="I119" s="308">
        <f t="shared" ca="1" si="10"/>
        <v>0</v>
      </c>
      <c r="J119" s="308">
        <f t="shared" ca="1" si="11"/>
        <v>0</v>
      </c>
      <c r="K119" s="309">
        <f t="shared" ca="1" si="12"/>
        <v>0</v>
      </c>
      <c r="L119" s="316"/>
      <c r="M119" s="289" t="str">
        <f t="shared" ca="1" si="13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419" t="s">
        <v>1602</v>
      </c>
      <c r="C120" s="422" t="s">
        <v>1604</v>
      </c>
      <c r="D120" s="305" t="str">
        <f ca="1">IF(ISERROR(OFFSET('HARGA SATUAN'!$D$6,MATCH(RAB!C120,'HARGA SATUAN'!$C$7:$C$1495,0),0)),"",OFFSET('HARGA SATUAN'!$D$6,MATCH(RAB!C120,'HARGA SATUAN'!$C$7:$C$1495,0),0))</f>
        <v/>
      </c>
      <c r="E120" s="306" t="str">
        <f ca="1">IF(B120="+","Unit",IF(ISERROR(OFFSET('HARGA SATUAN'!$E$6,MATCH(RAB!C120,'HARGA SATUAN'!$C$7:$C$1495,0),0)),"",OFFSET('HARGA SATUAN'!$E$6,MATCH(RAB!C120,'HARGA SATUAN'!$C$7:$C$1495,0),0)))</f>
        <v/>
      </c>
      <c r="F120" s="455"/>
      <c r="G120" s="307">
        <f ca="1">IF(ISERROR(OFFSET('HARGA SATUAN'!$I$6,MATCH(RAB!C120,'HARGA SATUAN'!$C$7:$C$1495,0),0)),0,OFFSET('HARGA SATUAN'!$I$6,MATCH(RAB!C120,'HARGA SATUAN'!$C$7:$C$1495,0),0))</f>
        <v>0</v>
      </c>
      <c r="H120" s="308">
        <f t="shared" ref="H120:H121" ca="1" si="14">IF(OR(D120="MDU",D120="MDU-KD"),(IF($O$3="RAB NON MDU","PLN KD",G120*F120)),0)</f>
        <v>0</v>
      </c>
      <c r="I120" s="308">
        <f t="shared" ref="I120:I121" ca="1" si="15">IF(D120="HDW",G120*F120,0)</f>
        <v>0</v>
      </c>
      <c r="J120" s="308">
        <f t="shared" ref="J120:J121" ca="1" si="16">IF(D120="JASA",G120*F120,0)</f>
        <v>0</v>
      </c>
      <c r="K120" s="309">
        <f t="shared" ref="K120:K121" ca="1" si="17">SUM(H120:J120)</f>
        <v>0</v>
      </c>
      <c r="L120" s="316"/>
      <c r="M120" s="289" t="str">
        <f t="shared" ca="1" si="13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318">
        <v>1</v>
      </c>
      <c r="C121" s="109" t="s">
        <v>66</v>
      </c>
      <c r="D121" s="305" t="str">
        <f ca="1">IF(ISERROR(OFFSET('HARGA SATUAN'!$D$6,MATCH(RAB!C121,'HARGA SATUAN'!$C$7:$C$1495,0),0)),"",OFFSET('HARGA SATUAN'!$D$6,MATCH(RAB!C121,'HARGA SATUAN'!$C$7:$C$1495,0),0))</f>
        <v>MDU-KD</v>
      </c>
      <c r="E121" s="306" t="str">
        <f ca="1">IF(B121="+","Unit",IF(ISERROR(OFFSET('HARGA SATUAN'!$E$6,MATCH(RAB!C121,'HARGA SATUAN'!$C$7:$C$1495,0),0)),"",OFFSET('HARGA SATUAN'!$E$6,MATCH(RAB!C121,'HARGA SATUAN'!$C$7:$C$1495,0),0)))</f>
        <v>Mtr</v>
      </c>
      <c r="F121" s="420">
        <v>200</v>
      </c>
      <c r="G121" s="307">
        <f ca="1">IF(ISERROR(OFFSET('HARGA SATUAN'!$I$6,MATCH(RAB!C121,'HARGA SATUAN'!$C$7:$C$1495,0),0)),0,OFFSET('HARGA SATUAN'!$I$6,MATCH(RAB!C121,'HARGA SATUAN'!$C$7:$C$1495,0),0))</f>
        <v>25300</v>
      </c>
      <c r="H121" s="308">
        <f t="shared" ca="1" si="14"/>
        <v>5060000</v>
      </c>
      <c r="I121" s="308">
        <f t="shared" ca="1" si="15"/>
        <v>0</v>
      </c>
      <c r="J121" s="308">
        <f t="shared" ca="1" si="16"/>
        <v>0</v>
      </c>
      <c r="K121" s="309">
        <f t="shared" ca="1" si="17"/>
        <v>5060000</v>
      </c>
      <c r="L121" s="316"/>
      <c r="M121" s="289" t="str">
        <f t="shared" si="13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318">
        <v>2</v>
      </c>
      <c r="C122" s="109" t="s">
        <v>299</v>
      </c>
      <c r="D122" s="305" t="str">
        <f ca="1">IF(ISERROR(OFFSET('HARGA SATUAN'!$D$6,MATCH(RAB!C122,'HARGA SATUAN'!$C$7:$C$1495,0),0)),"",OFFSET('HARGA SATUAN'!$D$6,MATCH(RAB!C122,'HARGA SATUAN'!$C$7:$C$1495,0),0))</f>
        <v>JASA</v>
      </c>
      <c r="E122" s="306" t="str">
        <f ca="1">IF(B122="+","Unit",IF(ISERROR(OFFSET('HARGA SATUAN'!$E$6,MATCH(RAB!C122,'HARGA SATUAN'!$C$7:$C$1495,0),0)),"",OFFSET('HARGA SATUAN'!$E$6,MATCH(RAB!C122,'HARGA SATUAN'!$C$7:$C$1495,0),0)))</f>
        <v>Per 50 m</v>
      </c>
      <c r="F122" s="420">
        <v>4</v>
      </c>
      <c r="G122" s="307">
        <f ca="1">IF(ISERROR(OFFSET('HARGA SATUAN'!$I$6,MATCH(RAB!C122,'HARGA SATUAN'!$C$7:$C$1495,0),0)),0,OFFSET('HARGA SATUAN'!$I$6,MATCH(RAB!C122,'HARGA SATUAN'!$C$7:$C$1495,0),0))</f>
        <v>371300</v>
      </c>
      <c r="H122" s="308">
        <f t="shared" ref="H122:H124" ca="1" si="18">IF(OR(D122="MDU",D122="MDU-KD"),(IF($O$3="RAB NON MDU","PLN KD",G122*F122)),0)</f>
        <v>0</v>
      </c>
      <c r="I122" s="308">
        <f t="shared" ref="I122:I124" ca="1" si="19">IF(D122="HDW",G122*F122,0)</f>
        <v>0</v>
      </c>
      <c r="J122" s="308">
        <f t="shared" ref="J122:J124" ca="1" si="20">IF(D122="JASA",G122*F122,0)</f>
        <v>1485200</v>
      </c>
      <c r="K122" s="309">
        <f t="shared" ref="K122:K124" ca="1" si="21">SUM(H122:J122)</f>
        <v>1485200</v>
      </c>
      <c r="L122" s="316"/>
      <c r="M122" s="289" t="str">
        <f t="shared" ca="1" si="13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318"/>
      <c r="C123" s="319"/>
      <c r="D123" s="305" t="str">
        <f ca="1">IF(ISERROR(OFFSET('HARGA SATUAN'!$D$6,MATCH(RAB!C123,'HARGA SATUAN'!$C$7:$C$1495,0),0)),"",OFFSET('HARGA SATUAN'!$D$6,MATCH(RAB!C123,'HARGA SATUAN'!$C$7:$C$1495,0),0))</f>
        <v/>
      </c>
      <c r="E123" s="306" t="str">
        <f ca="1">IF(B123="+","Unit",IF(ISERROR(OFFSET('HARGA SATUAN'!$E$6,MATCH(RAB!C123,'HARGA SATUAN'!$C$7:$C$1495,0),0)),"",OFFSET('HARGA SATUAN'!$E$6,MATCH(RAB!C123,'HARGA SATUAN'!$C$7:$C$1495,0),0)))</f>
        <v/>
      </c>
      <c r="F123" s="420"/>
      <c r="G123" s="307">
        <f ca="1">IF(ISERROR(OFFSET('HARGA SATUAN'!$I$6,MATCH(RAB!C123,'HARGA SATUAN'!$C$7:$C$1495,0),0)),0,OFFSET('HARGA SATUAN'!$I$6,MATCH(RAB!C123,'HARGA SATUAN'!$C$7:$C$1495,0),0))</f>
        <v>0</v>
      </c>
      <c r="H123" s="308">
        <f t="shared" ca="1" si="18"/>
        <v>0</v>
      </c>
      <c r="I123" s="308">
        <f t="shared" ca="1" si="19"/>
        <v>0</v>
      </c>
      <c r="J123" s="308">
        <f t="shared" ca="1" si="20"/>
        <v>0</v>
      </c>
      <c r="K123" s="309">
        <f t="shared" ca="1" si="21"/>
        <v>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318"/>
      <c r="C124" s="319"/>
      <c r="D124" s="305" t="str">
        <f ca="1">IF(ISERROR(OFFSET('HARGA SATUAN'!$D$6,MATCH(RAB!C124,'HARGA SATUAN'!$C$7:$C$1495,0),0)),"",OFFSET('HARGA SATUAN'!$D$6,MATCH(RAB!C124,'HARGA SATUAN'!$C$7:$C$1495,0),0))</f>
        <v/>
      </c>
      <c r="E124" s="306" t="str">
        <f ca="1">IF(B124="+","Unit",IF(ISERROR(OFFSET('HARGA SATUAN'!$E$6,MATCH(RAB!C124,'HARGA SATUAN'!$C$7:$C$1495,0),0)),"",OFFSET('HARGA SATUAN'!$E$6,MATCH(RAB!C124,'HARGA SATUAN'!$C$7:$C$1495,0),0)))</f>
        <v/>
      </c>
      <c r="F124" s="420"/>
      <c r="G124" s="307">
        <f ca="1">IF(ISERROR(OFFSET('HARGA SATUAN'!$I$6,MATCH(RAB!C124,'HARGA SATUAN'!$C$7:$C$1495,0),0)),0,OFFSET('HARGA SATUAN'!$I$6,MATCH(RAB!C124,'HARGA SATUAN'!$C$7:$C$1495,0),0))</f>
        <v>0</v>
      </c>
      <c r="H124" s="308">
        <f t="shared" ca="1" si="18"/>
        <v>0</v>
      </c>
      <c r="I124" s="308">
        <f t="shared" ca="1" si="19"/>
        <v>0</v>
      </c>
      <c r="J124" s="308">
        <f t="shared" ca="1" si="20"/>
        <v>0</v>
      </c>
      <c r="K124" s="309">
        <f t="shared" ca="1" si="21"/>
        <v>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318"/>
      <c r="C125" s="319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420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ref="H125:H141" ca="1" si="22">IF(OR(D125="MDU",D125="MDU-KD"),(IF($O$3="RAB NON MDU","PLN KD",G125*F125)),0)</f>
        <v>0</v>
      </c>
      <c r="I125" s="308">
        <f t="shared" ref="I125:I141" ca="1" si="23">IF(D125="HDW",G125*F125,0)</f>
        <v>0</v>
      </c>
      <c r="J125" s="308">
        <f t="shared" ref="J125:J141" ca="1" si="24">IF(D125="JASA",G125*F125,0)</f>
        <v>0</v>
      </c>
      <c r="K125" s="309">
        <f t="shared" ref="K125:K141" ca="1" si="25">SUM(H125:J125)</f>
        <v>0</v>
      </c>
      <c r="L125" s="316"/>
      <c r="M125" s="289" t="e">
        <f>IF(AND(F125&gt;0,#REF!=0),"",IF(AND(ISBLANK(F125)=FALSE,K125=0),"WARNING",""))</f>
        <v>#REF!</v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419" t="s">
        <v>1610</v>
      </c>
      <c r="C126" s="422" t="s">
        <v>1606</v>
      </c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456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ref="H126:H140" ca="1" si="26">IF(OR(D126="MDU",D126="MDU-KD"),(IF($O$3="RAB NON MDU","PLN KD",G126*F126)),0)</f>
        <v>0</v>
      </c>
      <c r="I126" s="308">
        <f t="shared" ref="I126:I140" ca="1" si="27">IF(D126="HDW",G126*F126,0)</f>
        <v>0</v>
      </c>
      <c r="J126" s="308">
        <f t="shared" ref="J126:J140" ca="1" si="28">IF(D126="JASA",G126*F126,0)</f>
        <v>0</v>
      </c>
      <c r="K126" s="309">
        <f t="shared" ref="K126:K140" ca="1" si="29">SUM(H126:J126)</f>
        <v>0</v>
      </c>
      <c r="L126" s="316"/>
      <c r="M126" s="289" t="str">
        <f t="shared" ca="1" si="13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462" t="s">
        <v>1035</v>
      </c>
      <c r="C127" s="463" t="s">
        <v>1634</v>
      </c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>Unit</v>
      </c>
      <c r="F127" s="461">
        <v>1</v>
      </c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26"/>
        <v>0</v>
      </c>
      <c r="I127" s="308">
        <f t="shared" ca="1" si="27"/>
        <v>0</v>
      </c>
      <c r="J127" s="308">
        <f t="shared" ca="1" si="28"/>
        <v>0</v>
      </c>
      <c r="K127" s="309">
        <f t="shared" ca="1" si="29"/>
        <v>0</v>
      </c>
      <c r="L127" s="316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 ht="30">
      <c r="A128" s="283"/>
      <c r="B128" s="715">
        <v>1</v>
      </c>
      <c r="C128" s="109" t="s">
        <v>1196</v>
      </c>
      <c r="D128" s="305" t="str">
        <f ca="1">IF(ISERROR(OFFSET('HARGA SATUAN'!$D$6,MATCH(RAB!C128,'HARGA SATUAN'!$C$7:$C$1495,0),0)),"",OFFSET('HARGA SATUAN'!$D$6,MATCH(RAB!C128,'HARGA SATUAN'!$C$7:$C$1495,0),0))</f>
        <v>MDU-KD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461">
        <f>F127*1</f>
        <v>1</v>
      </c>
      <c r="G128" s="307">
        <f ca="1">IF(ISERROR(OFFSET('HARGA SATUAN'!$I$6,MATCH(RAB!C128,'HARGA SATUAN'!$C$7:$C$1495,0),0)),0,OFFSET('HARGA SATUAN'!$I$6,MATCH(RAB!C128,'HARGA SATUAN'!$C$7:$C$1495,0),0))</f>
        <v>1427400</v>
      </c>
      <c r="H128" s="308">
        <f t="shared" ca="1" si="26"/>
        <v>1427400</v>
      </c>
      <c r="I128" s="308">
        <f t="shared" ca="1" si="27"/>
        <v>0</v>
      </c>
      <c r="J128" s="308">
        <f t="shared" ca="1" si="28"/>
        <v>0</v>
      </c>
      <c r="K128" s="309">
        <f t="shared" ca="1" si="29"/>
        <v>1427400</v>
      </c>
      <c r="L128" s="316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715">
        <v>2</v>
      </c>
      <c r="C129" s="716" t="s">
        <v>513</v>
      </c>
      <c r="D129" s="305" t="str">
        <f ca="1">IF(ISERROR(OFFSET('HARGA SATUAN'!$D$6,MATCH(RAB!C129,'HARGA SATUAN'!$C$7:$C$1495,0),0)),"",OFFSET('HARGA SATUAN'!$D$6,MATCH(RAB!C129,'HARGA SATUAN'!$C$7:$C$1495,0),0))</f>
        <v>MDU-KD</v>
      </c>
      <c r="E129" s="306" t="str">
        <f ca="1">IF(B129="+","Unit",IF(ISERROR(OFFSET('HARGA SATUAN'!$E$6,MATCH(RAB!C129,'HARGA SATUAN'!$C$7:$C$1495,0),0)),"",OFFSET('HARGA SATUAN'!$E$6,MATCH(RAB!C129,'HARGA SATUAN'!$C$7:$C$1495,0),0)))</f>
        <v>Unit</v>
      </c>
      <c r="F129" s="461">
        <f>F127*1</f>
        <v>1</v>
      </c>
      <c r="G129" s="307">
        <f ca="1">IF(ISERROR(OFFSET('HARGA SATUAN'!$I$6,MATCH(RAB!C129,'HARGA SATUAN'!$C$7:$C$1495,0),0)),0,OFFSET('HARGA SATUAN'!$I$6,MATCH(RAB!C129,'HARGA SATUAN'!$C$7:$C$1495,0),0))</f>
        <v>3564900</v>
      </c>
      <c r="H129" s="308">
        <f t="shared" ca="1" si="26"/>
        <v>3564900</v>
      </c>
      <c r="I129" s="308">
        <f t="shared" ca="1" si="27"/>
        <v>0</v>
      </c>
      <c r="J129" s="308">
        <f t="shared" ca="1" si="28"/>
        <v>0</v>
      </c>
      <c r="K129" s="309">
        <f t="shared" ca="1" si="29"/>
        <v>3564900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715">
        <v>3</v>
      </c>
      <c r="C130" s="716" t="s">
        <v>1141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Unit</v>
      </c>
      <c r="F130" s="461">
        <f>F127*1</f>
        <v>1</v>
      </c>
      <c r="G130" s="307">
        <f ca="1">IF(ISERROR(OFFSET('HARGA SATUAN'!$I$6,MATCH(RAB!C130,'HARGA SATUAN'!$C$7:$C$1495,0),0)),0,OFFSET('HARGA SATUAN'!$I$6,MATCH(RAB!C130,'HARGA SATUAN'!$C$7:$C$1495,0),0))</f>
        <v>1113900</v>
      </c>
      <c r="H130" s="308">
        <f t="shared" ca="1" si="26"/>
        <v>0</v>
      </c>
      <c r="I130" s="308">
        <f t="shared" ca="1" si="27"/>
        <v>1113900</v>
      </c>
      <c r="J130" s="308">
        <f t="shared" ca="1" si="28"/>
        <v>0</v>
      </c>
      <c r="K130" s="309">
        <f t="shared" ca="1" si="29"/>
        <v>1113900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715">
        <v>4</v>
      </c>
      <c r="C131" s="109" t="s">
        <v>1402</v>
      </c>
      <c r="D131" s="305" t="str">
        <f ca="1">IF(ISERROR(OFFSET('HARGA SATUAN'!$D$6,MATCH(RAB!C131,'HARGA SATUAN'!$C$7:$C$1495,0),0)),"",OFFSET('HARGA SATUAN'!$D$6,MATCH(RAB!C131,'HARGA SATUAN'!$C$7:$C$1495,0),0))</f>
        <v>MDU-KD</v>
      </c>
      <c r="E131" s="306" t="str">
        <f ca="1">IF(B131="+","Unit",IF(ISERROR(OFFSET('HARGA SATUAN'!$E$6,MATCH(RAB!C131,'HARGA SATUAN'!$C$7:$C$1495,0),0)),"",OFFSET('HARGA SATUAN'!$E$6,MATCH(RAB!C131,'HARGA SATUAN'!$C$7:$C$1495,0),0)))</f>
        <v>Mtr</v>
      </c>
      <c r="F131" s="461">
        <f>F127*35</f>
        <v>35</v>
      </c>
      <c r="G131" s="307">
        <f ca="1">IF(ISERROR(OFFSET('HARGA SATUAN'!$I$6,MATCH(RAB!C131,'HARGA SATUAN'!$C$7:$C$1495,0),0)),0,OFFSET('HARGA SATUAN'!$I$6,MATCH(RAB!C131,'HARGA SATUAN'!$C$7:$C$1495,0),0))</f>
        <v>30400</v>
      </c>
      <c r="H131" s="308">
        <f t="shared" ca="1" si="26"/>
        <v>1064000</v>
      </c>
      <c r="I131" s="308">
        <f t="shared" ca="1" si="27"/>
        <v>0</v>
      </c>
      <c r="J131" s="308">
        <f t="shared" ca="1" si="28"/>
        <v>0</v>
      </c>
      <c r="K131" s="309">
        <f t="shared" ca="1" si="29"/>
        <v>1064000</v>
      </c>
      <c r="L131" s="316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715">
        <v>5</v>
      </c>
      <c r="C132" s="716" t="s">
        <v>799</v>
      </c>
      <c r="D132" s="305" t="str">
        <f ca="1">IF(ISERROR(OFFSET('HARGA SATUAN'!$D$6,MATCH(RAB!C132,'HARGA SATUAN'!$C$7:$C$1495,0),0)),"",OFFSET('HARGA SATUAN'!$D$6,MATCH(RAB!C132,'HARGA SATUAN'!$C$7:$C$1495,0),0))</f>
        <v>JASA</v>
      </c>
      <c r="E132" s="306" t="str">
        <f ca="1">IF(B132="+","Unit",IF(ISERROR(OFFSET('HARGA SATUAN'!$E$6,MATCH(RAB!C132,'HARGA SATUAN'!$C$7:$C$1495,0),0)),"",OFFSET('HARGA SATUAN'!$E$6,MATCH(RAB!C132,'HARGA SATUAN'!$C$7:$C$1495,0),0)))</f>
        <v>Unit</v>
      </c>
      <c r="F132" s="461">
        <f>F127*1</f>
        <v>1</v>
      </c>
      <c r="G132" s="307">
        <f ca="1">IF(ISERROR(OFFSET('HARGA SATUAN'!$I$6,MATCH(RAB!C132,'HARGA SATUAN'!$C$7:$C$1495,0),0)),0,OFFSET('HARGA SATUAN'!$I$6,MATCH(RAB!C132,'HARGA SATUAN'!$C$7:$C$1495,0),0))</f>
        <v>106400</v>
      </c>
      <c r="H132" s="308">
        <f t="shared" ref="H132" ca="1" si="30">IF(OR(D132="MDU",D132="MDU-KD"),(IF($O$3="RAB NON MDU","PLN KD",G132*F132)),0)</f>
        <v>0</v>
      </c>
      <c r="I132" s="308">
        <f t="shared" ref="I132" ca="1" si="31">IF(D132="HDW",G132*F132,0)</f>
        <v>0</v>
      </c>
      <c r="J132" s="308">
        <f t="shared" ref="J132" ca="1" si="32">IF(D132="JASA",G132*F132,0)</f>
        <v>106400</v>
      </c>
      <c r="K132" s="309">
        <f t="shared" ref="K132" ca="1" si="33">SUM(H132:J132)</f>
        <v>106400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318"/>
      <c r="C133" s="319"/>
      <c r="D133" s="305" t="str">
        <f ca="1">IF(ISERROR(OFFSET('HARGA SATUAN'!$D$6,MATCH(RAB!C133,'HARGA SATUAN'!$C$7:$C$1495,0),0)),"",OFFSET('HARGA SATUAN'!$D$6,MATCH(RAB!C133,'HARGA SATUAN'!$C$7:$C$1495,0),0))</f>
        <v/>
      </c>
      <c r="E133" s="306" t="str">
        <f ca="1">IF(B133="+","Unit",IF(ISERROR(OFFSET('HARGA SATUAN'!$E$6,MATCH(RAB!C133,'HARGA SATUAN'!$C$7:$C$1495,0),0)),"",OFFSET('HARGA SATUAN'!$E$6,MATCH(RAB!C133,'HARGA SATUAN'!$C$7:$C$1495,0),0)))</f>
        <v/>
      </c>
      <c r="F133" s="453"/>
      <c r="G133" s="307">
        <f ca="1">IF(ISERROR(OFFSET('HARGA SATUAN'!$I$6,MATCH(RAB!C133,'HARGA SATUAN'!$C$7:$C$1495,0),0)),0,OFFSET('HARGA SATUAN'!$I$6,MATCH(RAB!C133,'HARGA SATUAN'!$C$7:$C$1495,0),0))</f>
        <v>0</v>
      </c>
      <c r="H133" s="308">
        <f t="shared" ca="1" si="26"/>
        <v>0</v>
      </c>
      <c r="I133" s="308">
        <f t="shared" ca="1" si="27"/>
        <v>0</v>
      </c>
      <c r="J133" s="308">
        <f t="shared" ca="1" si="28"/>
        <v>0</v>
      </c>
      <c r="K133" s="309">
        <f t="shared" ca="1" si="29"/>
        <v>0</v>
      </c>
      <c r="L133" s="316"/>
      <c r="M133" s="289" t="str">
        <f ca="1">IF(AND(F133&gt;0,F126=0),"",IF(AND(ISBLANK(F133)=FALSE,K133=0),"WARNING",""))</f>
        <v/>
      </c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318" t="s">
        <v>1035</v>
      </c>
      <c r="C134" s="319" t="s">
        <v>1618</v>
      </c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IF(B134="+","Unit",IF(ISERROR(OFFSET('HARGA SATUAN'!$E$6,MATCH(RAB!C134,'HARGA SATUAN'!$C$7:$C$1495,0),0)),"",OFFSET('HARGA SATUAN'!$E$6,MATCH(RAB!C134,'HARGA SATUAN'!$C$7:$C$1495,0),0)))</f>
        <v>Unit</v>
      </c>
      <c r="F134" s="452">
        <v>1</v>
      </c>
      <c r="G134" s="307">
        <f ca="1">IF(ISERROR(OFFSET('HARGA SATUAN'!$I$6,MATCH(RAB!C134,'HARGA SATUAN'!$C$7:$C$1495,0),0)),0,OFFSET('HARGA SATUAN'!$I$6,MATCH(RAB!C134,'HARGA SATUAN'!$C$7:$C$1495,0),0))</f>
        <v>0</v>
      </c>
      <c r="H134" s="308">
        <f t="shared" ca="1" si="26"/>
        <v>0</v>
      </c>
      <c r="I134" s="308">
        <f t="shared" ca="1" si="27"/>
        <v>0</v>
      </c>
      <c r="J134" s="308">
        <f t="shared" ca="1" si="28"/>
        <v>0</v>
      </c>
      <c r="K134" s="309">
        <f t="shared" ca="1" si="29"/>
        <v>0</v>
      </c>
      <c r="L134" s="316"/>
      <c r="M134" s="289" t="str">
        <f t="shared" si="13"/>
        <v/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318">
        <v>1</v>
      </c>
      <c r="C135" s="319" t="s">
        <v>29</v>
      </c>
      <c r="D135" s="305" t="str">
        <f ca="1">IF(ISERROR(OFFSET('HARGA SATUAN'!$D$6,MATCH(RAB!C135,'HARGA SATUAN'!$C$7:$C$1495,0),0)),"",OFFSET('HARGA SATUAN'!$D$6,MATCH(RAB!C135,'HARGA SATUAN'!$C$7:$C$1495,0),0))</f>
        <v>HDW</v>
      </c>
      <c r="E135" s="306" t="str">
        <f ca="1">IF(B135="+","Unit",IF(ISERROR(OFFSET('HARGA SATUAN'!$E$6,MATCH(RAB!C135,'HARGA SATUAN'!$C$7:$C$1495,0),0)),"",OFFSET('HARGA SATUAN'!$E$6,MATCH(RAB!C135,'HARGA SATUAN'!$C$7:$C$1495,0),0)))</f>
        <v>Bh</v>
      </c>
      <c r="F135" s="452">
        <f>F134*1</f>
        <v>1</v>
      </c>
      <c r="G135" s="307">
        <f ca="1">IF(ISERROR(OFFSET('HARGA SATUAN'!$I$6,MATCH(RAB!C135,'HARGA SATUAN'!$C$7:$C$1495,0),0)),0,OFFSET('HARGA SATUAN'!$I$6,MATCH(RAB!C135,'HARGA SATUAN'!$C$7:$C$1495,0),0))</f>
        <v>185200</v>
      </c>
      <c r="H135" s="308">
        <f t="shared" ca="1" si="26"/>
        <v>0</v>
      </c>
      <c r="I135" s="308">
        <f t="shared" ca="1" si="27"/>
        <v>185200</v>
      </c>
      <c r="J135" s="308">
        <f t="shared" ca="1" si="28"/>
        <v>0</v>
      </c>
      <c r="K135" s="309">
        <f t="shared" ca="1" si="29"/>
        <v>185200</v>
      </c>
      <c r="L135" s="316"/>
      <c r="M135" s="289" t="str">
        <f t="shared" ca="1" si="13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318">
        <v>2</v>
      </c>
      <c r="C136" s="319" t="s">
        <v>30</v>
      </c>
      <c r="D136" s="305" t="str">
        <f ca="1">IF(ISERROR(OFFSET('HARGA SATUAN'!$D$6,MATCH(RAB!C136,'HARGA SATUAN'!$C$7:$C$1495,0),0)),"",OFFSET('HARGA SATUAN'!$D$6,MATCH(RAB!C136,'HARGA SATUAN'!$C$7:$C$1495,0),0))</f>
        <v>HDW</v>
      </c>
      <c r="E136" s="306" t="str">
        <f ca="1">IF(B136="+","Unit",IF(ISERROR(OFFSET('HARGA SATUAN'!$E$6,MATCH(RAB!C136,'HARGA SATUAN'!$C$7:$C$1495,0),0)),"",OFFSET('HARGA SATUAN'!$E$6,MATCH(RAB!C136,'HARGA SATUAN'!$C$7:$C$1495,0),0)))</f>
        <v>Bh</v>
      </c>
      <c r="F136" s="452">
        <f>F134*1</f>
        <v>1</v>
      </c>
      <c r="G136" s="307">
        <f ca="1">IF(ISERROR(OFFSET('HARGA SATUAN'!$I$6,MATCH(RAB!C136,'HARGA SATUAN'!$C$7:$C$1495,0),0)),0,OFFSET('HARGA SATUAN'!$I$6,MATCH(RAB!C136,'HARGA SATUAN'!$C$7:$C$1495,0),0))</f>
        <v>47459</v>
      </c>
      <c r="H136" s="308">
        <f t="shared" ca="1" si="26"/>
        <v>0</v>
      </c>
      <c r="I136" s="308">
        <f t="shared" ca="1" si="27"/>
        <v>47459</v>
      </c>
      <c r="J136" s="308">
        <f t="shared" ca="1" si="28"/>
        <v>0</v>
      </c>
      <c r="K136" s="309">
        <f t="shared" ca="1" si="29"/>
        <v>47459</v>
      </c>
      <c r="L136" s="316"/>
      <c r="M136" s="289" t="str">
        <f t="shared" ca="1" si="13"/>
        <v/>
      </c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318">
        <v>3</v>
      </c>
      <c r="C137" s="319" t="s">
        <v>32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Mtr</v>
      </c>
      <c r="F137" s="452">
        <f>F134*1.5</f>
        <v>1.5</v>
      </c>
      <c r="G137" s="307">
        <f ca="1">IF(ISERROR(OFFSET('HARGA SATUAN'!$I$6,MATCH(RAB!C137,'HARGA SATUAN'!$C$7:$C$1495,0),0)),0,OFFSET('HARGA SATUAN'!$I$6,MATCH(RAB!C137,'HARGA SATUAN'!$C$7:$C$1495,0),0))</f>
        <v>30000</v>
      </c>
      <c r="H137" s="308">
        <f t="shared" ca="1" si="26"/>
        <v>0</v>
      </c>
      <c r="I137" s="308">
        <f t="shared" ca="1" si="27"/>
        <v>45000</v>
      </c>
      <c r="J137" s="308">
        <f t="shared" ca="1" si="28"/>
        <v>0</v>
      </c>
      <c r="K137" s="309">
        <f t="shared" ca="1" si="29"/>
        <v>45000</v>
      </c>
      <c r="L137" s="316"/>
      <c r="M137" s="289" t="str">
        <f t="shared" ca="1" si="13"/>
        <v/>
      </c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318">
        <v>4</v>
      </c>
      <c r="C138" s="319" t="s">
        <v>33</v>
      </c>
      <c r="D138" s="305" t="str">
        <f ca="1">IF(ISERROR(OFFSET('HARGA SATUAN'!$D$6,MATCH(RAB!C138,'HARGA SATUAN'!$C$7:$C$1495,0),0)),"",OFFSET('HARGA SATUAN'!$D$6,MATCH(RAB!C138,'HARGA SATUAN'!$C$7:$C$1495,0),0))</f>
        <v>HDW</v>
      </c>
      <c r="E138" s="306" t="str">
        <f ca="1">IF(B138="+","Unit",IF(ISERROR(OFFSET('HARGA SATUAN'!$E$6,MATCH(RAB!C138,'HARGA SATUAN'!$C$7:$C$1495,0),0)),"",OFFSET('HARGA SATUAN'!$E$6,MATCH(RAB!C138,'HARGA SATUAN'!$C$7:$C$1495,0),0)))</f>
        <v>Bh</v>
      </c>
      <c r="F138" s="452">
        <f>F134*2</f>
        <v>2</v>
      </c>
      <c r="G138" s="307">
        <f ca="1">IF(ISERROR(OFFSET('HARGA SATUAN'!$I$6,MATCH(RAB!C138,'HARGA SATUAN'!$C$7:$C$1495,0),0)),0,OFFSET('HARGA SATUAN'!$I$6,MATCH(RAB!C138,'HARGA SATUAN'!$C$7:$C$1495,0),0))</f>
        <v>9500</v>
      </c>
      <c r="H138" s="308">
        <f t="shared" ca="1" si="26"/>
        <v>0</v>
      </c>
      <c r="I138" s="308">
        <f t="shared" ca="1" si="27"/>
        <v>19000</v>
      </c>
      <c r="J138" s="308">
        <f t="shared" ca="1" si="28"/>
        <v>0</v>
      </c>
      <c r="K138" s="309">
        <f t="shared" ca="1" si="29"/>
        <v>19000</v>
      </c>
      <c r="L138" s="316"/>
      <c r="M138" s="289" t="str">
        <f t="shared" ca="1" si="13"/>
        <v/>
      </c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318">
        <v>5</v>
      </c>
      <c r="C139" s="319" t="s">
        <v>735</v>
      </c>
      <c r="D139" s="305" t="str">
        <f ca="1">IF(ISERROR(OFFSET('HARGA SATUAN'!$D$6,MATCH(RAB!C139,'HARGA SATUAN'!$C$7:$C$1495,0),0)),"",OFFSET('HARGA SATUAN'!$D$6,MATCH(RAB!C139,'HARGA SATUAN'!$C$7:$C$1495,0),0))</f>
        <v>JASA</v>
      </c>
      <c r="E139" s="306" t="str">
        <f ca="1">IF(B139="+","Unit",IF(ISERROR(OFFSET('HARGA SATUAN'!$E$6,MATCH(RAB!C139,'HARGA SATUAN'!$C$7:$C$1495,0),0)),"",OFFSET('HARGA SATUAN'!$E$6,MATCH(RAB!C139,'HARGA SATUAN'!$C$7:$C$1495,0),0)))</f>
        <v>Unit</v>
      </c>
      <c r="F139" s="452">
        <f>F134*1</f>
        <v>1</v>
      </c>
      <c r="G139" s="307">
        <f ca="1">IF(ISERROR(OFFSET('HARGA SATUAN'!$I$6,MATCH(RAB!C139,'HARGA SATUAN'!$C$7:$C$1495,0),0)),0,OFFSET('HARGA SATUAN'!$I$6,MATCH(RAB!C139,'HARGA SATUAN'!$C$7:$C$1495,0),0))</f>
        <v>56400</v>
      </c>
      <c r="H139" s="308">
        <f t="shared" ca="1" si="26"/>
        <v>0</v>
      </c>
      <c r="I139" s="308">
        <f t="shared" ca="1" si="27"/>
        <v>0</v>
      </c>
      <c r="J139" s="308">
        <f t="shared" ca="1" si="28"/>
        <v>56400</v>
      </c>
      <c r="K139" s="309">
        <f t="shared" ca="1" si="29"/>
        <v>56400</v>
      </c>
      <c r="L139" s="316"/>
      <c r="M139" s="289" t="str">
        <f t="shared" ca="1" si="13"/>
        <v/>
      </c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>
      <c r="B140" s="321"/>
      <c r="C140" s="320"/>
      <c r="D140" s="305" t="str">
        <f ca="1">IF(ISERROR(OFFSET('HARGA SATUAN'!$D$6,MATCH(RAB!C140,'HARGA SATUAN'!$C$7:$C$1495,0),0)),"",OFFSET('HARGA SATUAN'!$D$6,MATCH(RAB!C140,'HARGA SATUAN'!$C$7:$C$1495,0),0))</f>
        <v/>
      </c>
      <c r="E140" s="306" t="str">
        <f ca="1">IF(B140="+","Unit",IF(ISERROR(OFFSET('HARGA SATUAN'!$E$6,MATCH(RAB!C140,'HARGA SATUAN'!$C$7:$C$1495,0),0)),"",OFFSET('HARGA SATUAN'!$E$6,MATCH(RAB!C140,'HARGA SATUAN'!$C$7:$C$1495,0),0)))</f>
        <v/>
      </c>
      <c r="F140" s="315"/>
      <c r="G140" s="307">
        <f ca="1">IF(ISERROR(OFFSET('HARGA SATUAN'!$I$6,MATCH(RAB!C140,'HARGA SATUAN'!$C$7:$C$1495,0),0)),0,OFFSET('HARGA SATUAN'!$I$6,MATCH(RAB!C140,'HARGA SATUAN'!$C$7:$C$1495,0),0))</f>
        <v>0</v>
      </c>
      <c r="H140" s="308">
        <f t="shared" ca="1" si="26"/>
        <v>0</v>
      </c>
      <c r="I140" s="308">
        <f t="shared" ca="1" si="27"/>
        <v>0</v>
      </c>
      <c r="J140" s="308">
        <f t="shared" ca="1" si="28"/>
        <v>0</v>
      </c>
      <c r="K140" s="309">
        <f t="shared" ca="1" si="29"/>
        <v>0</v>
      </c>
      <c r="M140" s="289" t="str">
        <f t="shared" ca="1" si="13"/>
        <v/>
      </c>
    </row>
    <row r="141" spans="1:22">
      <c r="B141" s="322"/>
      <c r="C141" s="323" t="s">
        <v>475</v>
      </c>
      <c r="D141" s="305" t="str">
        <f ca="1">IF(ISERROR(OFFSET('HARGA SATUAN'!$D$6,MATCH(RAB!C141,'HARGA SATUAN'!$C$7:$C$1495,0),0)),"",OFFSET('HARGA SATUAN'!$D$6,MATCH(RAB!C141,'HARGA SATUAN'!$C$7:$C$1495,0),0))</f>
        <v/>
      </c>
      <c r="E141" s="306" t="str">
        <f ca="1">IF(B141="+","Unit",IF(ISERROR(OFFSET('HARGA SATUAN'!$E$6,MATCH(RAB!C141,'HARGA SATUAN'!$C$7:$C$1495,0),0)),"",OFFSET('HARGA SATUAN'!$E$6,MATCH(RAB!C141,'HARGA SATUAN'!$C$7:$C$1495,0),0)))</f>
        <v/>
      </c>
      <c r="F141" s="315"/>
      <c r="G141" s="307">
        <f ca="1">IF(ISERROR(OFFSET('HARGA SATUAN'!$I$6,MATCH(RAB!C141,'HARGA SATUAN'!$C$7:$C$1495,0),0)),0,OFFSET('HARGA SATUAN'!$I$6,MATCH(RAB!C141,'HARGA SATUAN'!$C$7:$C$1495,0),0))</f>
        <v>0</v>
      </c>
      <c r="H141" s="308">
        <f t="shared" ca="1" si="22"/>
        <v>0</v>
      </c>
      <c r="I141" s="308">
        <f t="shared" ca="1" si="23"/>
        <v>0</v>
      </c>
      <c r="J141" s="308">
        <f t="shared" ca="1" si="24"/>
        <v>0</v>
      </c>
      <c r="K141" s="309">
        <f t="shared" ca="1" si="25"/>
        <v>0</v>
      </c>
      <c r="M141" s="289" t="e">
        <f>IF(AND(F141&gt;0,#REF!=0),"",IF(AND(ISBLANK(F141)=FALSE,K141=0),"WARNING",""))</f>
        <v>#REF!</v>
      </c>
    </row>
    <row r="142" spans="1:22">
      <c r="B142" s="325">
        <v>1</v>
      </c>
      <c r="C142" s="326" t="s">
        <v>1091</v>
      </c>
      <c r="D142" s="327" t="str">
        <f ca="1">IF(ISERROR(OFFSET('HARGA SATUAN'!$D$6,MATCH(RAB!C142,'HARGA SATUAN'!$C$7:$C$1495,0),0)),"",OFFSET('HARGA SATUAN'!$D$6,MATCH(RAB!C142,'HARGA SATUAN'!$C$7:$C$1495,0),0))</f>
        <v>JASA</v>
      </c>
      <c r="E142" s="328" t="str">
        <f ca="1">IF(ISERROR(OFFSET('HARGA SATUAN'!$E$6,MATCH(RAB!C142,'HARGA SATUAN'!$C$7:$C$1495,0),0)),"",OFFSET('HARGA SATUAN'!$E$6,MATCH(RAB!C142,'HARGA SATUAN'!$C$7:$C$1495,0),0))</f>
        <v>Lot</v>
      </c>
      <c r="F142" s="329">
        <v>1</v>
      </c>
      <c r="G142" s="330">
        <f ca="1">IF(ISERROR(OFFSET('HARGA SATUAN'!$I$6,MATCH(RAB!C142,'HARGA SATUAN'!$C$7:$C$1495,0),0)),0,OFFSET('HARGA SATUAN'!$I$6,MATCH(RAB!C142,'HARGA SATUAN'!$C$7:$C$1495,0),0))</f>
        <v>2.5000000000000001E-2</v>
      </c>
      <c r="H142" s="331">
        <f ca="1">SUM(H14:H141)*G142</f>
        <v>1468093.75</v>
      </c>
      <c r="I142" s="331">
        <f ca="1">SUM(I14:I141)*G142</f>
        <v>539387.91833333333</v>
      </c>
      <c r="J142" s="331">
        <f ca="1">SUM(J14:J141)*G142</f>
        <v>84264.166666666686</v>
      </c>
      <c r="K142" s="331">
        <f ca="1">SUM(K14:K141)*G142</f>
        <v>2091745.835</v>
      </c>
      <c r="M142" s="289" t="str">
        <f t="shared" ref="M142" si="34">IF(AND(F142&gt;0,F141=0),"",IF(AND(ISBLANK(F142)=FALSE,K142=0),"WARNING",""))</f>
        <v/>
      </c>
    </row>
    <row r="143" spans="1:22">
      <c r="B143" s="332"/>
      <c r="C143" s="333"/>
      <c r="D143" s="305" t="str">
        <f ca="1">IF(ISERROR(OFFSET('HARGA SATUAN'!$D$6,MATCH(RAB!C143,'HARGA SATUAN'!$C$7:$C$1495,0),0)),"",OFFSET('HARGA SATUAN'!$D$6,MATCH(RAB!C143,'HARGA SATUAN'!$C$7:$C$1495,0),0))</f>
        <v/>
      </c>
      <c r="E143" s="306" t="str">
        <f ca="1">IF(ISERROR(OFFSET('HARGA SATUAN'!$E$6,MATCH(RAB!C143,'HARGA SATUAN'!$C$7:$C$1495,0),0)),"",OFFSET('HARGA SATUAN'!$E$6,MATCH(RAB!C143,'HARGA SATUAN'!$C$7:$C$1495,0),0))</f>
        <v/>
      </c>
      <c r="F143" s="324"/>
      <c r="G143" s="307" t="str">
        <f ca="1">IF(ISERROR(OFFSET('HARGA SATUAN'!$I$6,MATCH(RAB!C143,'HARGA SATUAN'!$C$7:$C$1495,0),0)),"",OFFSET('HARGA SATUAN'!$I$6,MATCH(RAB!C143,'HARGA SATUAN'!$C$7:$C$1495,0),0))</f>
        <v/>
      </c>
      <c r="H143" s="308">
        <f ca="1">IF(OR(D143="MDU",D143="MDU-KD"),IF(G143="PLN",0,G143*F143),0)</f>
        <v>0</v>
      </c>
      <c r="I143" s="308">
        <f ca="1">IF(D143="HDW",IF(G143="PLN",0,G143*F143),0)</f>
        <v>0</v>
      </c>
      <c r="J143" s="308">
        <f ca="1">IF(D143="JASA",IF(G143="PLN",0,G143*F143),0)</f>
        <v>0</v>
      </c>
      <c r="K143" s="309">
        <f ca="1">SUM(H143:J143)</f>
        <v>0</v>
      </c>
    </row>
    <row r="144" spans="1:22" ht="15.75" thickBot="1">
      <c r="B144" s="334"/>
      <c r="C144" s="335"/>
      <c r="D144" s="336"/>
      <c r="E144" s="337"/>
      <c r="F144" s="337"/>
      <c r="G144" s="337"/>
      <c r="H144" s="338"/>
      <c r="I144" s="338"/>
      <c r="J144" s="338"/>
      <c r="K144" s="339"/>
    </row>
    <row r="145" spans="2:13">
      <c r="B145" s="340"/>
      <c r="C145" s="614" t="s">
        <v>1008</v>
      </c>
      <c r="D145" s="614"/>
      <c r="E145" s="614"/>
      <c r="F145" s="614"/>
      <c r="G145" s="341" t="s">
        <v>9</v>
      </c>
      <c r="H145" s="342">
        <f ca="1">SUM(H14:H143)</f>
        <v>60191843.75</v>
      </c>
      <c r="I145" s="342">
        <f ca="1">SUM(I14:I143)</f>
        <v>22114904.651666667</v>
      </c>
      <c r="J145" s="342">
        <f ca="1">SUM(J14:J143)</f>
        <v>3454830.8333333335</v>
      </c>
      <c r="K145" s="342">
        <f ca="1">SUM(K14:K143)</f>
        <v>85761579.234999985</v>
      </c>
    </row>
    <row r="146" spans="2:13">
      <c r="B146" s="343"/>
      <c r="C146" s="631" t="s">
        <v>1455</v>
      </c>
      <c r="D146" s="631"/>
      <c r="E146" s="631"/>
      <c r="F146" s="631"/>
      <c r="G146" s="344" t="s">
        <v>9</v>
      </c>
      <c r="H146" s="345">
        <f ca="1">H145*0.11</f>
        <v>6621102.8125</v>
      </c>
      <c r="I146" s="345">
        <f ca="1">I145*0.11</f>
        <v>2432639.5116833332</v>
      </c>
      <c r="J146" s="345">
        <f ca="1">J145*0.11</f>
        <v>380031.39166666666</v>
      </c>
      <c r="K146" s="345">
        <f ca="1">K145*0.11</f>
        <v>9433773.7158499975</v>
      </c>
    </row>
    <row r="147" spans="2:13" ht="15.75" thickBot="1">
      <c r="B147" s="343"/>
      <c r="C147" s="628" t="s">
        <v>463</v>
      </c>
      <c r="D147" s="628"/>
      <c r="E147" s="628"/>
      <c r="F147" s="628"/>
      <c r="G147" s="346" t="s">
        <v>9</v>
      </c>
      <c r="H147" s="347">
        <f ca="1">SUM(H145:H146)</f>
        <v>66812946.5625</v>
      </c>
      <c r="I147" s="347">
        <f ca="1">SUM(I145:I146)</f>
        <v>24547544.163350001</v>
      </c>
      <c r="J147" s="346">
        <f ca="1">SUM(J145:J146)</f>
        <v>3834862.2250000001</v>
      </c>
      <c r="K147" s="346">
        <f ca="1">SUM(K145:K146)</f>
        <v>95195352.95084998</v>
      </c>
      <c r="M147" s="411"/>
    </row>
    <row r="148" spans="2:13">
      <c r="B148" s="632" t="str">
        <f ca="1">"Terbilang : "&amp;PROPER(IF(K147=0,"nol",IF(K147&lt;0,"minus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IF(--MID(TEXT(ABS(K147),"000000000000000"),1,3)=0,"",MID(TEXT(ABS(K147),"000000000000000"),1,1)&amp;" ratus "&amp;MID(TEXT(ABS(K147),"000000000000000"),2,1)&amp;" puluh "&amp;MID(TEXT(ABS(K147),"000000000000000"),3,1)&amp;" trilyun ")&amp; IF(--MID(TEXT(ABS(K147),"000000000000000"),4,3)=0,"",MID(TEXT(ABS(K147),"000000000000000"),4,1)&amp;" ratus "&amp;MID(TEXT(ABS(K147),"000000000000000"),5,1)&amp;" puluh "&amp;MID(TEXT(ABS(K147),"000000000000000"),6,1)&amp;" milyar ")&amp; IF(--MID(TEXT(ABS(K147),"000000000000000"),7,3)=0,"",MID(TEXT(ABS(K147),"000000000000000"),7,1)&amp;" ratus "&amp;MID(TEXT(ABS(K147),"000000000000000"),8,1)&amp;" puluh "&amp;MID(TEXT(ABS(K147),"000000000000000"),9,1)&amp;" juta ")&amp; IF(--MID(TEXT(ABS(K147),"000000000000000"),10,3)=0,"",IF(--MID(TEXT(ABS(K147),"000000000000000"),10,3)=1,"*",MID(TEXT(ABS(K147),"000000000000000"),10,1)&amp;" ratus "&amp;MID(TEXT(ABS(K147),"000000000000000"),11,1)&amp;" puluh ")&amp;MID(TEXT(ABS(K147),"000000000000000"),12,1)&amp;" ribu ")&amp; IF(--MID(TEXT(ABS(K147),"000000000000000"),13,3)=0,"",MID(TEXT(ABS(K147),"000000000000000"),13,1)&amp;" ratus "&amp;MID(TEXT(ABS(K147),"000000000000000"),14,1)&amp;" puluh "&amp;MID(TEXT(ABS(K147),"000000000000000"),15,1)),1,"satu"),2,"dua"),3,"tiga"),4,"empat"),5,"lima"),6,"enam"),7,"tujuh"),8,"delapan"),9,"sembilan"),"0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Lima Juta Seratus Sembilan Puluh Lima Ribu Tiga Ratus Lima Puluh Tiga Rupiah</v>
      </c>
      <c r="C148" s="633"/>
      <c r="D148" s="633"/>
      <c r="E148" s="633"/>
      <c r="F148" s="633"/>
      <c r="G148" s="633"/>
      <c r="H148" s="633"/>
      <c r="I148" s="633"/>
      <c r="J148" s="633"/>
      <c r="K148" s="634"/>
    </row>
    <row r="149" spans="2:13">
      <c r="B149" s="635"/>
      <c r="C149" s="636"/>
      <c r="D149" s="636"/>
      <c r="E149" s="636"/>
      <c r="F149" s="636"/>
      <c r="G149" s="636"/>
      <c r="H149" s="636"/>
      <c r="I149" s="636"/>
      <c r="J149" s="636"/>
      <c r="K149" s="637"/>
    </row>
    <row r="150" spans="2:13" ht="15.75" thickBot="1">
      <c r="B150" s="348" t="str">
        <f>"Harga yang dipakai adalah "&amp;'HARGA SATUAN'!I5&amp;""</f>
        <v>Harga yang dipakai adalah RAB HSS 2023</v>
      </c>
      <c r="C150" s="349"/>
      <c r="D150" s="350"/>
      <c r="E150" s="350"/>
      <c r="F150" s="350"/>
      <c r="G150" s="351"/>
      <c r="H150" s="351"/>
      <c r="I150" s="351"/>
      <c r="J150" s="351"/>
      <c r="K150" s="352"/>
    </row>
    <row r="151" spans="2:13">
      <c r="C151" s="353"/>
      <c r="E151" s="355"/>
      <c r="F151" s="355"/>
      <c r="G151" s="355"/>
    </row>
    <row r="152" spans="2:13">
      <c r="C152" s="284"/>
      <c r="E152" s="355"/>
      <c r="F152" s="355"/>
      <c r="G152" s="355"/>
      <c r="H152" s="638"/>
      <c r="I152" s="638"/>
      <c r="J152" s="639"/>
      <c r="K152" s="639"/>
    </row>
    <row r="153" spans="2:13">
      <c r="C153" s="284"/>
      <c r="E153" s="355"/>
      <c r="F153" s="355"/>
      <c r="G153" s="355"/>
      <c r="H153" s="356"/>
      <c r="I153" s="627" t="s">
        <v>1616</v>
      </c>
      <c r="J153" s="627"/>
      <c r="K153" s="627"/>
    </row>
    <row r="154" spans="2:13">
      <c r="C154" s="284"/>
      <c r="E154" s="355"/>
      <c r="F154" s="355"/>
      <c r="G154" s="355"/>
      <c r="H154" s="356"/>
      <c r="I154" s="627" t="s">
        <v>1611</v>
      </c>
      <c r="J154" s="627"/>
      <c r="K154" s="627"/>
    </row>
    <row r="155" spans="2:13">
      <c r="C155" s="284"/>
      <c r="E155" s="355"/>
      <c r="F155" s="355"/>
      <c r="G155" s="355"/>
      <c r="H155" s="357"/>
      <c r="I155" s="358"/>
      <c r="J155" s="358"/>
      <c r="K155" s="358"/>
    </row>
    <row r="156" spans="2:13">
      <c r="C156" s="284"/>
      <c r="E156" s="355"/>
      <c r="F156" s="355"/>
      <c r="G156" s="355"/>
      <c r="H156" s="357"/>
      <c r="I156" s="357"/>
      <c r="J156" s="357"/>
      <c r="K156" s="357"/>
    </row>
    <row r="157" spans="2:13">
      <c r="C157" s="284"/>
      <c r="E157" s="355"/>
      <c r="F157" s="355"/>
      <c r="G157" s="355"/>
      <c r="H157" s="357"/>
      <c r="I157" s="357"/>
      <c r="J157" s="357"/>
      <c r="K157" s="357"/>
    </row>
    <row r="158" spans="2:13">
      <c r="C158" s="284"/>
      <c r="E158" s="355"/>
      <c r="F158" s="355"/>
      <c r="G158" s="355"/>
      <c r="H158" s="357"/>
      <c r="I158" s="357"/>
      <c r="J158" s="357"/>
      <c r="K158" s="357"/>
    </row>
    <row r="159" spans="2:13">
      <c r="C159" s="284"/>
      <c r="E159" s="355"/>
      <c r="F159" s="355"/>
      <c r="G159" s="355"/>
      <c r="H159" s="359"/>
      <c r="I159" s="627" t="s">
        <v>1612</v>
      </c>
      <c r="J159" s="627"/>
      <c r="K159" s="627"/>
    </row>
    <row r="160" spans="2:13">
      <c r="C160" s="353"/>
      <c r="E160" s="355"/>
      <c r="F160" s="355"/>
      <c r="G160" s="355"/>
      <c r="H160" s="357"/>
      <c r="I160" s="357"/>
      <c r="J160" s="357"/>
      <c r="K160" s="357"/>
    </row>
    <row r="161" spans="3:11">
      <c r="C161" s="353"/>
      <c r="E161" s="355"/>
      <c r="F161" s="355"/>
      <c r="G161" s="355"/>
      <c r="H161" s="357"/>
      <c r="I161" s="357"/>
      <c r="J161" s="357"/>
      <c r="K161" s="357"/>
    </row>
    <row r="162" spans="3:11">
      <c r="C162" s="353"/>
      <c r="E162" s="355"/>
      <c r="F162" s="355"/>
      <c r="G162" s="355"/>
      <c r="H162" s="357"/>
      <c r="I162" s="357"/>
      <c r="J162" s="357"/>
      <c r="K162" s="357"/>
    </row>
  </sheetData>
  <sheetProtection sort="0" autoFilter="0"/>
  <protectedRanges>
    <protectedRange sqref="B126:C126 B15 B16:C16 B121:B125 B19:C97 B100:C120 B17:B18" name="Range1_6_1"/>
    <protectedRange sqref="C125" name="Range1_6_1_10"/>
    <protectedRange sqref="B133:C139 B127:B132" name="Range1_6_1_11"/>
    <protectedRange sqref="B98:C99" name="Range1_6_1_15"/>
    <protectedRange sqref="C123:C124" name="Range1_6_1_17"/>
    <protectedRange sqref="C127:C130 C132" name="Range1_6_1_18"/>
    <protectedRange sqref="C131" name="Range1_1_3_3"/>
    <protectedRange sqref="C121" name="Range1_1_3_4"/>
    <protectedRange sqref="C122" name="Range1_1_3_5"/>
    <protectedRange sqref="C17" name="Range1_1_3_6"/>
    <protectedRange sqref="C18" name="Range1_1_3_7"/>
  </protectedRanges>
  <mergeCells count="22">
    <mergeCell ref="I154:K154"/>
    <mergeCell ref="I159:K159"/>
    <mergeCell ref="C147:F147"/>
    <mergeCell ref="G6:K6"/>
    <mergeCell ref="I153:K153"/>
    <mergeCell ref="C146:F146"/>
    <mergeCell ref="B148:K149"/>
    <mergeCell ref="H152:K152"/>
    <mergeCell ref="H11:K11"/>
    <mergeCell ref="H12:H13"/>
    <mergeCell ref="J12:J13"/>
    <mergeCell ref="K12:K13"/>
    <mergeCell ref="O3:P4"/>
    <mergeCell ref="B4:K4"/>
    <mergeCell ref="C145:F145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19" priority="94" operator="equal">
      <formula>0</formula>
    </cfRule>
  </conditionalFormatting>
  <conditionalFormatting sqref="E1:E3 E5:E13 H12:I12 O13 E142:G142 H142:K144 E143:H143 E144:F144 S14:V139 E14:K19 E40:K40 E20:E39 G20:K39 E51:K51 E41:E50 G41:K50 E71:K71 E52:E70 G52:K52 G54:K70 H53:K53 E77:K77 E72:E76 G72:K76 E83:K83 E78:E82 G78:K82 E98:K141 F97 E84:E97 G84:K97">
    <cfRule type="cellIs" dxfId="17" priority="1138" stopIfTrue="1" operator="equal">
      <formula>0</formula>
    </cfRule>
  </conditionalFormatting>
  <conditionalFormatting sqref="G1:G13">
    <cfRule type="cellIs" dxfId="16" priority="63" stopIfTrue="1" operator="equal">
      <formula>0</formula>
    </cfRule>
  </conditionalFormatting>
  <conditionalFormatting sqref="G143:G65609 E148:E65609">
    <cfRule type="cellIs" dxfId="15" priority="272" stopIfTrue="1" operator="equal">
      <formula>0</formula>
    </cfRule>
  </conditionalFormatting>
  <conditionalFormatting sqref="C128">
    <cfRule type="cellIs" dxfId="14" priority="15" operator="equal">
      <formula>0</formula>
    </cfRule>
  </conditionalFormatting>
  <conditionalFormatting sqref="C131">
    <cfRule type="cellIs" dxfId="13" priority="14" operator="equal">
      <formula>0</formula>
    </cfRule>
  </conditionalFormatting>
  <conditionalFormatting sqref="C121">
    <cfRule type="cellIs" dxfId="12" priority="13" operator="equal">
      <formula>0</formula>
    </cfRule>
  </conditionalFormatting>
  <conditionalFormatting sqref="C122">
    <cfRule type="cellIs" dxfId="11" priority="12" operator="equal">
      <formula>0</formula>
    </cfRule>
  </conditionalFormatting>
  <conditionalFormatting sqref="C17">
    <cfRule type="cellIs" dxfId="10" priority="11" operator="equal">
      <formula>0</formula>
    </cfRule>
  </conditionalFormatting>
  <conditionalFormatting sqref="C18">
    <cfRule type="cellIs" dxfId="9" priority="10" operator="equal">
      <formula>0</formula>
    </cfRule>
  </conditionalFormatting>
  <conditionalFormatting sqref="C25">
    <cfRule type="cellIs" dxfId="8" priority="9" operator="equal">
      <formula>0</formula>
    </cfRule>
  </conditionalFormatting>
  <conditionalFormatting sqref="F20:F39">
    <cfRule type="cellIs" dxfId="7" priority="8" stopIfTrue="1" operator="equal">
      <formula>0</formula>
    </cfRule>
  </conditionalFormatting>
  <conditionalFormatting sqref="F41:F50">
    <cfRule type="cellIs" dxfId="6" priority="7" stopIfTrue="1" operator="equal">
      <formula>0</formula>
    </cfRule>
  </conditionalFormatting>
  <conditionalFormatting sqref="F52:F70">
    <cfRule type="cellIs" dxfId="5" priority="6" stopIfTrue="1" operator="equal">
      <formula>0</formula>
    </cfRule>
  </conditionalFormatting>
  <conditionalFormatting sqref="G53">
    <cfRule type="cellIs" dxfId="4" priority="5" stopIfTrue="1" operator="equal">
      <formula>0</formula>
    </cfRule>
  </conditionalFormatting>
  <conditionalFormatting sqref="F72:F76">
    <cfRule type="cellIs" dxfId="3" priority="4" stopIfTrue="1" operator="equal">
      <formula>0</formula>
    </cfRule>
  </conditionalFormatting>
  <conditionalFormatting sqref="F78:F82">
    <cfRule type="cellIs" dxfId="2" priority="3" stopIfTrue="1" operator="equal">
      <formula>0</formula>
    </cfRule>
  </conditionalFormatting>
  <conditionalFormatting sqref="F84:F89">
    <cfRule type="cellIs" dxfId="1" priority="2" stopIfTrue="1" operator="equal">
      <formula>0</formula>
    </cfRule>
  </conditionalFormatting>
  <conditionalFormatting sqref="F90:F96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34:F139 F121:F125 C22:C24 H14:K144 F16:F51 F71:F86 F88:F11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4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zoomScale="90" zoomScaleNormal="90" zoomScaleSheetLayoutView="100" workbookViewId="0">
      <selection activeCell="Q5" sqref="Q5:R5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3" width="5.7109375" style="464" customWidth="1"/>
    <col min="24" max="24" width="6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697" t="s">
        <v>1438</v>
      </c>
      <c r="X2" s="698"/>
      <c r="Y2" s="698"/>
      <c r="Z2" s="698"/>
      <c r="AA2" s="698"/>
      <c r="AB2" s="698"/>
      <c r="AC2" s="698"/>
      <c r="AD2" s="699"/>
    </row>
    <row r="3" spans="3:30">
      <c r="C3" s="467"/>
      <c r="W3" s="700"/>
      <c r="X3" s="701"/>
      <c r="Y3" s="701"/>
      <c r="Z3" s="701"/>
      <c r="AA3" s="701"/>
      <c r="AB3" s="701"/>
      <c r="AC3" s="701"/>
      <c r="AD3" s="702"/>
    </row>
    <row r="4" spans="3:30">
      <c r="C4" s="467"/>
      <c r="G4" s="468" t="s">
        <v>1626</v>
      </c>
      <c r="W4" s="469" t="s">
        <v>987</v>
      </c>
      <c r="AD4" s="470"/>
    </row>
    <row r="5" spans="3:30">
      <c r="C5" s="467"/>
      <c r="W5" s="471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>
      <c r="C6" s="467"/>
      <c r="W6" s="471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467"/>
      <c r="W7" s="471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467"/>
      <c r="W8" s="471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467"/>
      <c r="W9" s="471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467"/>
      <c r="W10" s="471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467"/>
      <c r="W11" s="471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467"/>
      <c r="W12" s="471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467"/>
      <c r="W13" s="471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467"/>
      <c r="W14" s="471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467"/>
      <c r="W15" s="471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467"/>
      <c r="W16" s="471">
        <v>11</v>
      </c>
      <c r="X16" s="644" t="s">
        <v>1454</v>
      </c>
      <c r="Y16" s="644"/>
      <c r="Z16" s="644"/>
      <c r="AA16" s="644"/>
      <c r="AB16" s="644"/>
      <c r="AC16" s="644"/>
      <c r="AD16" s="645"/>
    </row>
    <row r="17" spans="3:30">
      <c r="C17" s="467"/>
      <c r="S17" s="473"/>
      <c r="W17" s="471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474"/>
      <c r="D18" s="475"/>
      <c r="E18" s="475"/>
      <c r="W18" s="47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467"/>
      <c r="W19" s="476"/>
      <c r="X19" s="686"/>
      <c r="Y19" s="686"/>
      <c r="Z19" s="686"/>
      <c r="AA19" s="686"/>
      <c r="AB19" s="686"/>
      <c r="AC19" s="686"/>
      <c r="AD19" s="687"/>
    </row>
    <row r="20" spans="3:30">
      <c r="C20" s="467"/>
      <c r="Q20" s="477"/>
      <c r="W20" s="688" t="s">
        <v>992</v>
      </c>
      <c r="X20" s="689"/>
      <c r="Y20" s="689"/>
      <c r="Z20" s="689"/>
      <c r="AA20" s="689"/>
      <c r="AB20" s="689"/>
      <c r="AC20" s="689"/>
      <c r="AD20" s="690"/>
    </row>
    <row r="21" spans="3:30">
      <c r="C21" s="467"/>
      <c r="W21" s="691" t="s">
        <v>985</v>
      </c>
      <c r="X21" s="692"/>
      <c r="Y21" s="692"/>
      <c r="Z21" s="693"/>
      <c r="AA21" s="694" t="s">
        <v>986</v>
      </c>
      <c r="AB21" s="695"/>
      <c r="AC21" s="695"/>
      <c r="AD21" s="696"/>
    </row>
    <row r="22" spans="3:30">
      <c r="C22" s="467"/>
      <c r="S22" s="478"/>
      <c r="W22" s="680"/>
      <c r="X22" s="681"/>
      <c r="Y22" s="479"/>
      <c r="Z22" s="480"/>
      <c r="AA22" s="682" t="s">
        <v>1627</v>
      </c>
      <c r="AB22" s="683"/>
      <c r="AC22" s="481" t="s">
        <v>1617</v>
      </c>
      <c r="AD22" s="482">
        <v>1</v>
      </c>
    </row>
    <row r="23" spans="3:30">
      <c r="C23" s="467"/>
      <c r="W23" s="680" t="s">
        <v>1618</v>
      </c>
      <c r="X23" s="681"/>
      <c r="Y23" s="479" t="s">
        <v>1617</v>
      </c>
      <c r="Z23" s="480">
        <v>1</v>
      </c>
      <c r="AA23" s="672"/>
      <c r="AB23" s="673"/>
      <c r="AC23" s="481"/>
      <c r="AD23" s="482"/>
    </row>
    <row r="24" spans="3:30">
      <c r="C24" s="467"/>
      <c r="W24" s="680" t="s">
        <v>1629</v>
      </c>
      <c r="X24" s="681"/>
      <c r="Y24" s="479" t="s">
        <v>1630</v>
      </c>
      <c r="Z24" s="480">
        <v>35</v>
      </c>
      <c r="AA24" s="684"/>
      <c r="AB24" s="685"/>
      <c r="AC24" s="481"/>
      <c r="AD24" s="482"/>
    </row>
    <row r="25" spans="3:30">
      <c r="C25" s="467"/>
      <c r="W25" s="680" t="s">
        <v>1628</v>
      </c>
      <c r="X25" s="681"/>
      <c r="Y25" s="479" t="s">
        <v>1617</v>
      </c>
      <c r="Z25" s="480">
        <v>2</v>
      </c>
      <c r="AA25" s="672"/>
      <c r="AB25" s="673"/>
      <c r="AC25" s="481"/>
      <c r="AD25" s="482"/>
    </row>
    <row r="26" spans="3:30">
      <c r="C26" s="467"/>
      <c r="W26" s="678" t="s">
        <v>1625</v>
      </c>
      <c r="X26" s="679"/>
      <c r="Y26" s="479" t="s">
        <v>1617</v>
      </c>
      <c r="Z26" s="480">
        <v>1</v>
      </c>
      <c r="AA26" s="672"/>
      <c r="AB26" s="673"/>
      <c r="AC26" s="481"/>
      <c r="AD26" s="482"/>
    </row>
    <row r="27" spans="3:30">
      <c r="C27" s="467"/>
      <c r="W27" s="678"/>
      <c r="X27" s="679"/>
      <c r="Y27" s="479"/>
      <c r="Z27" s="480"/>
      <c r="AA27" s="672"/>
      <c r="AB27" s="673"/>
      <c r="AC27" s="481"/>
      <c r="AD27" s="482"/>
    </row>
    <row r="28" spans="3:30">
      <c r="C28" s="467"/>
      <c r="W28" s="670"/>
      <c r="X28" s="671"/>
      <c r="Y28" s="479"/>
      <c r="Z28" s="480"/>
      <c r="AA28" s="672"/>
      <c r="AB28" s="673"/>
      <c r="AC28" s="481"/>
      <c r="AD28" s="482"/>
    </row>
    <row r="29" spans="3:30">
      <c r="C29" s="467"/>
      <c r="W29" s="678"/>
      <c r="X29" s="679"/>
      <c r="Y29" s="479"/>
      <c r="Z29" s="480"/>
      <c r="AA29" s="672"/>
      <c r="AB29" s="673"/>
      <c r="AC29" s="481"/>
      <c r="AD29" s="482"/>
    </row>
    <row r="30" spans="3:30" ht="11.25" customHeight="1">
      <c r="C30" s="467"/>
      <c r="W30" s="670"/>
      <c r="X30" s="671"/>
      <c r="Y30" s="479"/>
      <c r="Z30" s="480"/>
      <c r="AA30" s="672"/>
      <c r="AB30" s="673"/>
      <c r="AC30" s="481"/>
      <c r="AD30" s="482"/>
    </row>
    <row r="31" spans="3:30">
      <c r="C31" s="467"/>
      <c r="U31" s="487"/>
      <c r="W31" s="485"/>
      <c r="X31" s="486"/>
      <c r="Y31" s="479"/>
      <c r="Z31" s="480"/>
      <c r="AA31" s="672"/>
      <c r="AB31" s="673"/>
      <c r="AC31" s="481"/>
      <c r="AD31" s="482"/>
    </row>
    <row r="32" spans="3:30">
      <c r="C32" s="467"/>
      <c r="U32" s="487"/>
      <c r="W32" s="483"/>
      <c r="X32" s="484"/>
      <c r="Y32" s="479"/>
      <c r="Z32" s="480"/>
      <c r="AA32" s="672"/>
      <c r="AB32" s="673"/>
      <c r="AC32" s="481"/>
      <c r="AD32" s="482"/>
    </row>
    <row r="33" spans="3:30">
      <c r="C33" s="467"/>
      <c r="W33" s="670"/>
      <c r="X33" s="671"/>
      <c r="Y33" s="479"/>
      <c r="Z33" s="480"/>
      <c r="AA33" s="672"/>
      <c r="AB33" s="673"/>
      <c r="AC33" s="481"/>
      <c r="AD33" s="482"/>
    </row>
    <row r="34" spans="3:30">
      <c r="C34" s="467"/>
      <c r="Q34" s="464" t="s">
        <v>1607</v>
      </c>
      <c r="W34" s="670"/>
      <c r="X34" s="671"/>
      <c r="Y34" s="479"/>
      <c r="Z34" s="480"/>
      <c r="AA34" s="672"/>
      <c r="AB34" s="673"/>
      <c r="AC34" s="481"/>
      <c r="AD34" s="482"/>
    </row>
    <row r="35" spans="3:30">
      <c r="C35" s="467"/>
      <c r="W35" s="670"/>
      <c r="X35" s="671"/>
      <c r="Y35" s="479"/>
      <c r="Z35" s="480"/>
      <c r="AA35" s="672"/>
      <c r="AB35" s="673"/>
      <c r="AC35" s="481"/>
      <c r="AD35" s="482"/>
    </row>
    <row r="36" spans="3:30">
      <c r="C36" s="467"/>
      <c r="W36" s="670"/>
      <c r="X36" s="671"/>
      <c r="Y36" s="479"/>
      <c r="Z36" s="480"/>
      <c r="AA36" s="672"/>
      <c r="AB36" s="673"/>
      <c r="AC36" s="481"/>
      <c r="AD36" s="482"/>
    </row>
    <row r="37" spans="3:30" ht="12.75" customHeight="1">
      <c r="C37" s="467"/>
      <c r="W37" s="485"/>
      <c r="X37" s="488"/>
      <c r="Y37" s="479"/>
      <c r="Z37" s="480"/>
      <c r="AA37" s="674"/>
      <c r="AB37" s="675"/>
      <c r="AC37" s="481"/>
      <c r="AD37" s="489"/>
    </row>
    <row r="38" spans="3:30" ht="12.75" customHeight="1">
      <c r="C38" s="467"/>
      <c r="W38" s="490"/>
      <c r="X38" s="491"/>
      <c r="Y38" s="479"/>
      <c r="Z38" s="492"/>
      <c r="AA38" s="676"/>
      <c r="AB38" s="677"/>
      <c r="AC38" s="481"/>
      <c r="AD38" s="489"/>
    </row>
    <row r="39" spans="3:30" ht="12" customHeight="1">
      <c r="C39" s="467"/>
      <c r="W39" s="490"/>
      <c r="X39" s="491"/>
      <c r="Y39" s="479"/>
      <c r="Z39" s="492"/>
      <c r="AA39" s="658"/>
      <c r="AB39" s="659"/>
      <c r="AC39" s="481"/>
      <c r="AD39" s="489"/>
    </row>
    <row r="40" spans="3:30" ht="12" customHeight="1">
      <c r="C40" s="467"/>
      <c r="W40" s="493"/>
      <c r="X40" s="494"/>
      <c r="Y40" s="495"/>
      <c r="Z40" s="492"/>
      <c r="AA40" s="496"/>
      <c r="AB40" s="497"/>
      <c r="AC40" s="498"/>
      <c r="AD40" s="499"/>
    </row>
    <row r="41" spans="3:30" ht="12" customHeight="1">
      <c r="C41" s="467"/>
      <c r="W41" s="660"/>
      <c r="X41" s="661"/>
      <c r="Y41" s="500"/>
      <c r="Z41" s="501"/>
      <c r="AA41" s="662"/>
      <c r="AB41" s="663"/>
      <c r="AC41" s="498"/>
      <c r="AD41" s="499"/>
    </row>
    <row r="42" spans="3:30" ht="12" customHeight="1">
      <c r="C42" s="467"/>
      <c r="W42" s="664" t="s">
        <v>1624</v>
      </c>
      <c r="X42" s="665"/>
      <c r="Y42" s="665"/>
      <c r="Z42" s="665"/>
      <c r="AA42" s="665"/>
      <c r="AB42" s="665"/>
      <c r="AC42" s="665"/>
      <c r="AD42" s="666"/>
    </row>
    <row r="43" spans="3:30" ht="12" customHeight="1">
      <c r="C43" s="467"/>
      <c r="V43" s="502"/>
      <c r="W43" s="667"/>
      <c r="X43" s="668"/>
      <c r="Y43" s="668"/>
      <c r="Z43" s="668"/>
      <c r="AA43" s="668"/>
      <c r="AB43" s="668"/>
      <c r="AC43" s="668"/>
      <c r="AD43" s="669"/>
    </row>
    <row r="44" spans="3:30">
      <c r="C44" s="503"/>
      <c r="D44" s="504"/>
      <c r="E44" s="504"/>
      <c r="F44" s="504"/>
      <c r="G44" s="504"/>
      <c r="H44" s="504"/>
      <c r="I44" s="504"/>
      <c r="N44" s="504"/>
      <c r="O44" s="504"/>
      <c r="P44" s="504"/>
      <c r="Q44" s="504"/>
      <c r="R44" s="504"/>
      <c r="S44" s="504"/>
      <c r="T44" s="504"/>
      <c r="U44" s="504"/>
      <c r="V44" s="502"/>
      <c r="W44" s="656" t="s">
        <v>11</v>
      </c>
      <c r="X44" s="643"/>
      <c r="Y44" s="644"/>
      <c r="Z44" s="644"/>
      <c r="AA44" s="644"/>
      <c r="AB44" s="644"/>
      <c r="AC44" s="644"/>
      <c r="AD44" s="645"/>
    </row>
    <row r="45" spans="3:30">
      <c r="C45" s="503"/>
      <c r="D45" s="504"/>
      <c r="E45" s="504"/>
      <c r="F45" s="504"/>
      <c r="G45" s="504"/>
      <c r="H45" s="504"/>
      <c r="I45" s="504"/>
      <c r="N45" s="504"/>
      <c r="O45" s="504"/>
      <c r="P45" s="504"/>
      <c r="Q45" s="504"/>
      <c r="R45" s="504"/>
      <c r="S45" s="504"/>
      <c r="T45" s="504"/>
      <c r="U45" s="504"/>
      <c r="V45" s="502"/>
      <c r="W45" s="656" t="s">
        <v>984</v>
      </c>
      <c r="X45" s="643"/>
      <c r="Y45" s="644">
        <v>1</v>
      </c>
      <c r="Z45" s="644"/>
      <c r="AA45" s="644"/>
      <c r="AB45" s="644" t="s">
        <v>12</v>
      </c>
      <c r="AC45" s="644"/>
      <c r="AD45" s="472" t="s">
        <v>13</v>
      </c>
    </row>
    <row r="46" spans="3:30">
      <c r="C46" s="503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2"/>
      <c r="W46" s="656" t="s">
        <v>15</v>
      </c>
      <c r="X46" s="643"/>
      <c r="Y46" s="657"/>
      <c r="Z46" s="657"/>
      <c r="AA46" s="657"/>
      <c r="AB46" s="644" t="s">
        <v>16</v>
      </c>
      <c r="AC46" s="644"/>
      <c r="AD46" s="505"/>
    </row>
    <row r="47" spans="3:30">
      <c r="C47" s="503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2"/>
      <c r="W47" s="650" t="s">
        <v>17</v>
      </c>
      <c r="X47" s="650"/>
      <c r="Y47" s="650"/>
      <c r="Z47" s="650"/>
      <c r="AA47" s="650"/>
      <c r="AB47" s="650"/>
      <c r="AC47" s="650"/>
      <c r="AD47" s="651"/>
    </row>
    <row r="48" spans="3:30" ht="12.75" customHeight="1">
      <c r="C48" s="503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R48" s="504"/>
      <c r="S48" s="504"/>
      <c r="T48" s="504"/>
      <c r="U48" s="504"/>
      <c r="V48" s="502"/>
      <c r="W48" s="652" t="s">
        <v>1631</v>
      </c>
      <c r="X48" s="652"/>
      <c r="Y48" s="652"/>
      <c r="Z48" s="652"/>
      <c r="AA48" s="652"/>
      <c r="AB48" s="652"/>
      <c r="AC48" s="652"/>
      <c r="AD48" s="653"/>
    </row>
    <row r="49" spans="3:30">
      <c r="C49" s="503"/>
      <c r="D49" s="506"/>
      <c r="E49" s="504"/>
      <c r="F49" s="504"/>
      <c r="G49" s="504"/>
      <c r="I49" s="504"/>
      <c r="J49" s="504"/>
      <c r="K49" s="504"/>
      <c r="L49" s="504"/>
      <c r="M49" s="504"/>
      <c r="R49" s="504"/>
      <c r="S49" s="504"/>
      <c r="T49" s="504"/>
      <c r="U49" s="504"/>
      <c r="V49" s="507"/>
      <c r="W49" s="652"/>
      <c r="X49" s="652"/>
      <c r="Y49" s="652"/>
      <c r="Z49" s="652"/>
      <c r="AA49" s="652"/>
      <c r="AB49" s="652"/>
      <c r="AC49" s="652"/>
      <c r="AD49" s="653"/>
    </row>
    <row r="50" spans="3:30">
      <c r="C50" s="503"/>
      <c r="D50" s="508"/>
      <c r="E50" s="508"/>
      <c r="F50" s="508"/>
      <c r="G50" s="508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7"/>
      <c r="W50" s="652"/>
      <c r="X50" s="652"/>
      <c r="Y50" s="652"/>
      <c r="Z50" s="652"/>
      <c r="AA50" s="652"/>
      <c r="AB50" s="652"/>
      <c r="AC50" s="652"/>
      <c r="AD50" s="653"/>
    </row>
    <row r="51" spans="3:30" ht="19.5" customHeight="1">
      <c r="C51" s="503"/>
      <c r="D51" s="508"/>
      <c r="E51" s="508"/>
      <c r="F51" s="508"/>
      <c r="G51" s="508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7"/>
      <c r="W51" s="654"/>
      <c r="X51" s="654"/>
      <c r="Y51" s="654"/>
      <c r="Z51" s="654"/>
      <c r="AA51" s="654"/>
      <c r="AB51" s="654"/>
      <c r="AC51" s="654"/>
      <c r="AD51" s="655"/>
    </row>
    <row r="52" spans="3:30">
      <c r="C52" s="503"/>
      <c r="D52" s="509"/>
      <c r="E52" s="509"/>
      <c r="F52" s="509"/>
      <c r="G52" s="509"/>
      <c r="I52" s="504"/>
      <c r="J52" s="504"/>
      <c r="K52" s="504"/>
      <c r="L52" s="423"/>
      <c r="M52" s="504"/>
      <c r="N52" s="504"/>
      <c r="O52" s="504"/>
      <c r="P52" s="504"/>
      <c r="Q52" s="504"/>
      <c r="R52" s="504"/>
      <c r="S52" s="504"/>
      <c r="T52" s="504"/>
      <c r="U52" s="504"/>
      <c r="V52" s="502"/>
      <c r="W52" s="642" t="s">
        <v>18</v>
      </c>
      <c r="X52" s="643"/>
      <c r="Y52" s="644" t="s">
        <v>1623</v>
      </c>
      <c r="Z52" s="644"/>
      <c r="AA52" s="644"/>
      <c r="AB52" s="644"/>
      <c r="AC52" s="644"/>
      <c r="AD52" s="645"/>
    </row>
    <row r="53" spans="3:30">
      <c r="C53" s="503"/>
      <c r="D53" s="508"/>
      <c r="E53" s="508"/>
      <c r="F53" s="508"/>
      <c r="G53" s="508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V53" s="502"/>
      <c r="W53" s="642" t="s">
        <v>19</v>
      </c>
      <c r="X53" s="643"/>
      <c r="Y53" s="644" t="s">
        <v>1622</v>
      </c>
      <c r="Z53" s="644"/>
      <c r="AA53" s="644"/>
      <c r="AB53" s="644"/>
      <c r="AC53" s="644"/>
      <c r="AD53" s="645"/>
    </row>
    <row r="54" spans="3:30">
      <c r="C54" s="503"/>
      <c r="D54" s="424"/>
      <c r="E54" s="424"/>
      <c r="F54" s="424"/>
      <c r="G54" s="42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V54" s="502"/>
      <c r="W54" s="642" t="s">
        <v>20</v>
      </c>
      <c r="X54" s="643"/>
      <c r="Y54" s="644" t="s">
        <v>1622</v>
      </c>
      <c r="Z54" s="644"/>
      <c r="AA54" s="644"/>
      <c r="AB54" s="644"/>
      <c r="AC54" s="644"/>
      <c r="AD54" s="645"/>
    </row>
    <row r="55" spans="3:30" ht="12.75" thickBot="1">
      <c r="C55" s="510"/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U55" s="512"/>
      <c r="V55" s="513"/>
      <c r="W55" s="646" t="s">
        <v>21</v>
      </c>
      <c r="X55" s="647"/>
      <c r="Y55" s="648" t="s">
        <v>1621</v>
      </c>
      <c r="Z55" s="648"/>
      <c r="AA55" s="648"/>
      <c r="AB55" s="648"/>
      <c r="AC55" s="648"/>
      <c r="AD55" s="649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tabSelected="1" view="pageBreakPreview" topLeftCell="A3" zoomScale="47" zoomScaleNormal="40" zoomScaleSheetLayoutView="103" workbookViewId="0">
      <selection activeCell="AC43" sqref="AC43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3" t="s">
        <v>1619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704"/>
      <c r="X3" s="704"/>
      <c r="Y3" s="704"/>
      <c r="Z3" s="704"/>
      <c r="AA3" s="704"/>
      <c r="AB3" s="705"/>
      <c r="AC3" s="431"/>
      <c r="AD3" s="429"/>
      <c r="AE3" s="429"/>
    </row>
    <row r="4" spans="2:31" ht="13.5" customHeight="1" thickBot="1">
      <c r="B4" s="430"/>
      <c r="C4" s="706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8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Y59" sqref="Y59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9" t="s">
        <v>1620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06"/>
      <c r="AE4" s="205"/>
      <c r="AF4" s="205"/>
    </row>
    <row r="5" spans="2:32" ht="13.5" customHeight="1" thickBot="1">
      <c r="B5" s="204"/>
      <c r="C5" s="204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2023-11-27T04:30:05Z</dcterms:modified>
</cp:coreProperties>
</file>