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Angie/Dropbox/Dissertation/Aim 3 Math Modeling/Model Fitting/Parameters/"/>
    </mc:Choice>
  </mc:AlternateContent>
  <bookViews>
    <workbookView xWindow="140" yWindow="460" windowWidth="27980" windowHeight="1558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5" i="1" l="1"/>
  <c r="C156" i="1"/>
  <c r="C154" i="1"/>
  <c r="C150" i="1"/>
  <c r="C151" i="1"/>
  <c r="C152" i="1"/>
  <c r="C149" i="1"/>
  <c r="C147" i="1"/>
  <c r="C142" i="1"/>
  <c r="C143" i="1"/>
  <c r="C144" i="1"/>
  <c r="C145" i="1"/>
  <c r="C146" i="1"/>
  <c r="C141" i="1"/>
  <c r="C140" i="1"/>
  <c r="C135" i="1"/>
  <c r="C136" i="1"/>
  <c r="C137" i="1"/>
  <c r="C138" i="1"/>
  <c r="C139" i="1"/>
  <c r="C134" i="1"/>
  <c r="F90" i="1"/>
  <c r="F93" i="1"/>
  <c r="F87" i="1"/>
  <c r="F73" i="1"/>
  <c r="F74" i="1"/>
  <c r="F75" i="1"/>
  <c r="F76" i="1"/>
  <c r="F77" i="1"/>
  <c r="F72" i="1"/>
  <c r="B77" i="1"/>
  <c r="B76" i="1"/>
  <c r="B75" i="1"/>
  <c r="B74" i="1"/>
  <c r="B73" i="1"/>
  <c r="B72" i="1"/>
</calcChain>
</file>

<file path=xl/sharedStrings.xml><?xml version="1.0" encoding="utf-8"?>
<sst xmlns="http://schemas.openxmlformats.org/spreadsheetml/2006/main" count="278" uniqueCount="159">
  <si>
    <t>Parameter</t>
  </si>
  <si>
    <t>Source</t>
  </si>
  <si>
    <t>Lee, BMC 2015</t>
  </si>
  <si>
    <t>0.0443 / 365.25</t>
  </si>
  <si>
    <t>DSHS</t>
  </si>
  <si>
    <t>Sanchez, J 2011, Male circumcision and risk of HIV acquisition among MSM</t>
  </si>
  <si>
    <t>c(0.01, 0.035)</t>
  </si>
  <si>
    <t>VC 2011</t>
  </si>
  <si>
    <t>cond.discl.inst.beta = -0.85,</t>
  </si>
  <si>
    <t>MARDHAM value</t>
  </si>
  <si>
    <t>"interval"</t>
  </si>
  <si>
    <t>c(0.077, 0.000, 0.356, 0.567)</t>
  </si>
  <si>
    <t>c(0.052, 0.000, 0.331, 0.617)</t>
  </si>
  <si>
    <t>520 * 7,</t>
  </si>
  <si>
    <t>52 * 15 * 7,</t>
  </si>
  <si>
    <t>21,</t>
  </si>
  <si>
    <t>6.886,</t>
  </si>
  <si>
    <t>4.5,</t>
  </si>
  <si>
    <t>52 * 2 * 7,</t>
  </si>
  <si>
    <t>7,</t>
  </si>
  <si>
    <t>1.5,</t>
  </si>
  <si>
    <t>3.5,</t>
  </si>
  <si>
    <t>0.25,</t>
  </si>
  <si>
    <t>c(0, 0.034)</t>
  </si>
  <si>
    <t>c(0.021, 0.176)</t>
  </si>
  <si>
    <t>"all"</t>
  </si>
  <si>
    <t>c(0.50, 0.25, 0.25),</t>
  </si>
  <si>
    <t>c(0, 0.75, 0.90),</t>
  </si>
  <si>
    <t>"cur</t>
  </si>
  <si>
    <t>0.0085*1.09</t>
  </si>
  <si>
    <t>0.0031*1.09</t>
  </si>
  <si>
    <t>"fixed"</t>
  </si>
  <si>
    <t>Lima value</t>
  </si>
  <si>
    <t xml:space="preserve">#' @title Epidemic Model Parameters for MARDHAM Models
#'
#' @description Sets the epidemic parameters for stochastic network models
#'              simulated with \code{\link{netsim}} for MARDHAM.
#'
#' @param nwstats Target statistics for the network model. An object of class
#'        \code{nwstats} output from \code{\link{calc_nwstats.mard}}.
#' @param last.neg.test.B.int Time range in days for last negative test for
#'        black men.
#' @param mean.test.B.int Mean intertest interval in days for black MSM who test.
#' @param last.neg.test.W.int Time range in days for last negative test for
#'        white men.
#' @param mean.test.W.int Mean intertest interval in days for white MSM who test.
#' @param testing.pattern Method for HIV testing, with options \code{"memoryless"}
#'        for constant hazard without regard to time since previous test, or
#'        \code{"interval"} deterministic fixed intervals.
#' @param test.window.int Length of the HIV test window period in days.
#' @param tt.traj.B.prob Proportion of black MSM who enter one of four
#'        testing/treatment trajectories: never test or treat, test and never
#'        initiate treatment, test and treated with partial viral suppression,
#'        and test and treated with full suppression.
#' @param tt.traj.W.prob Proportion of white MSM who enter into the four
#'        testing/treatment trajectories, as defined above.
#' @param tx.init.B.prob Probability per time step that a black MSM who has
#'        tested positive will initiate treatment.
#' @param tx.init.W.prob Probability per time step that a white MSM who has
#'        tested positive will initiate treatment.
#' @param tx.halt.B.prob Probability per time step that a black MSM who is
#'        currently on treatment will halt treatment.
#' @param tx.halt.W.prob Probability per time step that a white MSM who is
#'        currently on treatment will halt treatment.
#' @param tx.reinit.B.prob Probability per time step that a black MSM who is
#'        not currently on treatment but who has been in the past will
#'        re-initiate treatment.
#' @param tx.reinit.W.prob Probability per time step that a white MSM who is
#'        not currently on treatment but who has been in the past will
#'        re-initiate treatment.
#' @param max.time.off.tx.full.int Number of days off treatment for a full
#'        suppressor before onset of AIDS, including time before diagnosis.
#' @param max.time.on.tx.part.int Number of days on treatment for a
#'        partial suppressor beofre onset of AIDS.
#' @param max.time.off.tx.part.int Nnumber of days off treatment for a
#'        partial suppressor before onset of AIDS, including time before
#'        diagnosis.
#' @param vl.acute.rise.int Number of days to peak viremia during acute
#'        infection.
#' @param vl.acute.peak Peak viral load (in log10 units) at the height of acute
#'        infection.
#' @param vl.acute.fall.int Number of days from peak viremia to set-point
#'        viral load during the acute infection period.
#' @param vl.set.point Set point viral load (in log10 units).
#' @param vl.aids.onset.int Number of days to AIDS for a treatment-naive
#'        patient.
#' @param vl.aids.int Duration of AIDS stage infection in days.
#' @param vl.fatal Viral load in AIDS at which death occurs.
#' @param vl.full.supp Log10 viral load at full suppression on ART.
#' @param vl.part.supp Log10 viral load at partial suppression on ART.
#' @param full.supp.down.slope For full suppressors, number of log10 units that
#'        viral load falls per time step from treatment initiation or re-initiation
#'        until the level in \code{vl.full.supp}.
#' @param full.supp.up.slope For full suppressors, number of log10 units that
#'        viral load rises per time step from treatment halting until expected
#'        value.
#' @param part.supp.down.slope For partial suppressors, number of log10 units
#'        that viral load falls per time step from treatment initiation or
#'        re-initiation until the level in \code{vl.part.supp}.
#' @param part.supp.up.slope For partial suppressors, number of log10 units that
#'        viral load rises per time step from treatment halting until expected value.
#' @param b.B.rate Rate at which black MSM enter the population.
#' @param b.W.rate Rate at which white MSM enter the population.
#' @param birth.age Age (in years) of new arrivals.
#' @param b.method Method for calculating the number of expected births at each
#'        time step, with \code{"fixed"} based on the number of persons at the
#'        initial time step and \code{"varying"} based on the current time step.
#'        The former method is compatible with \code{mardham1}.
#' @param URAI.prob Probability of transmission for a man having unprotected
#'        receptive anal intercourse with an infected man at set point viral
#'        load.
#' @param UIAI.prob Probability of transmission for an uncircumcised man having
#'        unprotected insertive anal intercourse with an infected man at set
#'        point viral load.
#' @param acute.rr Relative risk of infection (compared to that predicted by
#'        elevated viral load) when positive partner is in the acute stage.
#' @param circ.rr Relative risk of infection from insertive anal sex when the
#'        negative insertive partner is circumcised.
#' @param condom.rr Relative risk of infection from anal sex when a condom is
#'        used.
#' @param disc.outset.main.B.prob Probability that an HIV-infected black MSM will
#'        disclose his status at the start of a main partnership.
#' @param disc.outset.main.W.prob Probability that an HIV-infected white MSM will
#'        disclose his status at the start of a main partnership.
#' @param disc.at.diag.main.B.prob Probability that a black MSM already in a main
#'        partnership will disclose at the time of diagnosis.
#' @param disc.at.diag.main.W.prob Probability that a white MSM already in a main
#'        partnership will disclose at the time of diagnosis.
#' @param disc.post.diag.main.B.prob Probability that an HIV-infected black MSM
#'        in a main partnership will disclose his status, assuming he didn't
#'        at the start of the partnership or at diagnosis.
#' @param disc.post.diag.main.W.prob Probability that an HIV-infected white MSM
#'        in a main partnership will disclose his status, assuming he didn't
#'        at the start of the partnership or at diagnosis.
#' @param disc.outset.pers.B.prob Probability that an HIV-infected black MSM will
#'        disclose his status at the start of a casual partnership.
#' @param disc.outset.pers.W.prob Probability that an HIV-infected white MSM will
#'        disclose his status at the start of a casual partnership.
#' @param disc.at.diag.pers.B.prob Probability that a black MSM already in a
#'        casual partnership will disclose at the time of diagnosis.
#' @param disc.at.diag.pers.W.prob Probability that a white MSM already in a
#'        casual partnership will disclose at the time of diagnosis.
#' @param disc.post.diag.pers.B.prob Probability that an HIV-infected black MSM
#'        in a casual partnership will disclose his status, assuming he
#'        didn't at the start of the partnership or at diagnosis.
#' @param disc.post.diag.pers.W.prob Probability that an HIV-infected white MSM
#'        in a casual partnership will disclose his status, assuming he
#'        didn't at the start of the partnership or at diagnosis.
#' @param disc.inst.B.prob Probability that an HIV-infected black MSM will
#'        disclose his status to a one-off partner.
#' @param disc.inst.W.prob Probability that an HIV-infected white MSM will
#'        disclose his status to a one-off partner.
</t>
  </si>
  <si>
    <t>c(0.36, 0, 0.109, 0.531)</t>
  </si>
  <si>
    <t>2011 VC, 2014 Carlos F. Cáceres, http://www.iapac.org/tasp_prep/presentations/TPSlon14_Plenary2_Doherty.pdf</t>
  </si>
  <si>
    <t>Konda 2016, AIDS Behavior HIV Status Communication with Sex Partners and Associated Factors Among High-Risk MSM and Transgender Women in Lima, Peru.</t>
  </si>
  <si>
    <t>2011 VC</t>
  </si>
  <si>
    <t>Tuning 1</t>
  </si>
  <si>
    <t>(0.15, 0, 0.1445, 0.7055)</t>
  </si>
  <si>
    <t xml:space="preserve">last.neg.test.B.int </t>
  </si>
  <si>
    <t>mean.test.B.int</t>
  </si>
  <si>
    <t xml:space="preserve">last.neg.test.W.int </t>
  </si>
  <si>
    <t xml:space="preserve">mean.test.W.int </t>
  </si>
  <si>
    <t xml:space="preserve">testing.pattern </t>
  </si>
  <si>
    <t>test.window.int</t>
  </si>
  <si>
    <t>tt.traj.B.prob</t>
  </si>
  <si>
    <t xml:space="preserve">tt.traj.W.prob </t>
  </si>
  <si>
    <t xml:space="preserve">tx.init.B.prob </t>
  </si>
  <si>
    <t>tx.init.W.prob</t>
  </si>
  <si>
    <t>tx.halt.B.prob</t>
  </si>
  <si>
    <t>tx.halt.W.prob</t>
  </si>
  <si>
    <t>tx.reinit.B.prob</t>
  </si>
  <si>
    <t>tx.reinit.W.prob</t>
  </si>
  <si>
    <t>max.time.off.tx.full.int</t>
  </si>
  <si>
    <t>max.time.on.tx.part.int</t>
  </si>
  <si>
    <t>max.time.off.tx.part.int</t>
  </si>
  <si>
    <t>vl.acute.rise.int</t>
  </si>
  <si>
    <t>vl.acute.peak</t>
  </si>
  <si>
    <t>vl.acute.fall.int</t>
  </si>
  <si>
    <t>vl.set.point</t>
  </si>
  <si>
    <t>vl.aids.onset.int</t>
  </si>
  <si>
    <t>vl.aids.int</t>
  </si>
  <si>
    <t>vl.fatal</t>
  </si>
  <si>
    <t>vl.full.supp</t>
  </si>
  <si>
    <t>vl.part.supp</t>
  </si>
  <si>
    <t>full.supp.down.slope</t>
  </si>
  <si>
    <t>full.supp.up.slope</t>
  </si>
  <si>
    <t>part.supp.down.slope</t>
  </si>
  <si>
    <t>part.supp.up.slope</t>
  </si>
  <si>
    <t>b.B.rate</t>
  </si>
  <si>
    <t>b.W.rate</t>
  </si>
  <si>
    <t>birth.age</t>
  </si>
  <si>
    <t>b.method</t>
  </si>
  <si>
    <t>URAI.prob</t>
  </si>
  <si>
    <t>UIAI.prob</t>
  </si>
  <si>
    <t>acute.rr</t>
  </si>
  <si>
    <t xml:space="preserve">circ.rr </t>
  </si>
  <si>
    <t>condom.rr</t>
  </si>
  <si>
    <t>disc.outset.main.B.prob</t>
  </si>
  <si>
    <t>disc.outset.main.W.prob</t>
  </si>
  <si>
    <t>disc.at.diag.main.B.prob</t>
  </si>
  <si>
    <t>disc.at.diag.main.W.prob</t>
  </si>
  <si>
    <t>disc.post.diag.main.B.prob</t>
  </si>
  <si>
    <t>disc.post.diag.main.W.prob</t>
  </si>
  <si>
    <t>disc.outset.pers.B.prob</t>
  </si>
  <si>
    <t>disc.outset.pers.W.prob</t>
  </si>
  <si>
    <t>disc.at.diag.pers.B.prob</t>
  </si>
  <si>
    <t>disc.at.diag.pers.W.prob</t>
  </si>
  <si>
    <t>disc.post.diag.pers.B.prob</t>
  </si>
  <si>
    <t>disc.post.diag.pers.W.prob</t>
  </si>
  <si>
    <t>disc.inst.B.prob</t>
  </si>
  <si>
    <t>disc.inst.W.prob</t>
  </si>
  <si>
    <t>circ.B.prob</t>
  </si>
  <si>
    <t>circ.W.prob</t>
  </si>
  <si>
    <t>ccr5.B.prob</t>
  </si>
  <si>
    <t>ccr5.W.prob</t>
  </si>
  <si>
    <t>ccr5.heteroz.rr</t>
  </si>
  <si>
    <t xml:space="preserve">num.inst.ai.classes </t>
  </si>
  <si>
    <t>VC2011</t>
  </si>
  <si>
    <t>base.ai.main.BB.rate</t>
  </si>
  <si>
    <t>base.ai.main.BW.rate</t>
  </si>
  <si>
    <t>base.ai.main.WW.rate</t>
  </si>
  <si>
    <t>base.ai.pers.BB.rate</t>
  </si>
  <si>
    <t>base.ai.pers.BW.rate</t>
  </si>
  <si>
    <t>base.ai.pers.WW.rate</t>
  </si>
  <si>
    <t>ai.full.supp.main.rr</t>
  </si>
  <si>
    <t>ai.part.supp.main.rr,</t>
  </si>
  <si>
    <t>ai.diag.main.rr</t>
  </si>
  <si>
    <t>ai.discl.main.rr</t>
  </si>
  <si>
    <t>ai.full.supp.pers.rr</t>
  </si>
  <si>
    <t>ai.part.supp.pers.rr</t>
  </si>
  <si>
    <t>ai.diag.pers.rr</t>
  </si>
  <si>
    <t>ai.discl.pers.rr</t>
  </si>
  <si>
    <t>cond.main.BB.prob</t>
  </si>
  <si>
    <t>cond.main.BW.prob</t>
  </si>
  <si>
    <t>cond.main.WW.prob</t>
  </si>
  <si>
    <t>cond.pers.BB.prob</t>
  </si>
  <si>
    <t>cond.pers.BW.prob</t>
  </si>
  <si>
    <t>cond.pers.WW.prob</t>
  </si>
  <si>
    <t>cond.inst.BB.prob</t>
  </si>
  <si>
    <t>cond.inst.BW.prob</t>
  </si>
  <si>
    <t>cond.inst.WW.prob</t>
  </si>
  <si>
    <t>cond.fsupp.main.beta</t>
  </si>
  <si>
    <t>cond.psupp.main.beta</t>
  </si>
  <si>
    <t xml:space="preserve">cond.diag.main.beta </t>
  </si>
  <si>
    <t xml:space="preserve">cond.discl.main.beta </t>
  </si>
  <si>
    <t xml:space="preserve">cond.fsupp.pers.beta </t>
  </si>
  <si>
    <t>cond.psupp.pers.beta</t>
  </si>
  <si>
    <t>cond.diag.pers.beta</t>
  </si>
  <si>
    <t xml:space="preserve">cond.discl.pers.beta </t>
  </si>
  <si>
    <t>cond.fsupp.inst.beta</t>
  </si>
  <si>
    <t xml:space="preserve">cond.psupp.inst.beta </t>
  </si>
  <si>
    <t xml:space="preserve">cond.diag.inst.beta </t>
  </si>
  <si>
    <t xml:space="preserve">vv.iev.BB.prob </t>
  </si>
  <si>
    <t xml:space="preserve">vv.iev.BW.prob </t>
  </si>
  <si>
    <t xml:space="preserve">vv.iev.WW.prob </t>
  </si>
  <si>
    <t>prep.start</t>
  </si>
  <si>
    <t>prep.elig.model</t>
  </si>
  <si>
    <t xml:space="preserve">prep.efficacy </t>
  </si>
  <si>
    <t>prep.class.prob</t>
  </si>
  <si>
    <t xml:space="preserve">prep.class.effect </t>
  </si>
  <si>
    <t xml:space="preserve">prep.coverage </t>
  </si>
  <si>
    <t xml:space="preserve">prep.cov.method </t>
  </si>
  <si>
    <t>prep.cov.rate</t>
  </si>
  <si>
    <t xml:space="preserve">prep.rcomp </t>
  </si>
  <si>
    <t>Lima one-population estimates</t>
  </si>
  <si>
    <t>partnership durations</t>
  </si>
  <si>
    <t>main</t>
  </si>
  <si>
    <t>casual</t>
  </si>
  <si>
    <t>anon</t>
  </si>
  <si>
    <t>Non-sex worker</t>
  </si>
  <si>
    <t>Sex worker</t>
  </si>
  <si>
    <t>Weighted average</t>
  </si>
  <si>
    <t>deg.mp.</t>
  </si>
  <si>
    <t>mdeg.inst.</t>
  </si>
  <si>
    <t>qnts</t>
  </si>
  <si>
    <t>role.prob</t>
  </si>
  <si>
    <t>c(0.15, 0, 0.1445, 0.7055)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</si>
</sst>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/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"/>
  <sheetViews>
    <sheetView tabSelected="1" workbookViewId="0">
      <selection activeCell="C134" sqref="C134"/>
    </sheetView>
  </sheetViews>
  <sheetFormatPr baseColWidth="10" defaultColWidth="8.83203125" defaultRowHeight="15" x14ac:dyDescent="0.2"/>
  <cols>
    <col min="1" max="1" width="39.1640625" bestFit="1" customWidth="1"/>
    <col min="2" max="3" width="33" style="6" customWidth="1"/>
    <col min="4" max="4" width="25.5" style="15" customWidth="1"/>
    <col min="5" max="5" width="30.83203125" customWidth="1"/>
    <col min="6" max="6" width="21.5" customWidth="1"/>
  </cols>
  <sheetData>
    <row r="1" spans="1:19" ht="16" x14ac:dyDescent="0.2">
      <c r="A1" s="1" t="s">
        <v>0</v>
      </c>
      <c r="B1" s="4" t="s">
        <v>9</v>
      </c>
      <c r="C1" s="4" t="s">
        <v>146</v>
      </c>
      <c r="D1" s="12" t="s">
        <v>32</v>
      </c>
      <c r="E1" s="1" t="s">
        <v>1</v>
      </c>
      <c r="F1" s="16" t="s">
        <v>38</v>
      </c>
      <c r="G1" s="18" t="s">
        <v>33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6" x14ac:dyDescent="0.2">
      <c r="A2" s="2" t="s">
        <v>40</v>
      </c>
      <c r="B2" s="9">
        <v>301</v>
      </c>
      <c r="C2" s="13">
        <v>730.5</v>
      </c>
      <c r="D2" s="13">
        <v>730.5</v>
      </c>
      <c r="E2" s="11" t="s">
        <v>2</v>
      </c>
      <c r="F2" s="9">
        <v>365.25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19" ht="16" x14ac:dyDescent="0.2">
      <c r="A3" s="2" t="s">
        <v>41</v>
      </c>
      <c r="B3" s="9">
        <v>301</v>
      </c>
      <c r="C3" s="13">
        <v>730.5</v>
      </c>
      <c r="D3" s="13">
        <v>730.5</v>
      </c>
      <c r="E3" s="11" t="s">
        <v>2</v>
      </c>
      <c r="F3" s="9">
        <v>365.25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19" ht="16" x14ac:dyDescent="0.2">
      <c r="A4" s="2" t="s">
        <v>42</v>
      </c>
      <c r="B4" s="9">
        <v>315</v>
      </c>
      <c r="C4" s="13">
        <v>730.5</v>
      </c>
      <c r="D4" s="13">
        <v>730.5</v>
      </c>
      <c r="E4" s="11" t="s">
        <v>2</v>
      </c>
      <c r="F4" s="9">
        <v>365.25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19" ht="16" x14ac:dyDescent="0.2">
      <c r="A5" s="2" t="s">
        <v>43</v>
      </c>
      <c r="B5" s="9">
        <v>315</v>
      </c>
      <c r="C5" s="13">
        <v>730.5</v>
      </c>
      <c r="D5" s="13">
        <v>730.5</v>
      </c>
      <c r="E5" s="11" t="s">
        <v>2</v>
      </c>
      <c r="F5" s="9">
        <v>365.25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</row>
    <row r="6" spans="1:19" ht="16" x14ac:dyDescent="0.2">
      <c r="A6" s="2" t="s">
        <v>44</v>
      </c>
      <c r="B6" s="5" t="s">
        <v>10</v>
      </c>
      <c r="C6" s="5"/>
      <c r="D6" s="5" t="s">
        <v>10</v>
      </c>
      <c r="E6" s="10"/>
      <c r="F6" s="5" t="s">
        <v>10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</row>
    <row r="7" spans="1:19" ht="16" x14ac:dyDescent="0.2">
      <c r="A7" s="2" t="s">
        <v>45</v>
      </c>
      <c r="B7" s="5">
        <v>21</v>
      </c>
      <c r="C7" s="5"/>
      <c r="D7" s="5">
        <v>21</v>
      </c>
      <c r="E7" s="10"/>
      <c r="F7" s="5">
        <v>21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19" ht="16" x14ac:dyDescent="0.2">
      <c r="A8" s="10"/>
      <c r="B8" s="10"/>
      <c r="C8" s="10"/>
      <c r="D8" s="5"/>
      <c r="E8" s="10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 spans="1:19" ht="16" x14ac:dyDescent="0.2">
      <c r="A9" s="2" t="s">
        <v>46</v>
      </c>
      <c r="B9" s="5" t="s">
        <v>11</v>
      </c>
      <c r="C9" s="5" t="s">
        <v>39</v>
      </c>
      <c r="D9" s="6"/>
      <c r="E9" t="s">
        <v>35</v>
      </c>
      <c r="F9" t="s">
        <v>39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</row>
    <row r="10" spans="1:19" ht="16" x14ac:dyDescent="0.2">
      <c r="A10" s="2" t="s">
        <v>47</v>
      </c>
      <c r="B10" s="5" t="s">
        <v>12</v>
      </c>
      <c r="C10" s="6" t="s">
        <v>158</v>
      </c>
      <c r="D10" s="6" t="s">
        <v>34</v>
      </c>
      <c r="E10" t="s">
        <v>35</v>
      </c>
      <c r="F10" t="s">
        <v>39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</row>
    <row r="11" spans="1:19" ht="16" x14ac:dyDescent="0.2">
      <c r="A11" s="10"/>
      <c r="B11" s="10"/>
      <c r="C11" s="10"/>
      <c r="D11" s="5"/>
      <c r="E11" s="10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 ht="16" x14ac:dyDescent="0.2">
      <c r="A12" s="2" t="s">
        <v>48</v>
      </c>
      <c r="B12" s="5">
        <v>9.1999999999999998E-2</v>
      </c>
      <c r="C12" s="6">
        <v>4.2500000000000003E-2</v>
      </c>
      <c r="D12" s="6">
        <v>4.2500000000000003E-2</v>
      </c>
      <c r="E12" s="10" t="s">
        <v>37</v>
      </c>
      <c r="F12" s="6">
        <v>9.1999999999999998E-2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3" spans="1:19" ht="16" x14ac:dyDescent="0.2">
      <c r="A13" s="2" t="s">
        <v>49</v>
      </c>
      <c r="B13" s="5">
        <v>0.127</v>
      </c>
      <c r="C13" s="5"/>
      <c r="D13" s="6">
        <v>4.2500000000000003E-2</v>
      </c>
      <c r="E13" s="10" t="s">
        <v>37</v>
      </c>
      <c r="F13" s="6">
        <v>9.1999999999999998E-2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19" ht="16" x14ac:dyDescent="0.2">
      <c r="A14" s="2" t="s">
        <v>50</v>
      </c>
      <c r="B14" s="5">
        <v>1.0200000000000001E-2</v>
      </c>
      <c r="C14" s="6">
        <v>7.1000000000000004E-3</v>
      </c>
      <c r="D14" s="6">
        <v>7.1000000000000004E-3</v>
      </c>
      <c r="E14" s="10"/>
      <c r="F14" s="5">
        <v>7.1000000000000004E-3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 spans="1:19" ht="16" x14ac:dyDescent="0.2">
      <c r="A15" s="2" t="s">
        <v>51</v>
      </c>
      <c r="B15" s="5">
        <v>7.1000000000000004E-3</v>
      </c>
      <c r="C15" s="5"/>
      <c r="D15" s="6">
        <v>7.1000000000000004E-3</v>
      </c>
      <c r="E15" s="10"/>
      <c r="F15" s="5">
        <v>7.1000000000000004E-3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 spans="1:19" ht="16" x14ac:dyDescent="0.2">
      <c r="A16" s="2" t="s">
        <v>52</v>
      </c>
      <c r="B16" s="5">
        <v>6.6E-4</v>
      </c>
      <c r="C16" s="6">
        <v>5.0000000000000001E-3</v>
      </c>
      <c r="D16" s="6">
        <v>5.0000000000000001E-3</v>
      </c>
      <c r="E16" s="10" t="s">
        <v>37</v>
      </c>
      <c r="F16" s="5">
        <v>6.6E-4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</row>
    <row r="17" spans="1:19" ht="16" x14ac:dyDescent="0.2">
      <c r="A17" s="2" t="s">
        <v>53</v>
      </c>
      <c r="B17" s="5">
        <v>2.9099999999999998E-3</v>
      </c>
      <c r="C17" s="5"/>
      <c r="D17" s="6">
        <v>5.0000000000000001E-3</v>
      </c>
      <c r="E17" s="10" t="s">
        <v>37</v>
      </c>
      <c r="F17" s="5">
        <v>6.6E-4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</row>
    <row r="18" spans="1:19" ht="16" x14ac:dyDescent="0.2">
      <c r="A18" s="10"/>
      <c r="B18" s="10"/>
      <c r="C18" s="10"/>
      <c r="D18" s="5"/>
      <c r="E18" s="10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</row>
    <row r="19" spans="1:19" ht="16" x14ac:dyDescent="0.2">
      <c r="A19" s="2" t="s">
        <v>54</v>
      </c>
      <c r="B19" s="5" t="s">
        <v>13</v>
      </c>
      <c r="C19" s="5" t="s">
        <v>13</v>
      </c>
      <c r="D19" s="5" t="s">
        <v>13</v>
      </c>
      <c r="E19" s="10"/>
      <c r="F19" s="5" t="s">
        <v>13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19" ht="16" x14ac:dyDescent="0.2">
      <c r="A20" s="2" t="s">
        <v>55</v>
      </c>
      <c r="B20" s="5" t="s">
        <v>14</v>
      </c>
      <c r="C20" s="5" t="s">
        <v>14</v>
      </c>
      <c r="D20" s="5" t="s">
        <v>14</v>
      </c>
      <c r="E20" s="10"/>
      <c r="F20" s="5" t="s">
        <v>14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pans="1:19" ht="16" x14ac:dyDescent="0.2">
      <c r="A21" s="2" t="s">
        <v>56</v>
      </c>
      <c r="B21" s="5" t="s">
        <v>13</v>
      </c>
      <c r="C21" s="5" t="s">
        <v>13</v>
      </c>
      <c r="D21" s="5" t="s">
        <v>13</v>
      </c>
      <c r="E21" s="10"/>
      <c r="F21" s="5" t="s">
        <v>13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 ht="16" x14ac:dyDescent="0.2">
      <c r="A22" s="2" t="s">
        <v>57</v>
      </c>
      <c r="B22" s="5" t="s">
        <v>15</v>
      </c>
      <c r="C22" s="5" t="s">
        <v>15</v>
      </c>
      <c r="D22" s="5" t="s">
        <v>15</v>
      </c>
      <c r="E22" s="10"/>
      <c r="F22" s="5" t="s">
        <v>15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</row>
    <row r="23" spans="1:19" ht="16" x14ac:dyDescent="0.2">
      <c r="A23" s="2" t="s">
        <v>58</v>
      </c>
      <c r="B23" s="5" t="s">
        <v>16</v>
      </c>
      <c r="C23" s="5" t="s">
        <v>16</v>
      </c>
      <c r="D23" s="5" t="s">
        <v>16</v>
      </c>
      <c r="E23" s="10"/>
      <c r="F23" s="5" t="s">
        <v>16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4" spans="1:19" ht="16" x14ac:dyDescent="0.2">
      <c r="A24" s="2" t="s">
        <v>59</v>
      </c>
      <c r="B24" s="5" t="s">
        <v>15</v>
      </c>
      <c r="C24" s="5" t="s">
        <v>15</v>
      </c>
      <c r="D24" s="5" t="s">
        <v>15</v>
      </c>
      <c r="E24" s="10"/>
      <c r="F24" s="5" t="s">
        <v>15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spans="1:19" ht="16" x14ac:dyDescent="0.2">
      <c r="A25" s="2" t="s">
        <v>60</v>
      </c>
      <c r="B25" s="5" t="s">
        <v>17</v>
      </c>
      <c r="C25" s="5" t="s">
        <v>17</v>
      </c>
      <c r="D25" s="5" t="s">
        <v>17</v>
      </c>
      <c r="E25" s="10"/>
      <c r="F25" s="5" t="s">
        <v>17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spans="1:19" ht="16" x14ac:dyDescent="0.2">
      <c r="A26" s="2" t="s">
        <v>61</v>
      </c>
      <c r="B26" s="5" t="s">
        <v>13</v>
      </c>
      <c r="C26" s="5" t="s">
        <v>13</v>
      </c>
      <c r="D26" s="5" t="s">
        <v>13</v>
      </c>
      <c r="E26" s="10"/>
      <c r="F26" s="5" t="s">
        <v>13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</row>
    <row r="27" spans="1:19" ht="16" x14ac:dyDescent="0.2">
      <c r="A27" s="2" t="s">
        <v>62</v>
      </c>
      <c r="B27" s="5" t="s">
        <v>18</v>
      </c>
      <c r="C27" s="5" t="s">
        <v>18</v>
      </c>
      <c r="D27" s="5" t="s">
        <v>18</v>
      </c>
      <c r="E27" s="10"/>
      <c r="F27" s="5" t="s">
        <v>18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spans="1:19" ht="16" x14ac:dyDescent="0.2">
      <c r="A28" s="2" t="s">
        <v>63</v>
      </c>
      <c r="B28" s="5" t="s">
        <v>19</v>
      </c>
      <c r="C28" s="5" t="s">
        <v>19</v>
      </c>
      <c r="D28" s="5" t="s">
        <v>19</v>
      </c>
      <c r="E28" s="10"/>
      <c r="F28" s="5" t="s">
        <v>19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</row>
    <row r="29" spans="1:19" ht="16" x14ac:dyDescent="0.2">
      <c r="A29" s="2" t="s">
        <v>64</v>
      </c>
      <c r="B29" s="5" t="s">
        <v>20</v>
      </c>
      <c r="C29" s="5" t="s">
        <v>20</v>
      </c>
      <c r="D29" s="5" t="s">
        <v>20</v>
      </c>
      <c r="E29" s="10"/>
      <c r="F29" s="5" t="s">
        <v>20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</row>
    <row r="30" spans="1:19" ht="16" x14ac:dyDescent="0.2">
      <c r="A30" s="2" t="s">
        <v>65</v>
      </c>
      <c r="B30" s="5" t="s">
        <v>21</v>
      </c>
      <c r="C30" s="5" t="s">
        <v>21</v>
      </c>
      <c r="D30" s="5" t="s">
        <v>21</v>
      </c>
      <c r="E30" s="10"/>
      <c r="F30" s="5" t="s">
        <v>21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spans="1:19" ht="16" x14ac:dyDescent="0.2">
      <c r="A31" s="2" t="s">
        <v>66</v>
      </c>
      <c r="B31" s="5" t="s">
        <v>22</v>
      </c>
      <c r="C31" s="5" t="s">
        <v>22</v>
      </c>
      <c r="D31" s="5" t="s">
        <v>22</v>
      </c>
      <c r="E31" s="10"/>
      <c r="F31" s="5" t="s">
        <v>22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spans="1:19" ht="16" x14ac:dyDescent="0.2">
      <c r="A32" s="2" t="s">
        <v>67</v>
      </c>
      <c r="B32" s="5" t="s">
        <v>22</v>
      </c>
      <c r="C32" s="5" t="s">
        <v>22</v>
      </c>
      <c r="D32" s="5" t="s">
        <v>22</v>
      </c>
      <c r="E32" s="10"/>
      <c r="F32" s="5" t="s">
        <v>22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 spans="1:19" ht="16" x14ac:dyDescent="0.2">
      <c r="A33" s="2" t="s">
        <v>68</v>
      </c>
      <c r="B33" s="5" t="s">
        <v>22</v>
      </c>
      <c r="C33" s="5" t="s">
        <v>22</v>
      </c>
      <c r="D33" s="5" t="s">
        <v>22</v>
      </c>
      <c r="E33" s="10"/>
      <c r="F33" s="5" t="s">
        <v>22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spans="1:19" ht="16" x14ac:dyDescent="0.2">
      <c r="A34" s="2" t="s">
        <v>69</v>
      </c>
      <c r="B34" s="5" t="s">
        <v>22</v>
      </c>
      <c r="C34" s="5" t="s">
        <v>22</v>
      </c>
      <c r="D34" s="5" t="s">
        <v>22</v>
      </c>
      <c r="E34" s="10"/>
      <c r="F34" s="5" t="s">
        <v>22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 spans="1:19" ht="16" x14ac:dyDescent="0.2">
      <c r="A35" s="10"/>
      <c r="B35" s="10"/>
      <c r="C35" s="10"/>
      <c r="D35" s="5"/>
      <c r="E35" s="10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</row>
    <row r="36" spans="1:19" ht="16" x14ac:dyDescent="0.2">
      <c r="A36" s="2" t="s">
        <v>70</v>
      </c>
      <c r="B36" s="5"/>
      <c r="C36" s="14" t="s">
        <v>3</v>
      </c>
      <c r="D36" s="14" t="s">
        <v>3</v>
      </c>
      <c r="E36" s="8" t="s">
        <v>4</v>
      </c>
      <c r="F36" s="14" t="s">
        <v>3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spans="1:19" ht="16" x14ac:dyDescent="0.2">
      <c r="A37" s="2" t="s">
        <v>71</v>
      </c>
      <c r="B37" s="5"/>
      <c r="C37" s="5"/>
      <c r="D37" s="14" t="s">
        <v>3</v>
      </c>
      <c r="E37" s="8" t="s">
        <v>4</v>
      </c>
      <c r="F37" s="14" t="s">
        <v>3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</row>
    <row r="38" spans="1:19" ht="16" x14ac:dyDescent="0.2">
      <c r="A38" s="2" t="s">
        <v>72</v>
      </c>
      <c r="B38" s="5">
        <v>18</v>
      </c>
      <c r="C38" s="5"/>
      <c r="D38" s="15">
        <v>18</v>
      </c>
      <c r="E38" s="8"/>
      <c r="F38" s="15">
        <v>18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1:19" ht="16" x14ac:dyDescent="0.2">
      <c r="A39" s="2" t="s">
        <v>73</v>
      </c>
      <c r="B39" s="5" t="s">
        <v>31</v>
      </c>
      <c r="C39" s="5"/>
      <c r="D39" s="5" t="s">
        <v>31</v>
      </c>
      <c r="E39" s="10"/>
      <c r="F39" s="5" t="s">
        <v>31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</row>
    <row r="40" spans="1:19" ht="16" x14ac:dyDescent="0.2">
      <c r="A40" s="10"/>
      <c r="B40" s="10"/>
      <c r="C40" s="10"/>
      <c r="D40" s="5"/>
      <c r="E40" s="10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ht="16" x14ac:dyDescent="0.2">
      <c r="A41" s="2" t="s">
        <v>74</v>
      </c>
      <c r="B41" s="5" t="s">
        <v>29</v>
      </c>
      <c r="C41" s="5" t="s">
        <v>29</v>
      </c>
      <c r="D41" s="5" t="s">
        <v>29</v>
      </c>
      <c r="E41" s="10"/>
      <c r="F41" s="5" t="s">
        <v>29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</row>
    <row r="42" spans="1:19" ht="16" x14ac:dyDescent="0.2">
      <c r="A42" s="2" t="s">
        <v>75</v>
      </c>
      <c r="B42" s="5" t="s">
        <v>30</v>
      </c>
      <c r="C42" s="5" t="s">
        <v>30</v>
      </c>
      <c r="D42" s="5" t="s">
        <v>30</v>
      </c>
      <c r="E42" s="10"/>
      <c r="F42" s="5" t="s">
        <v>30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 spans="1:19" ht="16" x14ac:dyDescent="0.2">
      <c r="A43" s="2" t="s">
        <v>76</v>
      </c>
      <c r="B43" s="5">
        <v>4</v>
      </c>
      <c r="C43" s="5">
        <v>4</v>
      </c>
      <c r="D43" s="5">
        <v>4</v>
      </c>
      <c r="E43" s="10"/>
      <c r="F43" s="5">
        <v>4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19" ht="16" x14ac:dyDescent="0.2">
      <c r="A44" s="2" t="s">
        <v>77</v>
      </c>
      <c r="B44" s="5">
        <v>0.4</v>
      </c>
      <c r="C44" s="5">
        <v>0.4</v>
      </c>
      <c r="D44" s="5">
        <v>0.4</v>
      </c>
      <c r="E44" s="10"/>
      <c r="F44" s="5">
        <v>0.4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spans="1:19" ht="16" x14ac:dyDescent="0.2">
      <c r="A45" s="2" t="s">
        <v>78</v>
      </c>
      <c r="B45" s="5">
        <v>0.25</v>
      </c>
      <c r="C45" s="5">
        <v>0.25</v>
      </c>
      <c r="D45" s="5">
        <v>0.25</v>
      </c>
      <c r="E45" s="10"/>
      <c r="F45" s="5">
        <v>0.25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</row>
    <row r="46" spans="1:19" ht="16" x14ac:dyDescent="0.2">
      <c r="A46" s="10"/>
      <c r="B46" s="10"/>
      <c r="C46" s="10"/>
      <c r="D46" s="5"/>
      <c r="E46" s="10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</row>
    <row r="47" spans="1:19" ht="16" x14ac:dyDescent="0.2">
      <c r="A47" s="2" t="s">
        <v>79</v>
      </c>
      <c r="B47" s="5">
        <v>0.68500000000000005</v>
      </c>
      <c r="C47" s="5"/>
      <c r="D47" s="6">
        <v>0.52600000000000002</v>
      </c>
      <c r="E47" t="s">
        <v>36</v>
      </c>
      <c r="F47" s="6">
        <v>0.52600000000000002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</row>
    <row r="48" spans="1:19" ht="16" x14ac:dyDescent="0.2">
      <c r="A48" s="2" t="s">
        <v>80</v>
      </c>
      <c r="B48" s="5">
        <v>0.88900000000000001</v>
      </c>
      <c r="C48" s="5"/>
      <c r="D48" s="6">
        <v>0.52600000000000002</v>
      </c>
      <c r="E48" t="s">
        <v>36</v>
      </c>
      <c r="F48" s="6">
        <v>0.52600000000000002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</row>
    <row r="49" spans="1:19" ht="16" x14ac:dyDescent="0.2">
      <c r="A49" s="2" t="s">
        <v>81</v>
      </c>
      <c r="B49" s="6">
        <v>1</v>
      </c>
      <c r="D49" s="6">
        <v>1</v>
      </c>
      <c r="F49" s="6">
        <v>1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</row>
    <row r="50" spans="1:19" ht="16" x14ac:dyDescent="0.2">
      <c r="A50" s="2" t="s">
        <v>82</v>
      </c>
      <c r="B50" s="5">
        <v>1</v>
      </c>
      <c r="C50" s="5"/>
      <c r="D50" s="6">
        <v>1</v>
      </c>
      <c r="F50" s="6">
        <v>1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</row>
    <row r="51" spans="1:19" ht="16" x14ac:dyDescent="0.2">
      <c r="A51" s="2" t="s">
        <v>83</v>
      </c>
      <c r="B51" s="5">
        <v>0</v>
      </c>
      <c r="C51" s="5"/>
      <c r="D51" s="6">
        <v>0</v>
      </c>
      <c r="F51" s="6">
        <v>0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</row>
    <row r="52" spans="1:19" ht="16" x14ac:dyDescent="0.2">
      <c r="A52" s="2" t="s">
        <v>84</v>
      </c>
      <c r="B52" s="5">
        <v>0</v>
      </c>
      <c r="C52" s="5"/>
      <c r="D52" s="6">
        <v>0</v>
      </c>
      <c r="F52" s="6">
        <v>0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</row>
    <row r="53" spans="1:19" ht="16" x14ac:dyDescent="0.2">
      <c r="A53" s="2" t="s">
        <v>85</v>
      </c>
      <c r="B53" s="5">
        <v>0.52700000000000002</v>
      </c>
      <c r="C53" s="5"/>
      <c r="D53" s="6">
        <v>0.34200000000000003</v>
      </c>
      <c r="E53" t="s">
        <v>36</v>
      </c>
      <c r="F53" s="6">
        <v>0.34200000000000003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</row>
    <row r="54" spans="1:19" ht="16" x14ac:dyDescent="0.2">
      <c r="A54" s="2" t="s">
        <v>86</v>
      </c>
      <c r="B54" s="5">
        <v>0.82799999999999996</v>
      </c>
      <c r="C54" s="5"/>
      <c r="D54" s="6">
        <v>0.34200000000000003</v>
      </c>
      <c r="E54" t="s">
        <v>36</v>
      </c>
      <c r="F54" s="6">
        <v>0.34200000000000003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</row>
    <row r="55" spans="1:19" ht="16" x14ac:dyDescent="0.2">
      <c r="A55" s="2" t="s">
        <v>87</v>
      </c>
      <c r="B55" s="5">
        <v>1</v>
      </c>
      <c r="C55" s="5"/>
      <c r="D55" s="6">
        <v>1</v>
      </c>
      <c r="E55" s="10"/>
      <c r="F55" s="6">
        <v>1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</row>
    <row r="56" spans="1:19" ht="16" x14ac:dyDescent="0.2">
      <c r="A56" s="2" t="s">
        <v>88</v>
      </c>
      <c r="B56" s="5">
        <v>1</v>
      </c>
      <c r="C56" s="5"/>
      <c r="D56" s="6">
        <v>1</v>
      </c>
      <c r="E56" s="10"/>
      <c r="F56" s="6">
        <v>1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</row>
    <row r="57" spans="1:19" ht="16" x14ac:dyDescent="0.2">
      <c r="A57" s="2" t="s">
        <v>89</v>
      </c>
      <c r="B57" s="5">
        <v>0</v>
      </c>
      <c r="C57" s="5"/>
      <c r="D57" s="6">
        <v>0</v>
      </c>
      <c r="E57" s="10"/>
      <c r="F57" s="6">
        <v>0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</row>
    <row r="58" spans="1:19" ht="16" x14ac:dyDescent="0.2">
      <c r="A58" s="2" t="s">
        <v>90</v>
      </c>
      <c r="B58" s="5">
        <v>0</v>
      </c>
      <c r="C58" s="5"/>
      <c r="D58" s="6">
        <v>0</v>
      </c>
      <c r="E58" s="10"/>
      <c r="F58" s="6">
        <v>0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</row>
    <row r="59" spans="1:19" ht="16" x14ac:dyDescent="0.2">
      <c r="A59" s="2" t="s">
        <v>91</v>
      </c>
      <c r="B59" s="5">
        <v>0.44500000000000001</v>
      </c>
      <c r="C59" s="5"/>
      <c r="D59" s="6">
        <v>0.19800000000000001</v>
      </c>
      <c r="E59" t="s">
        <v>36</v>
      </c>
      <c r="F59" s="6">
        <v>0.19800000000000001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</row>
    <row r="60" spans="1:19" ht="16" x14ac:dyDescent="0.2">
      <c r="A60" s="2" t="s">
        <v>92</v>
      </c>
      <c r="B60" s="5">
        <v>0.69099999999999995</v>
      </c>
      <c r="C60" s="5"/>
      <c r="D60" s="6">
        <v>0.19800000000000001</v>
      </c>
      <c r="E60" t="s">
        <v>36</v>
      </c>
      <c r="F60" s="6">
        <v>0.19800000000000001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</row>
    <row r="61" spans="1:19" ht="16" x14ac:dyDescent="0.2">
      <c r="A61" s="10"/>
      <c r="B61" s="10"/>
      <c r="C61" s="10"/>
      <c r="D61" s="5"/>
      <c r="E61" s="10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</row>
    <row r="62" spans="1:19" ht="16" x14ac:dyDescent="0.2">
      <c r="A62" s="2" t="s">
        <v>93</v>
      </c>
      <c r="B62" s="5">
        <v>0.874</v>
      </c>
      <c r="C62" s="5">
        <v>0.06</v>
      </c>
      <c r="D62" s="6">
        <v>6.5000000000000002E-2</v>
      </c>
      <c r="E62" t="s">
        <v>5</v>
      </c>
      <c r="F62" s="6">
        <v>6.5000000000000002E-2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</row>
    <row r="63" spans="1:19" ht="16" x14ac:dyDescent="0.2">
      <c r="A63" s="2" t="s">
        <v>94</v>
      </c>
      <c r="B63" s="5">
        <v>0.91800000000000004</v>
      </c>
      <c r="C63" s="5"/>
      <c r="D63" s="6">
        <v>0.04</v>
      </c>
      <c r="E63" t="s">
        <v>5</v>
      </c>
      <c r="F63" s="6">
        <v>0.04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</row>
    <row r="64" spans="1:19" ht="16" x14ac:dyDescent="0.2">
      <c r="A64" s="10"/>
      <c r="B64" s="10"/>
      <c r="C64" s="10"/>
      <c r="D64" s="5"/>
      <c r="E64" s="10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</row>
    <row r="65" spans="1:19" ht="16" x14ac:dyDescent="0.2">
      <c r="A65" s="19" t="s">
        <v>95</v>
      </c>
      <c r="B65" s="5"/>
      <c r="C65" s="5"/>
      <c r="D65" s="5"/>
      <c r="E65" s="10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</row>
    <row r="66" spans="1:19" ht="16" x14ac:dyDescent="0.2">
      <c r="A66" s="19"/>
      <c r="B66" s="5"/>
      <c r="C66" s="5"/>
      <c r="D66" s="5"/>
      <c r="E66" s="10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</row>
    <row r="67" spans="1:19" ht="22.5" customHeight="1" x14ac:dyDescent="0.2">
      <c r="A67" s="19"/>
      <c r="B67" s="5" t="s">
        <v>23</v>
      </c>
      <c r="C67" s="6" t="s">
        <v>6</v>
      </c>
      <c r="D67" s="6" t="s">
        <v>6</v>
      </c>
      <c r="E67" s="10"/>
      <c r="F67" s="6" t="s">
        <v>6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</row>
    <row r="68" spans="1:19" ht="16" x14ac:dyDescent="0.2">
      <c r="A68" s="10" t="s">
        <v>96</v>
      </c>
      <c r="B68" s="5" t="s">
        <v>24</v>
      </c>
      <c r="C68" s="5"/>
      <c r="D68" s="6" t="s">
        <v>6</v>
      </c>
      <c r="E68" s="10"/>
      <c r="F68" s="6" t="s">
        <v>6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</row>
    <row r="69" spans="1:19" ht="16" x14ac:dyDescent="0.2">
      <c r="A69" s="2" t="s">
        <v>97</v>
      </c>
      <c r="B69" s="5">
        <v>0.3</v>
      </c>
      <c r="C69" s="6">
        <v>0.3</v>
      </c>
      <c r="D69" s="6">
        <v>0.3</v>
      </c>
      <c r="E69" s="10"/>
      <c r="F69" s="6">
        <v>0.3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</row>
    <row r="70" spans="1:19" ht="16" x14ac:dyDescent="0.2">
      <c r="A70" s="10"/>
      <c r="B70" s="10"/>
      <c r="C70" s="10"/>
      <c r="D70" s="5"/>
      <c r="E70" s="10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</row>
    <row r="71" spans="1:19" ht="16" x14ac:dyDescent="0.2">
      <c r="A71" s="2" t="s">
        <v>98</v>
      </c>
      <c r="B71" s="5">
        <v>1</v>
      </c>
      <c r="C71" s="5"/>
      <c r="D71" s="5">
        <v>1</v>
      </c>
      <c r="E71" s="10" t="s">
        <v>99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</row>
    <row r="72" spans="1:19" ht="16" x14ac:dyDescent="0.2">
      <c r="A72" s="2" t="s">
        <v>100</v>
      </c>
      <c r="B72" s="5">
        <f>1.19/7</f>
        <v>0.16999999999999998</v>
      </c>
      <c r="C72" s="5"/>
      <c r="D72" s="5">
        <v>0.4</v>
      </c>
      <c r="E72" s="10" t="s">
        <v>99</v>
      </c>
      <c r="F72">
        <f>(3/4)*D72</f>
        <v>0.30000000000000004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</row>
    <row r="73" spans="1:19" ht="16" x14ac:dyDescent="0.2">
      <c r="A73" s="2" t="s">
        <v>101</v>
      </c>
      <c r="B73" s="5">
        <f>1.79/7</f>
        <v>0.25571428571428573</v>
      </c>
      <c r="C73" s="5"/>
      <c r="D73" s="5">
        <v>0.42899999999999999</v>
      </c>
      <c r="E73" s="10" t="s">
        <v>99</v>
      </c>
      <c r="F73">
        <f t="shared" ref="F73:F77" si="0">(3/4)*D73</f>
        <v>0.32174999999999998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</row>
    <row r="74" spans="1:19" ht="16" x14ac:dyDescent="0.2">
      <c r="A74" s="2" t="s">
        <v>102</v>
      </c>
      <c r="B74" s="5">
        <f>1.56/7</f>
        <v>0.22285714285714286</v>
      </c>
      <c r="C74" s="5"/>
      <c r="D74" s="5">
        <v>0.45</v>
      </c>
      <c r="E74" s="10" t="s">
        <v>99</v>
      </c>
      <c r="F74">
        <f t="shared" si="0"/>
        <v>0.33750000000000002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</row>
    <row r="75" spans="1:19" ht="16" x14ac:dyDescent="0.2">
      <c r="A75" s="2" t="s">
        <v>103</v>
      </c>
      <c r="B75" s="5">
        <f>0.75/7</f>
        <v>0.10714285714285714</v>
      </c>
      <c r="C75" s="5"/>
      <c r="D75" s="5">
        <v>0.12</v>
      </c>
      <c r="E75" s="10" t="s">
        <v>99</v>
      </c>
      <c r="F75">
        <f t="shared" si="0"/>
        <v>0.09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</row>
    <row r="76" spans="1:19" ht="16" x14ac:dyDescent="0.2">
      <c r="A76" s="2" t="s">
        <v>104</v>
      </c>
      <c r="B76" s="5">
        <f>1.13/7</f>
        <v>0.16142857142857142</v>
      </c>
      <c r="C76" s="5"/>
      <c r="D76" s="5">
        <v>0.14299999999999999</v>
      </c>
      <c r="E76" s="10" t="s">
        <v>99</v>
      </c>
      <c r="F76">
        <f t="shared" si="0"/>
        <v>0.10724999999999998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</row>
    <row r="77" spans="1:19" ht="16" x14ac:dyDescent="0.2">
      <c r="A77" s="2" t="s">
        <v>105</v>
      </c>
      <c r="B77" s="5">
        <f>0.98/7</f>
        <v>0.13999999999999999</v>
      </c>
      <c r="C77" s="5"/>
      <c r="D77" s="5">
        <v>0.16</v>
      </c>
      <c r="E77" s="10" t="s">
        <v>99</v>
      </c>
      <c r="F77">
        <f t="shared" si="0"/>
        <v>0.12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</row>
    <row r="78" spans="1:19" ht="16" x14ac:dyDescent="0.2">
      <c r="A78" s="2" t="s">
        <v>106</v>
      </c>
      <c r="B78" s="5">
        <v>1</v>
      </c>
      <c r="C78" s="5"/>
      <c r="D78" s="5">
        <v>1</v>
      </c>
      <c r="E78" s="10"/>
      <c r="F78" s="5">
        <v>1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</row>
    <row r="79" spans="1:19" ht="16" x14ac:dyDescent="0.2">
      <c r="A79" s="2" t="s">
        <v>107</v>
      </c>
      <c r="B79" s="5">
        <v>1</v>
      </c>
      <c r="C79" s="5"/>
      <c r="D79" s="5">
        <v>1</v>
      </c>
      <c r="E79" s="10"/>
      <c r="F79" s="5">
        <v>1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</row>
    <row r="80" spans="1:19" ht="16" x14ac:dyDescent="0.2">
      <c r="A80" s="2" t="s">
        <v>108</v>
      </c>
      <c r="B80" s="5">
        <v>1</v>
      </c>
      <c r="C80" s="5"/>
      <c r="D80" s="5">
        <v>1</v>
      </c>
      <c r="E80" s="10"/>
      <c r="F80" s="5">
        <v>1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</row>
    <row r="81" spans="1:19" ht="16" x14ac:dyDescent="0.2">
      <c r="A81" s="2" t="s">
        <v>109</v>
      </c>
      <c r="B81" s="5">
        <v>1</v>
      </c>
      <c r="C81" s="5"/>
      <c r="D81" s="5">
        <v>1</v>
      </c>
      <c r="E81" s="10"/>
      <c r="F81" s="5">
        <v>1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</row>
    <row r="82" spans="1:19" ht="16" x14ac:dyDescent="0.2">
      <c r="A82" s="2" t="s">
        <v>110</v>
      </c>
      <c r="B82" s="5">
        <v>1</v>
      </c>
      <c r="C82" s="5"/>
      <c r="D82" s="5">
        <v>1</v>
      </c>
      <c r="E82" s="10"/>
      <c r="F82" s="5">
        <v>1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</row>
    <row r="83" spans="1:19" ht="16" x14ac:dyDescent="0.2">
      <c r="A83" s="2" t="s">
        <v>111</v>
      </c>
      <c r="B83" s="5">
        <v>1</v>
      </c>
      <c r="C83" s="5"/>
      <c r="D83" s="5">
        <v>1</v>
      </c>
      <c r="E83" s="10"/>
      <c r="F83" s="5">
        <v>1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</row>
    <row r="84" spans="1:19" ht="16" x14ac:dyDescent="0.2">
      <c r="A84" s="2" t="s">
        <v>112</v>
      </c>
      <c r="B84" s="5">
        <v>1</v>
      </c>
      <c r="C84" s="5"/>
      <c r="D84" s="5">
        <v>1</v>
      </c>
      <c r="E84" s="10"/>
      <c r="F84" s="5">
        <v>1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</row>
    <row r="85" spans="1:19" ht="16" x14ac:dyDescent="0.2">
      <c r="A85" s="2" t="s">
        <v>113</v>
      </c>
      <c r="B85" s="5">
        <v>1</v>
      </c>
      <c r="C85" s="5"/>
      <c r="D85" s="5">
        <v>1</v>
      </c>
      <c r="E85" s="10"/>
      <c r="F85" s="5">
        <v>1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</row>
    <row r="86" spans="1:19" ht="16" x14ac:dyDescent="0.2">
      <c r="A86" s="10"/>
      <c r="B86" s="10"/>
      <c r="C86" s="10"/>
      <c r="D86" s="5"/>
      <c r="E86" s="10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</row>
    <row r="87" spans="1:19" ht="16" x14ac:dyDescent="0.2">
      <c r="A87" s="2" t="s">
        <v>114</v>
      </c>
      <c r="B87" s="5">
        <v>0.38</v>
      </c>
      <c r="C87" s="5"/>
      <c r="D87" s="6">
        <v>0.52</v>
      </c>
      <c r="E87" t="s">
        <v>7</v>
      </c>
      <c r="F87" s="6">
        <f>D87*3/4</f>
        <v>0.39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</row>
    <row r="88" spans="1:19" ht="16" x14ac:dyDescent="0.2">
      <c r="A88" s="2" t="s">
        <v>115</v>
      </c>
      <c r="B88" s="5">
        <v>0.1</v>
      </c>
      <c r="C88" s="5"/>
      <c r="D88" s="6">
        <v>0.56000000000000005</v>
      </c>
      <c r="E88" t="s">
        <v>7</v>
      </c>
      <c r="F88" s="6" t="s">
        <v>22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</row>
    <row r="89" spans="1:19" ht="16" x14ac:dyDescent="0.2">
      <c r="A89" s="2" t="s">
        <v>116</v>
      </c>
      <c r="B89" s="5">
        <v>0.15</v>
      </c>
      <c r="C89" s="5"/>
      <c r="D89" s="6">
        <v>0.56000000000000005</v>
      </c>
      <c r="E89" t="s">
        <v>7</v>
      </c>
      <c r="F89" s="6" t="s">
        <v>22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</row>
    <row r="90" spans="1:19" ht="16" x14ac:dyDescent="0.2">
      <c r="A90" s="2" t="s">
        <v>117</v>
      </c>
      <c r="B90" s="5">
        <v>0.39</v>
      </c>
      <c r="C90" s="5"/>
      <c r="D90" s="6">
        <v>0.65700000000000003</v>
      </c>
      <c r="E90" t="s">
        <v>7</v>
      </c>
      <c r="F90" s="6">
        <f t="shared" ref="F90:F93" si="1">D90*3/4</f>
        <v>0.49275000000000002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</row>
    <row r="91" spans="1:19" ht="16" x14ac:dyDescent="0.2">
      <c r="A91" s="2" t="s">
        <v>118</v>
      </c>
      <c r="B91" s="5">
        <v>0.11</v>
      </c>
      <c r="C91" s="5"/>
      <c r="D91" s="6">
        <v>0.57999999999999996</v>
      </c>
      <c r="E91" t="s">
        <v>7</v>
      </c>
      <c r="F91" s="6" t="s">
        <v>22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</row>
    <row r="92" spans="1:19" ht="16" x14ac:dyDescent="0.2">
      <c r="A92" s="2" t="s">
        <v>119</v>
      </c>
      <c r="B92" s="5">
        <v>0.16</v>
      </c>
      <c r="C92" s="5"/>
      <c r="D92" s="6">
        <v>0.57999999999999996</v>
      </c>
      <c r="E92" t="s">
        <v>7</v>
      </c>
      <c r="F92" s="6" t="s">
        <v>22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</row>
    <row r="93" spans="1:19" ht="16" x14ac:dyDescent="0.2">
      <c r="A93" s="2" t="s">
        <v>120</v>
      </c>
      <c r="B93" s="5">
        <v>0.49</v>
      </c>
      <c r="C93" s="5"/>
      <c r="D93" s="6">
        <v>0.68799999999999994</v>
      </c>
      <c r="E93" t="s">
        <v>7</v>
      </c>
      <c r="F93" s="6">
        <f t="shared" si="1"/>
        <v>0.51600000000000001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</row>
    <row r="94" spans="1:19" ht="16" x14ac:dyDescent="0.2">
      <c r="A94" s="2" t="s">
        <v>121</v>
      </c>
      <c r="B94" s="5">
        <v>0.15</v>
      </c>
      <c r="C94" s="5"/>
      <c r="D94" s="6">
        <v>0.61699999999999999</v>
      </c>
      <c r="E94" t="s">
        <v>7</v>
      </c>
      <c r="F94" s="6" t="s">
        <v>22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</row>
    <row r="95" spans="1:19" ht="16" x14ac:dyDescent="0.2">
      <c r="A95" s="2" t="s">
        <v>122</v>
      </c>
      <c r="B95" s="5">
        <v>0.22</v>
      </c>
      <c r="C95" s="5"/>
      <c r="D95" s="6">
        <v>0.61699999999999999</v>
      </c>
      <c r="E95" t="s">
        <v>7</v>
      </c>
      <c r="F95" s="6" t="s">
        <v>22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</row>
    <row r="96" spans="1:19" ht="16" x14ac:dyDescent="0.2">
      <c r="A96" s="10"/>
      <c r="B96" s="10"/>
      <c r="C96" s="10"/>
      <c r="D96" s="5"/>
      <c r="E96" s="10"/>
      <c r="F96" s="5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</row>
    <row r="97" spans="1:19" ht="16" x14ac:dyDescent="0.2">
      <c r="A97" s="2" t="s">
        <v>123</v>
      </c>
      <c r="B97" s="5">
        <v>0</v>
      </c>
      <c r="C97" s="5"/>
      <c r="D97" s="5">
        <v>0</v>
      </c>
      <c r="E97" s="10"/>
      <c r="F97" s="5">
        <v>0</v>
      </c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</row>
    <row r="98" spans="1:19" ht="16" x14ac:dyDescent="0.2">
      <c r="A98" s="2" t="s">
        <v>124</v>
      </c>
      <c r="B98" s="5">
        <v>0</v>
      </c>
      <c r="C98" s="5"/>
      <c r="D98" s="5">
        <v>0</v>
      </c>
      <c r="E98" s="10"/>
      <c r="F98" s="5">
        <v>0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</row>
    <row r="99" spans="1:19" ht="16" x14ac:dyDescent="0.2">
      <c r="A99" s="2" t="s">
        <v>125</v>
      </c>
      <c r="B99" s="5">
        <v>-0.67</v>
      </c>
      <c r="C99" s="5"/>
      <c r="D99" s="5">
        <v>-0.67</v>
      </c>
      <c r="E99" s="10"/>
      <c r="F99" s="5">
        <v>-0.67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</row>
    <row r="100" spans="1:19" ht="16" x14ac:dyDescent="0.2">
      <c r="A100" s="2" t="s">
        <v>126</v>
      </c>
      <c r="B100" s="5">
        <v>-0.85</v>
      </c>
      <c r="C100" s="5"/>
      <c r="D100" s="5">
        <v>-0.85</v>
      </c>
      <c r="E100" s="10"/>
      <c r="F100" s="5">
        <v>-0.85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</row>
    <row r="101" spans="1:19" ht="16" x14ac:dyDescent="0.2">
      <c r="A101" s="2" t="s">
        <v>127</v>
      </c>
      <c r="B101" s="5">
        <v>0</v>
      </c>
      <c r="C101" s="5"/>
      <c r="D101" s="5">
        <v>0</v>
      </c>
      <c r="E101" s="10"/>
      <c r="F101" s="5">
        <v>0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</row>
    <row r="102" spans="1:19" ht="16" x14ac:dyDescent="0.2">
      <c r="A102" s="2" t="s">
        <v>128</v>
      </c>
      <c r="B102" s="5">
        <v>0</v>
      </c>
      <c r="C102" s="5"/>
      <c r="D102" s="5">
        <v>0</v>
      </c>
      <c r="E102" s="10"/>
      <c r="F102" s="5">
        <v>0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</row>
    <row r="103" spans="1:19" ht="16" x14ac:dyDescent="0.2">
      <c r="A103" s="2" t="s">
        <v>129</v>
      </c>
      <c r="B103" s="5">
        <v>-0.67</v>
      </c>
      <c r="C103" s="5"/>
      <c r="D103" s="5">
        <v>-0.67</v>
      </c>
      <c r="E103" s="10"/>
      <c r="F103" s="5">
        <v>-0.67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</row>
    <row r="104" spans="1:19" ht="16" x14ac:dyDescent="0.2">
      <c r="A104" s="2" t="s">
        <v>130</v>
      </c>
      <c r="B104" s="5">
        <v>-0.85</v>
      </c>
      <c r="C104" s="5"/>
      <c r="D104" s="5">
        <v>-0.85</v>
      </c>
      <c r="E104" s="10"/>
      <c r="F104" s="5">
        <v>-0.85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</row>
    <row r="105" spans="1:19" ht="16" x14ac:dyDescent="0.2">
      <c r="A105" s="2" t="s">
        <v>131</v>
      </c>
      <c r="B105" s="5">
        <v>0</v>
      </c>
      <c r="C105" s="5"/>
      <c r="D105" s="5">
        <v>0</v>
      </c>
      <c r="E105" s="10"/>
      <c r="F105" s="5">
        <v>0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</row>
    <row r="106" spans="1:19" ht="16" x14ac:dyDescent="0.2">
      <c r="A106" s="2" t="s">
        <v>132</v>
      </c>
      <c r="B106" s="5">
        <v>0</v>
      </c>
      <c r="C106" s="5"/>
      <c r="D106" s="5">
        <v>0</v>
      </c>
      <c r="E106" s="10"/>
      <c r="F106" s="5">
        <v>0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</row>
    <row r="107" spans="1:19" ht="16" x14ac:dyDescent="0.2">
      <c r="A107" s="2" t="s">
        <v>133</v>
      </c>
      <c r="B107" s="5">
        <v>-0.67</v>
      </c>
      <c r="C107" s="5"/>
      <c r="D107" s="5">
        <v>-0.67</v>
      </c>
      <c r="E107" s="10"/>
      <c r="F107" s="5">
        <v>-0.67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</row>
    <row r="108" spans="1:19" ht="16" x14ac:dyDescent="0.2">
      <c r="A108" s="2" t="s">
        <v>8</v>
      </c>
      <c r="B108" s="5">
        <v>-0.85</v>
      </c>
      <c r="C108" s="5"/>
      <c r="D108" s="5">
        <v>-0.85</v>
      </c>
      <c r="E108" s="10"/>
      <c r="F108" s="5">
        <v>-0.85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</row>
    <row r="109" spans="1:19" ht="16" x14ac:dyDescent="0.2">
      <c r="A109" s="10"/>
      <c r="B109" s="10"/>
      <c r="C109" s="10"/>
      <c r="D109" s="5"/>
      <c r="E109" s="10"/>
      <c r="F109" s="5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</row>
    <row r="110" spans="1:19" ht="16" x14ac:dyDescent="0.2">
      <c r="A110" s="2" t="s">
        <v>134</v>
      </c>
      <c r="B110" s="5">
        <v>0.42</v>
      </c>
      <c r="C110" s="5"/>
      <c r="D110" s="6">
        <v>0.19</v>
      </c>
      <c r="E110" t="s">
        <v>7</v>
      </c>
      <c r="F110" s="6">
        <v>0.19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</row>
    <row r="111" spans="1:19" ht="16" x14ac:dyDescent="0.2">
      <c r="A111" s="2" t="s">
        <v>135</v>
      </c>
      <c r="B111" s="5">
        <v>0.56000000000000005</v>
      </c>
      <c r="C111" s="5"/>
      <c r="D111" s="6">
        <v>0.15</v>
      </c>
      <c r="E111" t="s">
        <v>7</v>
      </c>
      <c r="F111" s="6">
        <v>0.15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</row>
    <row r="112" spans="1:19" ht="16" x14ac:dyDescent="0.2">
      <c r="A112" s="2" t="s">
        <v>136</v>
      </c>
      <c r="B112" s="5">
        <v>0.49</v>
      </c>
      <c r="C112" s="5"/>
      <c r="D112" s="6">
        <v>0.1</v>
      </c>
      <c r="E112" t="s">
        <v>7</v>
      </c>
      <c r="F112" s="6">
        <v>0.1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</row>
    <row r="113" spans="1:19" ht="16" x14ac:dyDescent="0.2">
      <c r="A113" s="10"/>
      <c r="B113" s="10"/>
      <c r="C113" s="10"/>
      <c r="D113" s="5"/>
      <c r="E113" s="10"/>
      <c r="F113" s="5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</row>
    <row r="114" spans="1:19" ht="16" x14ac:dyDescent="0.2">
      <c r="A114" s="2" t="s">
        <v>137</v>
      </c>
      <c r="B114" s="5">
        <v>1</v>
      </c>
      <c r="C114" s="5"/>
      <c r="D114" s="5">
        <v>1</v>
      </c>
      <c r="E114" s="10"/>
      <c r="F114" s="5">
        <v>1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</row>
    <row r="115" spans="1:19" ht="16" x14ac:dyDescent="0.2">
      <c r="A115" s="2" t="s">
        <v>138</v>
      </c>
      <c r="B115" s="5" t="s">
        <v>25</v>
      </c>
      <c r="C115" s="5"/>
      <c r="D115" s="5" t="s">
        <v>25</v>
      </c>
      <c r="E115" s="10"/>
      <c r="F115" s="5" t="s">
        <v>25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</row>
    <row r="116" spans="1:19" ht="16" x14ac:dyDescent="0.2">
      <c r="A116" s="2" t="s">
        <v>139</v>
      </c>
      <c r="B116" s="5">
        <v>0.92</v>
      </c>
      <c r="C116" s="5"/>
      <c r="D116" s="5">
        <v>0.92</v>
      </c>
      <c r="E116" s="10"/>
      <c r="F116" s="5">
        <v>0.92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</row>
    <row r="117" spans="1:19" ht="16" x14ac:dyDescent="0.2">
      <c r="A117" s="2" t="s">
        <v>140</v>
      </c>
      <c r="B117" s="5" t="s">
        <v>26</v>
      </c>
      <c r="C117" s="5"/>
      <c r="D117" s="5" t="s">
        <v>26</v>
      </c>
      <c r="E117" s="10"/>
      <c r="F117" s="5" t="s">
        <v>26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</row>
    <row r="118" spans="1:19" ht="16" x14ac:dyDescent="0.2">
      <c r="A118" s="2" t="s">
        <v>141</v>
      </c>
      <c r="B118" s="5" t="s">
        <v>27</v>
      </c>
      <c r="C118" s="5"/>
      <c r="D118" s="5" t="s">
        <v>27</v>
      </c>
      <c r="E118" s="10"/>
      <c r="F118" s="5" t="s">
        <v>27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</row>
    <row r="119" spans="1:19" ht="16" x14ac:dyDescent="0.2">
      <c r="A119" s="2" t="s">
        <v>142</v>
      </c>
      <c r="B119" s="5">
        <v>0</v>
      </c>
      <c r="C119" s="5"/>
      <c r="D119" s="5">
        <v>0</v>
      </c>
      <c r="E119" s="10"/>
      <c r="F119" s="5">
        <v>0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</row>
    <row r="120" spans="1:19" ht="16" x14ac:dyDescent="0.2">
      <c r="A120" s="2" t="s">
        <v>143</v>
      </c>
      <c r="B120" s="5" t="s">
        <v>28</v>
      </c>
      <c r="C120" s="5"/>
      <c r="D120" s="5" t="s">
        <v>28</v>
      </c>
      <c r="E120" s="10"/>
      <c r="F120" s="5" t="s">
        <v>28</v>
      </c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</row>
    <row r="121" spans="1:19" ht="16" x14ac:dyDescent="0.2">
      <c r="A121" s="2" t="s">
        <v>144</v>
      </c>
      <c r="B121" s="5">
        <v>1</v>
      </c>
      <c r="C121" s="5"/>
      <c r="D121" s="5">
        <v>1</v>
      </c>
      <c r="E121" s="10"/>
      <c r="F121" s="5">
        <v>1</v>
      </c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</row>
    <row r="122" spans="1:19" ht="16" x14ac:dyDescent="0.2">
      <c r="A122" s="3"/>
      <c r="B122" s="7"/>
      <c r="C122" s="7"/>
      <c r="D122" s="7"/>
      <c r="E122" s="10"/>
      <c r="F122" s="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</row>
    <row r="123" spans="1:19" ht="16" x14ac:dyDescent="0.2">
      <c r="A123" s="2" t="s">
        <v>145</v>
      </c>
      <c r="B123" s="5">
        <v>1</v>
      </c>
      <c r="C123" s="5"/>
      <c r="D123" s="5">
        <v>1</v>
      </c>
      <c r="F123" s="5">
        <v>1</v>
      </c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</row>
    <row r="124" spans="1:19" ht="15" customHeight="1" x14ac:dyDescent="0.2"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</row>
    <row r="125" spans="1:19" ht="15" customHeight="1" x14ac:dyDescent="0.2">
      <c r="A125" s="17" t="s">
        <v>147</v>
      </c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</row>
    <row r="126" spans="1:19" ht="15" customHeight="1" x14ac:dyDescent="0.2">
      <c r="A126" s="17" t="s">
        <v>148</v>
      </c>
      <c r="C126" s="6">
        <v>288</v>
      </c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</row>
    <row r="127" spans="1:19" ht="16" x14ac:dyDescent="0.2">
      <c r="A127" s="17" t="s">
        <v>149</v>
      </c>
      <c r="C127" s="6">
        <v>142</v>
      </c>
    </row>
    <row r="128" spans="1:19" ht="16" x14ac:dyDescent="0.2">
      <c r="A128" s="17" t="s">
        <v>150</v>
      </c>
    </row>
    <row r="132" spans="1:3" x14ac:dyDescent="0.2">
      <c r="A132" t="s">
        <v>151</v>
      </c>
      <c r="B132" s="6" t="s">
        <v>152</v>
      </c>
      <c r="C132" s="6" t="s">
        <v>153</v>
      </c>
    </row>
    <row r="133" spans="1:3" x14ac:dyDescent="0.2">
      <c r="A133" t="s">
        <v>154</v>
      </c>
    </row>
    <row r="134" spans="1:3" x14ac:dyDescent="0.2">
      <c r="A134">
        <v>0.41599999999999998</v>
      </c>
      <c r="B134" s="6">
        <v>0.43905</v>
      </c>
      <c r="C134" s="6">
        <f>(0.85*A134)+(0.15*B134)</f>
        <v>0.41945749999999998</v>
      </c>
    </row>
    <row r="135" spans="1:3" x14ac:dyDescent="0.2">
      <c r="A135">
        <v>6.7049999999999998E-2</v>
      </c>
      <c r="B135" s="6">
        <v>4.4400000000000002E-2</v>
      </c>
      <c r="C135" s="6">
        <f t="shared" ref="C135:C139" si="2">(0.85*A135)+(0.15*B135)</f>
        <v>6.3652500000000001E-2</v>
      </c>
    </row>
    <row r="136" spans="1:3" x14ac:dyDescent="0.2">
      <c r="A136">
        <v>1.695E-2</v>
      </c>
      <c r="B136" s="6">
        <v>1.6549999999999999E-2</v>
      </c>
      <c r="C136" s="6">
        <f t="shared" si="2"/>
        <v>1.6889999999999999E-2</v>
      </c>
    </row>
    <row r="137" spans="1:3" x14ac:dyDescent="0.2">
      <c r="A137">
        <v>0.45240000000000002</v>
      </c>
      <c r="B137" s="6">
        <v>0.44350000000000001</v>
      </c>
      <c r="C137" s="6">
        <f t="shared" si="2"/>
        <v>0.45106499999999999</v>
      </c>
    </row>
    <row r="138" spans="1:3" x14ac:dyDescent="0.2">
      <c r="A138">
        <v>3.7600000000000001E-2</v>
      </c>
      <c r="B138" s="6">
        <v>3.9600000000000003E-2</v>
      </c>
      <c r="C138" s="6">
        <f t="shared" si="2"/>
        <v>3.7900000000000003E-2</v>
      </c>
    </row>
    <row r="139" spans="1:3" x14ac:dyDescent="0.2">
      <c r="A139">
        <v>0.01</v>
      </c>
      <c r="B139" s="6">
        <v>1.6899999999999998E-2</v>
      </c>
      <c r="C139" s="6">
        <f t="shared" si="2"/>
        <v>1.1035E-2</v>
      </c>
    </row>
    <row r="140" spans="1:3" x14ac:dyDescent="0.2">
      <c r="A140" t="s">
        <v>155</v>
      </c>
      <c r="C140" s="6">
        <f>SUM(C134:C139)</f>
        <v>1</v>
      </c>
    </row>
    <row r="141" spans="1:3" x14ac:dyDescent="0.2">
      <c r="A141">
        <v>1.0880000000000001E-2</v>
      </c>
      <c r="B141" s="6">
        <v>7.0000000000000007E-2</v>
      </c>
      <c r="C141" s="6">
        <f>(A141*0.85)+(B141*0.15)</f>
        <v>1.9748000000000002E-2</v>
      </c>
    </row>
    <row r="142" spans="1:3" x14ac:dyDescent="0.2">
      <c r="A142">
        <v>1.4954E-2</v>
      </c>
      <c r="B142" s="6">
        <v>3.0034000000000002E-2</v>
      </c>
      <c r="C142" s="6">
        <f t="shared" ref="C142:C146" si="3">(A142*0.85)+(B142*0.15)</f>
        <v>1.7216000000000002E-2</v>
      </c>
    </row>
    <row r="143" spans="1:3" x14ac:dyDescent="0.2">
      <c r="A143">
        <v>1.2485E-2</v>
      </c>
      <c r="B143" s="6">
        <v>3.2048E-2</v>
      </c>
      <c r="C143" s="6">
        <f t="shared" si="3"/>
        <v>1.5419450000000001E-2</v>
      </c>
    </row>
    <row r="144" spans="1:3" x14ac:dyDescent="0.2">
      <c r="A144">
        <v>9.9120000000000007E-3</v>
      </c>
      <c r="B144" s="6">
        <v>2.0299999999999999E-2</v>
      </c>
      <c r="C144" s="6">
        <f t="shared" si="3"/>
        <v>1.14702E-2</v>
      </c>
    </row>
    <row r="145" spans="1:3" x14ac:dyDescent="0.2">
      <c r="A145">
        <v>9.4240000000000001E-3</v>
      </c>
      <c r="B145" s="6">
        <v>1.8981999999999999E-2</v>
      </c>
      <c r="C145" s="6">
        <f t="shared" si="3"/>
        <v>1.0857699999999998E-2</v>
      </c>
    </row>
    <row r="146" spans="1:3" x14ac:dyDescent="0.2">
      <c r="A146">
        <v>8.4239999999999992E-3</v>
      </c>
      <c r="B146" s="6">
        <v>1.882E-2</v>
      </c>
      <c r="C146" s="6">
        <f t="shared" si="3"/>
        <v>9.9833999999999999E-3</v>
      </c>
    </row>
    <row r="147" spans="1:3" x14ac:dyDescent="0.2">
      <c r="C147" s="6">
        <f>SUM(C141:C146)</f>
        <v>8.4694750000000013E-2</v>
      </c>
    </row>
    <row r="148" spans="1:3" x14ac:dyDescent="0.2">
      <c r="A148" t="s">
        <v>156</v>
      </c>
    </row>
    <row r="149" spans="1:3" x14ac:dyDescent="0.2">
      <c r="A149">
        <v>1.457E-3</v>
      </c>
      <c r="B149" s="6">
        <v>4.4999999999999999E-4</v>
      </c>
      <c r="C149" s="6">
        <f>(0.85*A149)+(0.15*B149)</f>
        <v>1.3059499999999999E-3</v>
      </c>
    </row>
    <row r="150" spans="1:3" x14ac:dyDescent="0.2">
      <c r="A150">
        <v>5.5360000000000001E-3</v>
      </c>
      <c r="B150" s="6">
        <v>5.1019999999999998E-3</v>
      </c>
      <c r="C150" s="6">
        <f t="shared" ref="C150:C152" si="4">(0.85*A150)+(0.15*B150)</f>
        <v>5.4708999999999999E-3</v>
      </c>
    </row>
    <row r="151" spans="1:3" x14ac:dyDescent="0.2">
      <c r="A151">
        <v>1.0515999999999999E-2</v>
      </c>
      <c r="B151" s="6">
        <v>9.6799999999999994E-3</v>
      </c>
      <c r="C151" s="6">
        <f t="shared" si="4"/>
        <v>1.03906E-2</v>
      </c>
    </row>
    <row r="152" spans="1:3" x14ac:dyDescent="0.2">
      <c r="A152">
        <v>3.0225999999999999E-2</v>
      </c>
      <c r="B152" s="6">
        <v>4.2970000000000001E-2</v>
      </c>
      <c r="C152" s="6">
        <f t="shared" si="4"/>
        <v>3.2137600000000002E-2</v>
      </c>
    </row>
    <row r="153" spans="1:3" x14ac:dyDescent="0.2">
      <c r="A153" t="s">
        <v>157</v>
      </c>
    </row>
    <row r="154" spans="1:3" x14ac:dyDescent="0.2">
      <c r="A154">
        <v>0.29720000000000002</v>
      </c>
      <c r="B154" s="6">
        <v>0.23619999999999999</v>
      </c>
      <c r="C154" s="6">
        <f>(0.85*A154)+(0.15*B154)</f>
        <v>0.28805000000000003</v>
      </c>
    </row>
    <row r="155" spans="1:3" x14ac:dyDescent="0.2">
      <c r="A155">
        <v>0.28189999999999998</v>
      </c>
      <c r="B155" s="6">
        <v>0.27210000000000001</v>
      </c>
      <c r="C155" s="6">
        <f t="shared" ref="C155:C156" si="5">(0.85*A155)+(0.15*B155)</f>
        <v>0.28042999999999996</v>
      </c>
    </row>
    <row r="156" spans="1:3" x14ac:dyDescent="0.2">
      <c r="A156">
        <v>0.4209</v>
      </c>
      <c r="B156" s="6">
        <v>0.49170000000000003</v>
      </c>
      <c r="C156" s="6">
        <f t="shared" si="5"/>
        <v>0.43152000000000001</v>
      </c>
    </row>
  </sheetData>
  <mergeCells count="2">
    <mergeCell ref="G1:S126"/>
    <mergeCell ref="A65:A6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Fred Hutch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Ulrich, Angela K</dc:creator>
  <cp:lastModifiedBy>Microsoft Office User</cp:lastModifiedBy>
  <dcterms:created xsi:type="dcterms:W3CDTF">2016-11-08T18:28:54Z</dcterms:created>
  <dcterms:modified xsi:type="dcterms:W3CDTF">2017-01-15T18:35:51Z</dcterms:modified>
</cp:coreProperties>
</file>