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g24\Documents\UofT Data Analytics\Excel\Homework\Excel Challenge - MA\"/>
    </mc:Choice>
  </mc:AlternateContent>
  <xr:revisionPtr revIDLastSave="0" documentId="13_ncr:1_{A517A42C-82FD-4791-A2FE-AE34BC5D8F02}" xr6:coauthVersionLast="45" xr6:coauthVersionMax="45" xr10:uidLastSave="{00000000-0000-0000-0000-000000000000}"/>
  <bookViews>
    <workbookView xWindow="28680" yWindow="-120" windowWidth="21840" windowHeight="13140" xr2:uid="{00000000-000D-0000-FFFF-FFFF00000000}"/>
  </bookViews>
  <sheets>
    <sheet name="Data" sheetId="1" r:id="rId1"/>
    <sheet name="Per Category" sheetId="2" r:id="rId2"/>
    <sheet name="Per Sub-Category" sheetId="3" r:id="rId3"/>
    <sheet name="Date Analysis" sheetId="4" r:id="rId4"/>
    <sheet name="Per Goal" sheetId="5" r:id="rId5"/>
    <sheet name="Stats Analysis" sheetId="6" r:id="rId6"/>
  </sheets>
  <definedNames>
    <definedName name="_xlnm._FilterDatabase" localSheetId="0" hidden="1">Data!$A$1:$T$4115</definedName>
    <definedName name="_xlchart.v1.0" hidden="1">'Stats Analysis'!$E$2:$E$1531</definedName>
    <definedName name="_xlchart.v1.1" hidden="1">'Stats Analysis'!$B$2:$B$2186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8" i="6" l="1"/>
  <c r="K7" i="6"/>
  <c r="H8" i="6"/>
  <c r="H7" i="6"/>
  <c r="K12" i="6" l="1"/>
  <c r="K11" i="6"/>
  <c r="H12" i="6"/>
  <c r="H11" i="6"/>
  <c r="K6" i="6" l="1"/>
  <c r="K5" i="6"/>
  <c r="K4" i="6"/>
  <c r="K3" i="6"/>
  <c r="H6" i="6"/>
  <c r="H5" i="6"/>
  <c r="H4" i="6"/>
  <c r="H3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2" i="5" l="1"/>
  <c r="F2" i="5" s="1"/>
  <c r="E6" i="5"/>
  <c r="G6" i="5" s="1"/>
  <c r="E10" i="5"/>
  <c r="H10" i="5" s="1"/>
  <c r="E3" i="5"/>
  <c r="G3" i="5" s="1"/>
  <c r="E7" i="5"/>
  <c r="H7" i="5" s="1"/>
  <c r="E11" i="5"/>
  <c r="H11" i="5" s="1"/>
  <c r="E4" i="5"/>
  <c r="H4" i="5" s="1"/>
  <c r="E8" i="5"/>
  <c r="F8" i="5" s="1"/>
  <c r="E12" i="5"/>
  <c r="F12" i="5" s="1"/>
  <c r="E5" i="5"/>
  <c r="H5" i="5" s="1"/>
  <c r="E9" i="5"/>
  <c r="F9" i="5" s="1"/>
  <c r="E13" i="5"/>
  <c r="G13" i="5" s="1"/>
  <c r="G12" i="5" l="1"/>
  <c r="G9" i="5"/>
  <c r="H6" i="5"/>
  <c r="F11" i="5"/>
  <c r="F5" i="5"/>
  <c r="G2" i="5"/>
  <c r="H9" i="5"/>
  <c r="G5" i="5"/>
  <c r="H12" i="5"/>
  <c r="G8" i="5"/>
  <c r="F4" i="5"/>
  <c r="G11" i="5"/>
  <c r="F7" i="5"/>
  <c r="H2" i="5"/>
  <c r="F10" i="5"/>
  <c r="H13" i="5"/>
  <c r="H3" i="5"/>
  <c r="F13" i="5"/>
  <c r="H8" i="5"/>
  <c r="G4" i="5"/>
  <c r="G7" i="5"/>
  <c r="F3" i="5"/>
  <c r="G10" i="5"/>
  <c r="F6" i="5"/>
</calcChain>
</file>

<file path=xl/sharedStrings.xml><?xml version="1.0" encoding="utf-8"?>
<sst xmlns="http://schemas.openxmlformats.org/spreadsheetml/2006/main" count="36756" uniqueCount="8408">
  <si>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</si>
  <si>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</si>
  <si>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</si>
  <si>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</si>
  <si>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</si>
  <si>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</si>
  <si>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</si>
  <si>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</si>
  <si>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</si>
  <si>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</si>
  <si>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</si>
  <si>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</si>
  <si>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</si>
  <si>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</si>
  <si>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</si>
  <si>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</si>
  <si>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</si>
  <si>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</si>
  <si>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</si>
  <si>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</si>
  <si>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</si>
  <si>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</si>
  <si>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</si>
  <si>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</si>
  <si>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</si>
  <si>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</si>
  <si>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</si>
  <si>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</si>
  <si>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</si>
  <si>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</si>
  <si>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</si>
  <si>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</si>
  <si>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</si>
  <si>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</si>
  <si>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</si>
  <si>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</si>
  <si>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</si>
  <si>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</si>
  <si>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</si>
  <si>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</si>
  <si>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</si>
  <si>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</si>
  <si>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</si>
  <si>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</si>
  <si>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</si>
  <si>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</si>
  <si>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</si>
  <si>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</si>
  <si>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</si>
  <si>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</si>
  <si>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</si>
  <si>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</si>
  <si>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</si>
  <si>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</si>
  <si>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</si>
  <si>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</si>
  <si>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</si>
  <si>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</si>
  <si>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</si>
  <si>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</si>
  <si>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</si>
  <si>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</si>
  <si>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</si>
  <si>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</si>
  <si>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</si>
  <si>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</si>
  <si>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</si>
  <si>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</si>
  <si>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</si>
  <si>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</si>
  <si>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</si>
  <si>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</si>
  <si>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</si>
  <si>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</si>
  <si>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</si>
  <si>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</si>
  <si>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</si>
  <si>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</si>
  <si>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</si>
  <si>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</si>
  <si>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</si>
  <si>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</si>
  <si>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</si>
  <si>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</si>
  <si>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</si>
  <si>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</si>
  <si>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</si>
  <si>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</si>
  <si>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</si>
  <si>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</si>
  <si>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</si>
  <si>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</si>
  <si>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</si>
  <si>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</si>
  <si>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</si>
  <si>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</si>
  <si>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</si>
  <si>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</si>
  <si>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</si>
  <si>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</si>
  <si>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</si>
  <si>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</si>
  <si>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</si>
  <si>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</si>
  <si>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</si>
  <si>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</si>
  <si>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</si>
  <si>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</si>
  <si>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</si>
  <si>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</si>
  <si>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</si>
  <si>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</si>
  <si>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</si>
  <si>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</si>
  <si>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</si>
  <si>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</si>
  <si>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</si>
  <si>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</si>
  <si>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</si>
  <si>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</si>
  <si>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</si>
  <si>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</si>
  <si>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</si>
  <si>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</si>
  <si>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</si>
  <si>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</si>
  <si>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</si>
  <si>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</si>
  <si>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</si>
  <si>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</si>
  <si>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</si>
  <si>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</si>
  <si>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</si>
  <si>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</si>
  <si>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</si>
  <si>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</si>
  <si>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</si>
  <si>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</si>
  <si>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</si>
  <si>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</si>
  <si>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</si>
  <si>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</si>
  <si>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</si>
  <si>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</si>
  <si>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</si>
  <si>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</si>
  <si>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</si>
  <si>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</si>
  <si>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</si>
  <si>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</si>
  <si>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</si>
  <si>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</si>
  <si>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</si>
  <si>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</si>
  <si>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</si>
  <si>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</si>
  <si>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</si>
  <si>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</si>
  <si>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</si>
  <si>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</si>
  <si>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</si>
  <si>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</si>
  <si>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</si>
  <si>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</si>
  <si>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</si>
  <si>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</si>
  <si>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</si>
  <si>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</si>
  <si>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</si>
  <si>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</si>
  <si>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</si>
  <si>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</si>
  <si>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</si>
  <si>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</si>
  <si>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</si>
  <si>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</si>
  <si>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</si>
  <si>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</si>
  <si>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</si>
  <si>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</si>
  <si>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</si>
  <si>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</si>
  <si>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</si>
  <si>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</si>
  <si>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</si>
  <si>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</si>
  <si>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</si>
  <si>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</si>
  <si>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</si>
  <si>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</si>
  <si>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</si>
  <si>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</si>
  <si>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</si>
  <si>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</si>
  <si>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</si>
  <si>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</si>
  <si>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</si>
  <si>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</si>
  <si>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</si>
  <si>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</si>
  <si>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</si>
  <si>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</si>
  <si>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</si>
  <si>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</si>
  <si>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</si>
  <si>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</si>
  <si>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</si>
  <si>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</si>
  <si>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</si>
  <si>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</si>
  <si>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</si>
  <si>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</si>
  <si>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</si>
  <si>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</si>
  <si>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</si>
  <si>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</si>
  <si>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</si>
  <si>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</si>
  <si>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</si>
  <si>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</si>
  <si>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</si>
  <si>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</si>
  <si>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</si>
  <si>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</si>
  <si>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</si>
  <si>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</si>
  <si>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</si>
  <si>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</si>
  <si>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</si>
  <si>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</si>
  <si>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</si>
  <si>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</si>
  <si>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</si>
  <si>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</si>
  <si>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</si>
  <si>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</si>
  <si>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</si>
  <si>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</si>
  <si>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</si>
  <si>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</si>
  <si>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</si>
  <si>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</si>
  <si>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</si>
  <si>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</si>
  <si>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</si>
  <si>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</si>
  <si>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</si>
  <si>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</si>
  <si>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</si>
  <si>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</si>
  <si>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</si>
  <si>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</si>
  <si>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</si>
  <si>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</si>
  <si>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</si>
  <si>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</si>
  <si>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</si>
  <si>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</si>
  <si>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</si>
  <si>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</si>
  <si>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</si>
  <si>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</si>
  <si>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</si>
  <si>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</si>
  <si>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</si>
  <si>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</si>
  <si>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</si>
  <si>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</si>
  <si>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</si>
  <si>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</si>
  <si>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</si>
  <si>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</si>
  <si>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</si>
  <si>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</si>
  <si>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</si>
  <si>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</si>
  <si>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</si>
  <si>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</si>
  <si>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</si>
  <si>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</si>
  <si>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</si>
  <si>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</si>
  <si>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</si>
  <si>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</si>
  <si>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</si>
  <si>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</si>
  <si>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</si>
  <si>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</si>
  <si>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</si>
  <si>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</si>
  <si>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</si>
  <si>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</si>
  <si>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</si>
  <si>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</si>
  <si>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</si>
  <si>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</si>
  <si>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</si>
  <si>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</si>
  <si>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</si>
  <si>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</si>
  <si>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</si>
  <si>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</si>
  <si>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</si>
  <si>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</si>
  <si>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</si>
  <si>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</si>
  <si>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</si>
  <si>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</si>
  <si>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</si>
  <si>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</si>
  <si>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</si>
  <si>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</si>
  <si>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</si>
  <si>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</si>
  <si>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</si>
  <si>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</si>
  <si>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</si>
  <si>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</si>
  <si>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</si>
  <si>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</si>
  <si>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</si>
  <si>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</si>
  <si>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</si>
  <si>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</si>
  <si>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</si>
  <si>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</si>
  <si>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</si>
  <si>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</si>
  <si>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</si>
  <si>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</si>
  <si>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</si>
  <si>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</si>
  <si>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</si>
  <si>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</si>
  <si>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</si>
  <si>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</si>
  <si>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</si>
  <si>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</si>
  <si>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</si>
  <si>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</si>
  <si>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</si>
  <si>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</si>
  <si>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</si>
  <si>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</si>
  <si>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</si>
  <si>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</si>
  <si>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</si>
  <si>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</si>
  <si>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</si>
  <si>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</si>
  <si>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</si>
  <si>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</si>
  <si>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</si>
  <si>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</si>
  <si>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</si>
  <si>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</si>
  <si>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</si>
  <si>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</si>
  <si>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</si>
  <si>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</si>
  <si>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</si>
  <si>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</si>
  <si>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</si>
  <si>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</si>
  <si>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</si>
  <si>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</si>
  <si>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</si>
  <si>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</si>
  <si>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</si>
  <si>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</si>
  <si>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</si>
  <si>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</si>
  <si>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</si>
  <si>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</si>
  <si>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</si>
  <si>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</si>
  <si>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</si>
  <si>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</si>
  <si>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</si>
  <si>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</si>
  <si>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</si>
  <si>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</si>
  <si>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</si>
  <si>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</si>
  <si>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</si>
  <si>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</si>
  <si>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</si>
  <si>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</si>
  <si>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</si>
  <si>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</si>
  <si>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</si>
  <si>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</si>
  <si>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</si>
  <si>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</si>
  <si>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</si>
  <si>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</si>
  <si>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</si>
  <si>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</si>
  <si>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</si>
  <si>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</si>
  <si>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</si>
  <si>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</si>
  <si>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</si>
  <si>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</si>
  <si>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</si>
  <si>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</si>
  <si>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</si>
  <si>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</si>
  <si>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</si>
  <si>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</si>
  <si>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</si>
  <si>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</si>
  <si>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</si>
  <si>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</si>
  <si>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</si>
  <si>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</si>
  <si>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</si>
  <si>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</si>
  <si>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</si>
  <si>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</si>
  <si>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</si>
  <si>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</si>
  <si>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</si>
  <si>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</si>
  <si>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</si>
  <si>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</si>
  <si>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</si>
  <si>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</si>
  <si>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</si>
  <si>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</si>
  <si>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</si>
  <si>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</si>
  <si>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</si>
  <si>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</si>
  <si>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</si>
  <si>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</si>
  <si>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</si>
  <si>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</si>
  <si>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</si>
  <si>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</si>
  <si>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</si>
  <si>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</si>
  <si>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</si>
  <si>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</si>
  <si>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</si>
  <si>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</si>
  <si>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</si>
  <si>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</si>
  <si>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</si>
  <si>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</si>
  <si>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</si>
  <si>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</si>
  <si>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</si>
  <si>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</si>
  <si>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</si>
  <si>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</si>
  <si>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</si>
  <si>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</si>
  <si>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</si>
  <si>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</si>
  <si>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</si>
  <si>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</si>
  <si>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</si>
  <si>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</si>
  <si>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</si>
  <si>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</si>
  <si>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</si>
  <si>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</si>
  <si>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</si>
  <si>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</si>
  <si>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</si>
  <si>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</si>
  <si>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</si>
  <si>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</si>
  <si>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</si>
  <si>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</si>
  <si>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</si>
  <si>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</si>
  <si>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</si>
  <si>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</si>
  <si>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</si>
  <si>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</si>
  <si>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</si>
  <si>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</si>
  <si>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</si>
  <si>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</si>
  <si>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</si>
  <si>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</si>
  <si>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</si>
  <si>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</si>
  <si>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</si>
  <si>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</si>
  <si>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</si>
  <si>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</si>
  <si>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</si>
  <si>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</si>
  <si>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</si>
  <si>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</si>
  <si>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</si>
  <si>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</si>
  <si>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</si>
  <si>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</si>
  <si>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</si>
  <si>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</si>
  <si>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</si>
  <si>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</si>
  <si>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</si>
  <si>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</si>
  <si>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</si>
  <si>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</si>
  <si>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</si>
  <si>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</si>
  <si>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</si>
  <si>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</si>
  <si>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</si>
  <si>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</si>
  <si>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</si>
  <si>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</si>
  <si>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</si>
  <si>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</si>
  <si>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</si>
  <si>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</si>
  <si>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</si>
  <si>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</si>
  <si>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</si>
  <si>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</si>
  <si>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</si>
  <si>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</si>
  <si>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</si>
  <si>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</si>
  <si>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</si>
  <si>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</si>
  <si>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</si>
  <si>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</si>
  <si>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</si>
  <si>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</si>
  <si>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</si>
  <si>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</si>
  <si>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</si>
  <si>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</si>
  <si>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</si>
  <si>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</si>
  <si>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</si>
  <si>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</si>
  <si>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</si>
  <si>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</si>
  <si>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</si>
  <si>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</si>
  <si>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</si>
  <si>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</si>
  <si>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</si>
  <si>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</si>
  <si>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</si>
  <si>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</si>
  <si>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</si>
  <si>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</si>
  <si>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</si>
  <si>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</si>
  <si>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</si>
  <si>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</si>
  <si>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</si>
  <si>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</si>
  <si>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</si>
  <si>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</si>
  <si>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</si>
  <si>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</si>
  <si>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</si>
  <si>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</si>
  <si>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</si>
  <si>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</si>
  <si>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</si>
  <si>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</si>
  <si>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</si>
  <si>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</si>
  <si>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</si>
  <si>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</si>
  <si>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</si>
  <si>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</si>
  <si>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</si>
  <si>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</si>
  <si>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</si>
  <si>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</si>
  <si>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</si>
  <si>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</si>
  <si>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</si>
  <si>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</si>
  <si>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</si>
  <si>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</si>
  <si>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</si>
  <si>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</si>
  <si>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</si>
  <si>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</si>
  <si>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</si>
  <si>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</si>
  <si>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</si>
  <si>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</si>
  <si>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</si>
  <si>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</si>
  <si>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</si>
  <si>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</si>
  <si>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</si>
  <si>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</si>
  <si>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</si>
  <si>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</si>
  <si>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</si>
  <si>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</si>
  <si>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</si>
  <si>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</si>
  <si>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</si>
  <si>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</si>
  <si>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</si>
  <si>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</si>
  <si>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</si>
  <si>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</si>
  <si>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</si>
  <si>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</si>
  <si>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</si>
  <si>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</si>
  <si>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</si>
  <si>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</si>
  <si>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</si>
  <si>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</si>
  <si>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</si>
  <si>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</si>
  <si>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</si>
  <si>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</si>
  <si>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</si>
  <si>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</si>
  <si>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</si>
  <si>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</si>
  <si>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</si>
  <si>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</si>
  <si>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</si>
  <si>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</si>
  <si>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</si>
  <si>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</si>
  <si>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</si>
  <si>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</si>
  <si>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</si>
  <si>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</si>
  <si>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</si>
  <si>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</si>
  <si>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</si>
  <si>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</si>
  <si>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</si>
  <si>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</si>
  <si>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</si>
  <si>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</si>
  <si>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</si>
  <si>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</si>
  <si>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</si>
  <si>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</si>
  <si>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</si>
  <si>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</si>
  <si>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</si>
  <si>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</si>
  <si>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</si>
  <si>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</si>
  <si>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</si>
  <si>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</si>
  <si>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</si>
  <si>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</si>
  <si>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</si>
  <si>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</si>
  <si>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</si>
  <si>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</si>
  <si>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</si>
  <si>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</si>
  <si>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</si>
  <si>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</si>
  <si>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</si>
  <si>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</si>
  <si>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</si>
  <si>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</si>
  <si>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</si>
  <si>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</si>
  <si>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</si>
  <si>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</si>
  <si>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</si>
  <si>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</si>
  <si>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</si>
  <si>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</si>
  <si>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</si>
  <si>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</si>
  <si>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</si>
  <si>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</si>
  <si>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</si>
  <si>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</si>
  <si>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</si>
  <si>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</si>
  <si>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</si>
  <si>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</si>
  <si>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</si>
  <si>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</si>
  <si>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</si>
  <si>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</si>
  <si>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</si>
  <si>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</si>
  <si>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</si>
  <si>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</si>
  <si>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</si>
  <si>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</si>
  <si>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</si>
  <si>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</si>
  <si>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</si>
  <si>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</si>
  <si>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</si>
  <si>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</si>
  <si>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</si>
  <si>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</si>
  <si>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</si>
  <si>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</si>
  <si>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</si>
  <si>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</si>
  <si>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</si>
  <si>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</si>
  <si>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</si>
  <si>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</si>
  <si>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</si>
  <si>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</si>
  <si>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</si>
  <si>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</si>
  <si>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</si>
  <si>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</si>
  <si>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</si>
  <si>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</si>
  <si>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</si>
  <si>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</si>
  <si>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</si>
  <si>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</si>
  <si>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</si>
  <si>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</si>
  <si>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</si>
  <si>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</si>
  <si>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</si>
  <si>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</si>
  <si>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</si>
  <si>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</si>
  <si>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</si>
  <si>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</si>
  <si>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</si>
  <si>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</si>
  <si>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</si>
  <si>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</si>
  <si>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</si>
  <si>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</si>
  <si>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</si>
  <si>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</si>
  <si>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</si>
  <si>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</si>
  <si>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</si>
  <si>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</si>
  <si>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</si>
  <si>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</si>
  <si>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</si>
  <si>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</si>
  <si>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</si>
  <si>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</si>
  <si>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</si>
  <si>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</si>
  <si>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</si>
  <si>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</si>
  <si>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</si>
  <si>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</si>
  <si>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</si>
  <si>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</si>
  <si>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</si>
  <si>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</si>
  <si>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</si>
  <si>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</si>
  <si>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</si>
  <si>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</si>
  <si>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</si>
  <si>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</si>
  <si>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</si>
  <si>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</si>
  <si>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</si>
  <si>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</si>
  <si>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</si>
  <si>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</si>
  <si>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</si>
  <si>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</si>
  <si>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</si>
  <si>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</si>
  <si>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</si>
  <si>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</si>
  <si>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</si>
  <si>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</si>
  <si>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</si>
  <si>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</si>
  <si>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</si>
  <si>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</si>
  <si>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</si>
  <si>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</si>
  <si>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</si>
  <si>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</si>
  <si>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</si>
  <si>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</si>
  <si>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</si>
  <si>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</si>
  <si>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</si>
  <si>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</si>
  <si>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</si>
  <si>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</si>
  <si>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</si>
  <si>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</si>
  <si>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</si>
  <si>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</si>
  <si>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</si>
  <si>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</si>
  <si>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</si>
  <si>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</si>
  <si>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</si>
  <si>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</si>
  <si>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</si>
  <si>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</si>
  <si>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</si>
  <si>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</si>
  <si>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</si>
  <si>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</si>
  <si>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</si>
  <si>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</si>
  <si>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</si>
  <si>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</si>
  <si>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</si>
  <si>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</si>
  <si>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</si>
  <si>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</si>
  <si>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</si>
  <si>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</si>
  <si>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</si>
  <si>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</si>
  <si>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</si>
  <si>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</si>
  <si>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</si>
  <si>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</si>
  <si>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</si>
  <si>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</si>
  <si>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</si>
  <si>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</si>
  <si>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</si>
  <si>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</si>
  <si>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</si>
  <si>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</si>
  <si>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</si>
  <si>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</si>
  <si>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</si>
  <si>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</si>
  <si>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</si>
  <si>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</si>
  <si>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</si>
  <si>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</si>
  <si>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</si>
  <si>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</si>
  <si>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</si>
  <si>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</si>
  <si>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</si>
  <si>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</si>
  <si>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</si>
  <si>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</si>
  <si>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</si>
  <si>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</si>
  <si>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</si>
  <si>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</si>
  <si>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</si>
  <si>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</si>
  <si>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</si>
  <si>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</si>
  <si>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</si>
  <si>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</si>
  <si>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</si>
  <si>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</si>
  <si>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</si>
  <si>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</si>
  <si>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</si>
  <si>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</si>
  <si>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</si>
  <si>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</si>
  <si>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</si>
  <si>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</si>
  <si>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</si>
  <si>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</si>
  <si>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</si>
  <si>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</si>
  <si>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</si>
  <si>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</si>
  <si>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</si>
  <si>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</si>
  <si>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</si>
  <si>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</si>
  <si>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</si>
  <si>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</si>
  <si>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</si>
  <si>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</si>
  <si>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</si>
  <si>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</si>
  <si>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</si>
  <si>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</si>
  <si>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</si>
  <si>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</si>
  <si>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</si>
  <si>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</si>
  <si>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</si>
  <si>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</si>
  <si>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</si>
  <si>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</si>
  <si>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</si>
  <si>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</si>
  <si>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</si>
  <si>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</si>
  <si>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</si>
  <si>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</si>
  <si>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</si>
  <si>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</si>
  <si>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</si>
  <si>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</si>
  <si>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</si>
  <si>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</si>
  <si>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</si>
  <si>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</si>
  <si>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</si>
  <si>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</si>
  <si>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</si>
  <si>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</si>
  <si>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</si>
  <si>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</si>
  <si>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</si>
  <si>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</si>
  <si>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</si>
  <si>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</si>
  <si>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</si>
  <si>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</si>
  <si>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</si>
  <si>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</si>
  <si>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</si>
  <si>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</si>
  <si>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</si>
  <si>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</si>
  <si>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</si>
  <si>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</si>
  <si>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</si>
  <si>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</si>
  <si>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</si>
  <si>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</si>
  <si>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</si>
  <si>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</si>
  <si>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</si>
  <si>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</si>
  <si>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</si>
  <si>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</si>
  <si>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</si>
  <si>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</si>
  <si>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</si>
  <si>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</si>
  <si>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</si>
  <si>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</si>
  <si>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</si>
  <si>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</si>
  <si>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</si>
  <si>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</si>
  <si>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</si>
  <si>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</si>
  <si>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</si>
  <si>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</si>
  <si>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</si>
  <si>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</si>
  <si>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</si>
  <si>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</si>
  <si>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</si>
  <si>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</si>
  <si>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</si>
  <si>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</si>
  <si>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</si>
  <si>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</si>
  <si>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</si>
  <si>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</si>
  <si>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</si>
  <si>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</si>
  <si>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</si>
  <si>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</si>
  <si>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</si>
  <si>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</si>
  <si>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</si>
  <si>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</si>
  <si>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</si>
  <si>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</si>
  <si>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</si>
  <si>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</si>
  <si>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</si>
  <si>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</si>
  <si>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</si>
  <si>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</si>
  <si>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</si>
  <si>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</si>
  <si>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</si>
  <si>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</si>
  <si>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</si>
  <si>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</si>
  <si>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</si>
  <si>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</si>
  <si>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</si>
  <si>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</si>
  <si>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</si>
  <si>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</si>
  <si>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</si>
  <si>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</si>
  <si>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</si>
  <si>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</si>
  <si>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</si>
  <si>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</si>
  <si>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</si>
  <si>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</si>
  <si>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</si>
  <si>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</si>
  <si>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</si>
  <si>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</si>
  <si>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</si>
  <si>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</si>
  <si>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</si>
  <si>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</si>
  <si>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</si>
  <si>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</si>
  <si>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</si>
  <si>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</si>
  <si>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</si>
  <si>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</si>
  <si>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</si>
  <si>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</si>
  <si>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</si>
  <si>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</si>
  <si>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</si>
  <si>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</si>
  <si>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</si>
  <si>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</si>
  <si>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</si>
  <si>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</si>
  <si>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</si>
  <si>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</si>
  <si>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</si>
  <si>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</si>
  <si>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</si>
  <si>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</si>
  <si>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</si>
  <si>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</si>
  <si>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</si>
  <si>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</si>
  <si>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</si>
  <si>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</si>
  <si>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</si>
  <si>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</si>
  <si>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</si>
  <si>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</si>
  <si>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</si>
  <si>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</si>
  <si>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</si>
  <si>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</si>
  <si>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</si>
  <si>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</si>
  <si>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</si>
  <si>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</si>
  <si>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</si>
  <si>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</si>
  <si>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</si>
  <si>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</si>
  <si>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</si>
  <si>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</si>
  <si>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</si>
  <si>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</si>
  <si>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</si>
  <si>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</si>
  <si>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</si>
  <si>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</si>
  <si>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</si>
  <si>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</si>
  <si>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</si>
  <si>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</si>
  <si>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</si>
  <si>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</si>
  <si>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</si>
  <si>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</si>
  <si>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</si>
  <si>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</si>
  <si>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</si>
  <si>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</si>
  <si>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</si>
  <si>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</si>
  <si>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</si>
  <si>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</si>
  <si>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</si>
  <si>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</si>
  <si>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</si>
  <si>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</si>
  <si>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</si>
  <si>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</si>
  <si>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</si>
  <si>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</si>
  <si>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</si>
  <si>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</si>
  <si>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</si>
  <si>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</si>
  <si>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</si>
  <si>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</si>
  <si>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</si>
  <si>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</si>
  <si>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</si>
  <si>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</si>
  <si>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</si>
  <si>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</si>
  <si>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</si>
  <si>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</si>
  <si>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</si>
  <si>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</si>
  <si>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</si>
  <si>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</si>
  <si>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</si>
  <si>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</si>
  <si>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</si>
  <si>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</si>
  <si>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</si>
  <si>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</si>
  <si>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</si>
  <si>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</si>
  <si>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</si>
  <si>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</si>
  <si>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</si>
  <si>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</si>
  <si>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</si>
  <si>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</si>
  <si>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</si>
  <si>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</si>
  <si>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</si>
  <si>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</si>
  <si>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</si>
  <si>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</si>
  <si>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</si>
  <si>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</si>
  <si>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</si>
  <si>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</si>
  <si>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</si>
  <si>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</si>
  <si>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</si>
  <si>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</si>
  <si>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</si>
  <si>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</si>
  <si>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</si>
  <si>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</si>
  <si>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</si>
  <si>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</si>
  <si>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</si>
  <si>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</si>
  <si>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</si>
  <si>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</si>
  <si>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</si>
  <si>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</si>
  <si>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</si>
  <si>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</si>
  <si>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</si>
  <si>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</si>
  <si>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</si>
  <si>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</si>
  <si>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</si>
  <si>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</si>
  <si>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</si>
  <si>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</si>
  <si>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</si>
  <si>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</si>
  <si>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</si>
  <si>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</si>
  <si>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</si>
  <si>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</si>
  <si>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</si>
  <si>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</si>
  <si>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</si>
  <si>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</si>
  <si>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</si>
  <si>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</si>
  <si>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</si>
  <si>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</si>
  <si>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</si>
  <si>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</si>
  <si>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</si>
  <si>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</si>
  <si>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</si>
  <si>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</si>
  <si>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</si>
  <si>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</si>
  <si>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</si>
  <si>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</si>
  <si>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</si>
  <si>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</si>
  <si>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</si>
  <si>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</si>
  <si>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</si>
  <si>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</si>
  <si>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</si>
  <si>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</si>
  <si>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</si>
  <si>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</si>
  <si>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</si>
  <si>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</si>
  <si>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</si>
  <si>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</si>
  <si>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</si>
  <si>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</si>
  <si>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</si>
  <si>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</si>
  <si>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</si>
  <si>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</si>
  <si>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</si>
  <si>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</si>
  <si>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</si>
  <si>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</si>
  <si>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</si>
  <si>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</si>
  <si>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</si>
  <si>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</si>
  <si>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</si>
  <si>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</si>
  <si>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</si>
  <si>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</si>
  <si>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</si>
  <si>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</si>
  <si>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</si>
  <si>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</si>
  <si>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</si>
  <si>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</si>
  <si>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</si>
  <si>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</si>
  <si>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</si>
  <si>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</si>
  <si>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</si>
  <si>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</si>
  <si>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</si>
  <si>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</si>
  <si>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</si>
  <si>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</si>
  <si>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</si>
  <si>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</si>
  <si>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</si>
  <si>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</si>
  <si>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</si>
  <si>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</si>
  <si>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</si>
  <si>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</si>
  <si>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</si>
  <si>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</si>
  <si>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</si>
  <si>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</si>
  <si>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</si>
  <si>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</si>
  <si>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</si>
  <si>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</si>
  <si>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</si>
  <si>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</si>
  <si>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</si>
  <si>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</si>
  <si>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</si>
  <si>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</si>
  <si>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</si>
  <si>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</si>
  <si>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</si>
  <si>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</si>
  <si>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</si>
  <si>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</si>
  <si>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</si>
  <si>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</si>
  <si>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</si>
  <si>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</si>
  <si>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</si>
  <si>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</si>
  <si>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</si>
  <si>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</si>
  <si>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</si>
  <si>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</si>
  <si>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</si>
  <si>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</si>
  <si>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</si>
  <si>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</si>
  <si>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</si>
  <si>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</si>
  <si>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</si>
  <si>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</si>
  <si>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</si>
  <si>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</si>
  <si>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</si>
  <si>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</si>
  <si>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</si>
  <si>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</si>
  <si>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</si>
  <si>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</si>
  <si>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</si>
  <si>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</si>
  <si>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</si>
  <si>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</si>
  <si>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</si>
  <si>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</si>
  <si>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</si>
  <si>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</si>
  <si>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</si>
  <si>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</si>
  <si>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</si>
  <si>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</si>
  <si>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</si>
  <si>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</si>
  <si>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</si>
  <si>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</si>
  <si>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</si>
  <si>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</si>
  <si>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</si>
  <si>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</si>
  <si>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</si>
  <si>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</si>
  <si>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</si>
  <si>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</si>
  <si>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</si>
  <si>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</si>
  <si>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</si>
  <si>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</si>
  <si>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</si>
  <si>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</si>
  <si>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</si>
  <si>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</si>
  <si>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</si>
  <si>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</si>
  <si>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</si>
  <si>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</si>
  <si>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</si>
  <si>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</si>
  <si>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</si>
  <si>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</si>
  <si>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</si>
  <si>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</si>
  <si>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</si>
  <si>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</si>
  <si>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</si>
  <si>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</si>
  <si>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</si>
  <si>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</si>
  <si>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</si>
  <si>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</si>
  <si>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</si>
  <si>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</si>
  <si>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</si>
  <si>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</si>
  <si>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</si>
  <si>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</si>
  <si>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</si>
  <si>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</si>
  <si>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</si>
  <si>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</si>
  <si>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</si>
  <si>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</si>
  <si>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</si>
  <si>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</si>
  <si>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</si>
  <si>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</si>
  <si>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</si>
  <si>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</si>
  <si>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</si>
  <si>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</si>
  <si>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</si>
  <si>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</si>
  <si>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</si>
  <si>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</si>
  <si>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</si>
  <si>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</si>
  <si>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</si>
  <si>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</si>
  <si>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</si>
  <si>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</si>
  <si>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</si>
  <si>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</si>
  <si>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</si>
  <si>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</si>
  <si>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</si>
  <si>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</si>
  <si>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</si>
  <si>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</si>
  <si>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</si>
  <si>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</si>
  <si>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</si>
  <si>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</si>
  <si>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</si>
  <si>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</si>
  <si>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</si>
  <si>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</si>
  <si>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</si>
  <si>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</si>
  <si>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</si>
  <si>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</si>
  <si>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</si>
  <si>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</si>
  <si>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</si>
  <si>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</si>
  <si>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</si>
  <si>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</si>
  <si>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</si>
  <si>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</si>
  <si>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</si>
  <si>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</si>
  <si>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</si>
  <si>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</si>
  <si>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</si>
  <si>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</si>
  <si>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</si>
  <si>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</si>
  <si>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</si>
  <si>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</si>
  <si>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</si>
  <si>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</si>
  <si>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</si>
  <si>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</si>
  <si>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</si>
  <si>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</si>
  <si>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</si>
  <si>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</si>
  <si>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</si>
  <si>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</si>
  <si>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</si>
  <si>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</si>
  <si>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</si>
  <si>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</si>
  <si>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</si>
  <si>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</si>
  <si>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</si>
  <si>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</si>
  <si>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</si>
  <si>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</si>
  <si>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</si>
  <si>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</si>
  <si>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</si>
  <si>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</si>
  <si>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</si>
  <si>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</si>
  <si>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</si>
  <si>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</si>
  <si>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</si>
  <si>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</si>
  <si>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</si>
  <si>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</si>
  <si>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</si>
  <si>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</si>
  <si>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</si>
  <si>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</si>
  <si>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</si>
  <si>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</si>
  <si>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</si>
  <si>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</si>
  <si>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</si>
  <si>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</si>
  <si>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</si>
  <si>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</si>
  <si>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</si>
  <si>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</si>
  <si>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</si>
  <si>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</si>
  <si>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</si>
  <si>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</si>
  <si>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</si>
  <si>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</si>
  <si>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</si>
  <si>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</si>
  <si>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</si>
  <si>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</si>
  <si>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</si>
  <si>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</si>
  <si>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</si>
  <si>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</si>
  <si>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</si>
  <si>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</si>
  <si>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</si>
  <si>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</si>
  <si>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</si>
  <si>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</si>
  <si>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</si>
  <si>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</si>
  <si>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</si>
  <si>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</si>
  <si>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</si>
  <si>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</si>
  <si>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</si>
  <si>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</si>
  <si>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</si>
  <si>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</si>
  <si>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</si>
  <si>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</si>
  <si>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</si>
  <si>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</si>
  <si>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</si>
  <si>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</si>
  <si>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</si>
  <si>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</si>
  <si>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</si>
  <si>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</si>
  <si>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</si>
  <si>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</si>
  <si>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</si>
  <si>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</si>
  <si>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</si>
  <si>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</si>
  <si>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</si>
  <si>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</si>
  <si>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</si>
  <si>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</si>
  <si>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</si>
  <si>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</si>
  <si>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</si>
  <si>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</si>
  <si>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</si>
  <si>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</si>
  <si>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</si>
  <si>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</si>
  <si>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</si>
  <si>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</si>
  <si>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</si>
  <si>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</si>
  <si>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</si>
  <si>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</si>
  <si>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</si>
  <si>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</si>
  <si>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</si>
  <si>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</si>
  <si>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</si>
  <si>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</si>
  <si>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</si>
  <si>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</si>
  <si>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</si>
  <si>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</si>
  <si>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</si>
  <si>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</si>
  <si>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</si>
  <si>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</si>
  <si>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</si>
  <si>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</si>
  <si>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</si>
  <si>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</si>
  <si>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</si>
  <si>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</si>
  <si>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</si>
  <si>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</si>
  <si>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</si>
  <si>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</si>
  <si>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</si>
  <si>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</si>
  <si>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</si>
  <si>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</si>
  <si>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</si>
  <si>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</si>
  <si>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</si>
  <si>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</si>
  <si>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</si>
  <si>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</si>
  <si>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</si>
  <si>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</si>
  <si>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</si>
  <si>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</si>
  <si>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</si>
  <si>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</si>
  <si>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</si>
  <si>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</si>
  <si>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</si>
  <si>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</si>
  <si>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</si>
  <si>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</si>
  <si>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</si>
  <si>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</si>
  <si>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</si>
  <si>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</si>
  <si>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</si>
  <si>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</si>
  <si>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</si>
  <si>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</si>
  <si>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</si>
  <si>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</si>
  <si>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</si>
  <si>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</si>
  <si>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</si>
  <si>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</si>
  <si>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</si>
  <si>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</si>
  <si>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</si>
  <si>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</si>
  <si>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</si>
  <si>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</si>
  <si>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</si>
  <si>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</si>
  <si>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</si>
  <si>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</si>
  <si>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</si>
  <si>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</si>
  <si>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</si>
  <si>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</si>
  <si>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</si>
  <si>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</si>
  <si>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</si>
  <si>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</si>
  <si>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</si>
  <si>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</si>
  <si>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</si>
  <si>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</si>
  <si>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</si>
  <si>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</si>
  <si>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</si>
  <si>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</si>
  <si>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</si>
  <si>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</si>
  <si>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</si>
  <si>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</si>
  <si>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</si>
  <si>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</si>
  <si>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</si>
  <si>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</si>
  <si>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</si>
  <si>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</si>
  <si>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</si>
  <si>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</si>
  <si>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</si>
  <si>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</si>
  <si>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</si>
  <si>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</si>
  <si>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</si>
  <si>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</si>
  <si>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</si>
  <si>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</si>
  <si>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</si>
  <si>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</si>
  <si>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</si>
  <si>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</si>
  <si>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</si>
  <si>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</si>
  <si>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</si>
  <si>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</si>
  <si>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</si>
  <si>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</si>
  <si>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</si>
  <si>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</si>
  <si>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</si>
  <si>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</si>
  <si>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</si>
  <si>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</si>
  <si>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</si>
  <si>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</si>
  <si>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</si>
  <si>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</si>
  <si>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</si>
  <si>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</si>
  <si>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</si>
  <si>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</si>
  <si>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</si>
  <si>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</si>
  <si>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</si>
  <si>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</si>
  <si>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</si>
  <si>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</si>
  <si>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</si>
  <si>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</si>
  <si>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</si>
  <si>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</si>
  <si>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</si>
  <si>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</si>
  <si>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</si>
  <si>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</si>
  <si>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</si>
  <si>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</si>
  <si>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</si>
  <si>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</si>
  <si>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</si>
  <si>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</si>
  <si>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</si>
  <si>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</si>
  <si>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</si>
  <si>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</si>
  <si>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</si>
  <si>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</si>
  <si>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</si>
  <si>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</si>
  <si>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</si>
  <si>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</si>
  <si>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</si>
  <si>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</si>
  <si>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</si>
  <si>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</si>
  <si>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</si>
  <si>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</si>
  <si>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</si>
  <si>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</si>
  <si>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</si>
  <si>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</si>
  <si>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</si>
  <si>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</si>
  <si>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</si>
  <si>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</si>
  <si>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</si>
  <si>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</si>
  <si>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</si>
  <si>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</si>
  <si>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</si>
  <si>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</si>
  <si>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</si>
  <si>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</si>
  <si>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</si>
  <si>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</si>
  <si>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</si>
  <si>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</si>
  <si>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</si>
  <si>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</si>
  <si>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</si>
  <si>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</si>
  <si>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</si>
  <si>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</si>
  <si>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</si>
  <si>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</si>
  <si>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</si>
  <si>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</si>
  <si>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</si>
  <si>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</si>
  <si>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</si>
  <si>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</si>
  <si>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</si>
  <si>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</si>
  <si>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</si>
  <si>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</si>
  <si>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</si>
  <si>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</si>
  <si>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</si>
  <si>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</si>
  <si>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</si>
  <si>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</si>
  <si>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</si>
  <si>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</si>
  <si>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</si>
  <si>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</si>
  <si>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</si>
  <si>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</si>
  <si>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</si>
  <si>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</si>
  <si>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</si>
  <si>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</si>
  <si>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</si>
  <si>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</si>
  <si>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</si>
  <si>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</si>
  <si>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</si>
  <si>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</si>
  <si>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</si>
  <si>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</si>
  <si>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</si>
  <si>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</si>
  <si>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</si>
  <si>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</si>
  <si>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</si>
  <si>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</si>
  <si>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</si>
  <si>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</si>
  <si>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</si>
  <si>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</si>
  <si>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</si>
  <si>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</si>
  <si>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</si>
  <si>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</si>
  <si>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</si>
  <si>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</si>
  <si>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</si>
  <si>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</si>
  <si>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</si>
  <si>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</si>
  <si>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</si>
  <si>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</si>
  <si>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</si>
  <si>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</si>
  <si>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</si>
  <si>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</si>
  <si>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</si>
  <si>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</si>
  <si>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</si>
  <si>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</si>
  <si>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</si>
  <si>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</si>
  <si>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</si>
  <si>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</si>
  <si>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</si>
  <si>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</si>
  <si>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</si>
  <si>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</si>
  <si>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</si>
  <si>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</si>
  <si>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</si>
  <si>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</si>
  <si>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</si>
  <si>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</si>
  <si>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</si>
  <si>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</si>
  <si>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</si>
  <si>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</si>
  <si>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</si>
  <si>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</si>
  <si>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</si>
  <si>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</si>
  <si>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</si>
  <si>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</si>
  <si>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</si>
  <si>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</si>
  <si>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</si>
  <si>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</si>
  <si>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</si>
  <si>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</si>
  <si>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</si>
  <si>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</si>
  <si>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</si>
  <si>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</si>
  <si>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</si>
  <si>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</si>
  <si>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</si>
  <si>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</si>
  <si>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</si>
  <si>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</si>
  <si>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</si>
  <si>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</si>
  <si>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</si>
  <si>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</si>
  <si>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</si>
  <si>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</si>
  <si>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</si>
  <si>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</si>
  <si>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</si>
  <si>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</si>
  <si>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</si>
  <si>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</si>
  <si>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</si>
  <si>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</si>
  <si>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</si>
  <si>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</si>
  <si>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</si>
  <si>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</si>
  <si>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</si>
  <si>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</si>
  <si>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</si>
  <si>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</si>
  <si>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</si>
  <si>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</si>
  <si>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</si>
  <si>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</si>
  <si>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</si>
  <si>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</si>
  <si>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</si>
  <si>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</si>
  <si>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</si>
  <si>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</si>
  <si>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</si>
  <si>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</si>
  <si>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</si>
  <si>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</si>
  <si>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</si>
  <si>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</si>
  <si>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</si>
  <si>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</si>
  <si>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</si>
  <si>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</si>
  <si>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</si>
  <si>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</si>
  <si>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</si>
  <si>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</si>
  <si>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</si>
  <si>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</si>
  <si>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</si>
  <si>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</si>
  <si>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</si>
  <si>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</si>
  <si>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</si>
  <si>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</si>
  <si>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</si>
  <si>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</si>
  <si>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</si>
  <si>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</si>
  <si>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</si>
  <si>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</si>
  <si>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</si>
  <si>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</si>
  <si>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</si>
  <si>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</si>
  <si>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</si>
  <si>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</si>
  <si>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</si>
  <si>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</si>
  <si>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</si>
  <si>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</si>
  <si>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</si>
  <si>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</si>
  <si>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</si>
  <si>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</si>
  <si>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</si>
  <si>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</si>
  <si>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</si>
  <si>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</si>
  <si>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</si>
  <si>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</si>
  <si>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</si>
  <si>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</si>
  <si>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</si>
  <si>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</si>
  <si>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</si>
  <si>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</si>
  <si>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</si>
  <si>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</si>
  <si>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</si>
  <si>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</si>
  <si>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</si>
  <si>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</si>
  <si>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</si>
  <si>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</si>
  <si>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</si>
  <si>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</si>
  <si>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</si>
  <si>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</si>
  <si>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</si>
  <si>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</si>
  <si>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</si>
  <si>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</si>
  <si>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</si>
  <si>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</si>
  <si>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</si>
  <si>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</si>
  <si>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</si>
  <si>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</si>
  <si>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</si>
  <si>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</si>
  <si>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</si>
  <si>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</si>
  <si>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</si>
  <si>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</si>
  <si>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</si>
  <si>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</si>
  <si>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</si>
  <si>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</si>
  <si>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</si>
  <si>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</si>
  <si>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</si>
  <si>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</si>
  <si>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</si>
  <si>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</si>
  <si>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</si>
  <si>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</si>
  <si>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</si>
  <si>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</si>
  <si>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</si>
  <si>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</si>
  <si>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</si>
  <si>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</si>
  <si>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</si>
  <si>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</si>
  <si>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</si>
  <si>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</si>
  <si>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</si>
  <si>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</si>
  <si>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</si>
  <si>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</si>
  <si>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</si>
  <si>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</si>
  <si>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</si>
  <si>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</si>
  <si>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</si>
  <si>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</si>
  <si>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</si>
  <si>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</si>
  <si>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</si>
  <si>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</si>
  <si>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</si>
  <si>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</si>
  <si>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</si>
  <si>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</si>
  <si>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</si>
  <si>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</si>
  <si>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</si>
  <si>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</si>
  <si>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</si>
  <si>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</si>
  <si>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</si>
  <si>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</si>
  <si>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</si>
  <si>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</si>
  <si>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</si>
  <si>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</si>
  <si>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</si>
  <si>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</si>
  <si>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</si>
  <si>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</si>
  <si>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</si>
  <si>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</si>
  <si>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</si>
  <si>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</si>
  <si>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</si>
  <si>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</si>
  <si>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</si>
  <si>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</si>
  <si>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</si>
  <si>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</si>
  <si>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</si>
  <si>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</si>
  <si>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</si>
  <si>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</si>
  <si>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</si>
  <si>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</si>
  <si>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</si>
  <si>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</si>
  <si>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</si>
  <si>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</si>
  <si>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</si>
  <si>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</si>
  <si>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</si>
  <si>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</si>
  <si>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</si>
  <si>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</si>
  <si>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</si>
  <si>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</si>
  <si>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</si>
  <si>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</si>
  <si>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</si>
  <si>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</si>
  <si>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</si>
  <si>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</si>
  <si>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</si>
  <si>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</si>
  <si>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</si>
  <si>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</si>
  <si>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</si>
  <si>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</si>
  <si>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</si>
  <si>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</si>
  <si>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</si>
  <si>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</si>
  <si>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</si>
  <si>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</si>
  <si>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</si>
  <si>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</si>
  <si>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</si>
  <si>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</si>
  <si>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</si>
  <si>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</si>
  <si>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</si>
  <si>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</si>
  <si>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</si>
  <si>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</si>
  <si>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</si>
  <si>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</si>
  <si>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</si>
  <si>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</si>
  <si>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</si>
  <si>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</si>
  <si>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</si>
  <si>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</si>
  <si>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</si>
  <si>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</si>
  <si>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</si>
  <si>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</si>
  <si>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</si>
  <si>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</si>
  <si>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</si>
  <si>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</si>
  <si>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</si>
  <si>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</si>
  <si>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</si>
  <si>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</si>
  <si>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</si>
  <si>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</si>
  <si>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</si>
  <si>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</si>
  <si>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</si>
  <si>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</si>
  <si>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</si>
  <si>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</si>
  <si>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</si>
  <si>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</si>
  <si>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</si>
  <si>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</si>
  <si>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</si>
  <si>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</si>
  <si>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</si>
  <si>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</si>
  <si>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</si>
  <si>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</si>
  <si>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</si>
  <si>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</si>
  <si>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</si>
  <si>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</si>
  <si>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</si>
  <si>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</si>
  <si>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</si>
  <si>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</si>
  <si>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</si>
  <si>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</si>
  <si>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</si>
  <si>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</si>
  <si>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</si>
  <si>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</si>
  <si>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</si>
  <si>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</si>
  <si>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</si>
  <si>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</si>
  <si>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</si>
  <si>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</si>
  <si>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</si>
  <si>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</si>
  <si>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</si>
  <si>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</si>
  <si>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</si>
  <si>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</si>
  <si>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</si>
  <si>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</si>
  <si>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</si>
  <si>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</si>
  <si>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</si>
  <si>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</si>
  <si>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</si>
  <si>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</si>
  <si>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</si>
  <si>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</si>
  <si>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</si>
  <si>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</si>
  <si>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</si>
  <si>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</si>
  <si>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</si>
  <si>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</si>
  <si>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</si>
  <si>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</si>
  <si>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</si>
  <si>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</si>
  <si>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</si>
  <si>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</si>
  <si>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</si>
  <si>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</si>
  <si>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</si>
  <si>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</si>
  <si>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</si>
  <si>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</si>
  <si>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</si>
  <si>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</si>
  <si>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</si>
  <si>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</si>
  <si>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</si>
  <si>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</si>
  <si>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</si>
  <si>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</si>
  <si>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</si>
  <si>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</si>
  <si>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</si>
  <si>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</si>
  <si>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</si>
  <si>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</si>
  <si>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</si>
  <si>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</si>
  <si>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</si>
  <si>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</si>
  <si>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</si>
  <si>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</si>
  <si>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</si>
  <si>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</si>
  <si>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</si>
  <si>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</si>
  <si>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</si>
  <si>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</si>
  <si>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</si>
  <si>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</si>
  <si>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</si>
  <si>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</si>
  <si>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</si>
  <si>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</si>
  <si>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</si>
  <si>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</si>
  <si>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</si>
  <si>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</si>
  <si>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</si>
  <si>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</si>
  <si>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</si>
  <si>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</si>
  <si>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</si>
  <si>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</si>
  <si>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</si>
  <si>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</si>
  <si>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</si>
  <si>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</si>
  <si>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</si>
  <si>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</si>
  <si>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</si>
  <si>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</si>
  <si>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</si>
  <si>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</si>
  <si>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</si>
  <si>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</si>
  <si>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</si>
  <si>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</si>
  <si>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</si>
  <si>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</si>
  <si>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</si>
  <si>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</si>
  <si>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</si>
  <si>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</si>
  <si>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</si>
  <si>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</si>
  <si>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</si>
  <si>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</si>
  <si>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</si>
  <si>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</si>
  <si>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</si>
  <si>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</si>
  <si>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</si>
  <si>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</si>
  <si>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</si>
  <si>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</si>
  <si>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</si>
  <si>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</si>
  <si>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</si>
  <si>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</si>
  <si>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</si>
  <si>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</si>
  <si>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</si>
  <si>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</si>
  <si>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</si>
  <si>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</si>
  <si>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</si>
  <si>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</si>
  <si>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</si>
  <si>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</si>
  <si>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</si>
  <si>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</si>
  <si>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</si>
  <si>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</si>
  <si>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</si>
  <si>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</si>
  <si>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</si>
  <si>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</si>
  <si>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</si>
  <si>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</si>
  <si>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</si>
  <si>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</si>
  <si>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</si>
  <si>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</si>
  <si>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</si>
  <si>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</si>
  <si>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</si>
  <si>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</si>
  <si>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</si>
  <si>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</si>
  <si>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</si>
  <si>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</si>
  <si>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</si>
  <si>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</si>
  <si>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</si>
  <si>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</si>
  <si>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</si>
  <si>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</si>
  <si>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</si>
  <si>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</si>
  <si>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</si>
  <si>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</si>
  <si>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</si>
  <si>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</si>
  <si>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</si>
  <si>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</si>
  <si>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</si>
  <si>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</si>
  <si>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</si>
  <si>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</si>
  <si>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</si>
  <si>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</si>
  <si>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</si>
  <si>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</si>
  <si>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</si>
  <si>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</si>
  <si>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</si>
  <si>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</si>
  <si>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</si>
  <si>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</si>
  <si>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</si>
  <si>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</si>
  <si>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</si>
  <si>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</si>
  <si>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</si>
  <si>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</si>
  <si>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</si>
  <si>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</si>
  <si>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</si>
  <si>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</si>
  <si>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</si>
  <si>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</si>
  <si>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</si>
  <si>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</si>
  <si>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</si>
  <si>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</si>
  <si>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</si>
  <si>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</si>
  <si>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</si>
  <si>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</si>
  <si>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</si>
  <si>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</si>
  <si>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</si>
  <si>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</si>
  <si>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</si>
  <si>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</si>
  <si>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</si>
  <si>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</si>
  <si>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</si>
  <si>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</si>
  <si>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</si>
  <si>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</si>
  <si>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</si>
  <si>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</si>
  <si>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</si>
  <si>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</si>
  <si>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</si>
  <si>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</si>
  <si>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</si>
  <si>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</si>
  <si>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</si>
  <si>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</si>
  <si>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</si>
  <si>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</si>
  <si>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</si>
  <si>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</si>
  <si>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</si>
  <si>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</si>
  <si>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</si>
  <si>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</si>
  <si>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</si>
  <si>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</si>
  <si>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</si>
  <si>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</si>
  <si>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</si>
  <si>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</si>
  <si>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</si>
  <si>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</si>
  <si>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</si>
  <si>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</si>
  <si>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</si>
  <si>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</si>
  <si>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</si>
  <si>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</si>
  <si>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</si>
  <si>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</si>
  <si>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</si>
  <si>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</si>
  <si>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</si>
  <si>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</si>
  <si>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</si>
  <si>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</si>
  <si>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</si>
  <si>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</si>
  <si>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</si>
  <si>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</si>
  <si>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</si>
  <si>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</si>
  <si>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</si>
  <si>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</si>
  <si>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</si>
  <si>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</si>
  <si>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</si>
  <si>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</si>
  <si>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</si>
  <si>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</si>
  <si>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</si>
  <si>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</si>
  <si>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</si>
  <si>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</si>
  <si>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</si>
  <si>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</si>
  <si>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</si>
  <si>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</si>
  <si>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</si>
  <si>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</si>
  <si>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</si>
  <si>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</si>
  <si>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</si>
  <si>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</si>
  <si>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</si>
  <si>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</si>
  <si>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</si>
  <si>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</si>
  <si>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</si>
  <si>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</si>
  <si>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</si>
  <si>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</si>
  <si>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</si>
  <si>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</si>
  <si>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</si>
  <si>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</si>
  <si>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</si>
  <si>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</si>
  <si>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</si>
  <si>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</si>
  <si>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</si>
  <si>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</si>
  <si>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</si>
  <si>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</si>
  <si>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</si>
  <si>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</si>
  <si>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</si>
  <si>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</si>
  <si>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</si>
  <si>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</si>
  <si>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</si>
  <si>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</si>
  <si>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</si>
  <si>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</si>
  <si>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</si>
  <si>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</si>
  <si>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</si>
  <si>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</si>
  <si>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</si>
  <si>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</si>
  <si>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</si>
  <si>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</si>
  <si>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</si>
  <si>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</si>
  <si>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</si>
  <si>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</si>
  <si>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</si>
  <si>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</si>
  <si>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</si>
  <si>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</si>
  <si>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</si>
  <si>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</si>
  <si>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</si>
  <si>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</si>
  <si>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</si>
  <si>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</si>
  <si>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</si>
  <si>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</si>
  <si>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</si>
  <si>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</si>
  <si>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</si>
  <si>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</si>
  <si>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</si>
  <si>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</si>
  <si>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</si>
  <si>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</si>
  <si>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</si>
  <si>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</si>
  <si>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</si>
  <si>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</si>
  <si>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</si>
  <si>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</si>
  <si>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</si>
  <si>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</si>
  <si>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</si>
  <si>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</si>
  <si>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</si>
  <si>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</si>
  <si>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</si>
  <si>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</si>
  <si>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</si>
  <si>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</si>
  <si>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</si>
  <si>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</si>
  <si>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</si>
  <si>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</si>
  <si>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</si>
  <si>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</si>
  <si>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</si>
  <si>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</si>
  <si>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</si>
  <si>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</si>
  <si>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</si>
  <si>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</si>
  <si>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</si>
  <si>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</si>
  <si>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</si>
  <si>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</si>
  <si>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</si>
  <si>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</si>
  <si>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</si>
  <si>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</si>
  <si>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</si>
  <si>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</si>
  <si>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</si>
  <si>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</si>
  <si>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</si>
  <si>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</si>
  <si>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</si>
  <si>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</si>
  <si>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</si>
  <si>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</si>
  <si>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</si>
  <si>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</si>
  <si>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</si>
  <si>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</si>
  <si>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</si>
  <si>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</si>
  <si>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</si>
  <si>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</si>
  <si>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</si>
  <si>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</si>
  <si>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</si>
  <si>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</si>
  <si>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</si>
  <si>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</si>
  <si>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</si>
  <si>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</si>
  <si>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</si>
  <si>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</si>
  <si>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</si>
  <si>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</si>
  <si>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</si>
  <si>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</si>
  <si>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</si>
  <si>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</si>
  <si>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</si>
  <si>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</si>
  <si>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</si>
  <si>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</si>
  <si>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</si>
  <si>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</si>
  <si>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</si>
  <si>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</si>
  <si>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</si>
  <si>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</si>
  <si>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</si>
  <si>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</si>
  <si>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</si>
  <si>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</si>
  <si>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</si>
  <si>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</si>
  <si>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</si>
  <si>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</si>
  <si>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</si>
  <si>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</si>
  <si>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</si>
  <si>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</si>
  <si>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</si>
  <si>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</si>
  <si>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</si>
  <si>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</si>
  <si>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</si>
  <si>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</si>
  <si>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</si>
  <si>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</si>
  <si>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</si>
  <si>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</si>
  <si>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</si>
  <si>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</si>
  <si>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</si>
  <si>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</si>
  <si>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</si>
  <si>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</si>
  <si>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</si>
  <si>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</si>
  <si>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</si>
  <si>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</si>
  <si>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</si>
  <si>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</si>
  <si>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</si>
  <si>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</si>
  <si>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</si>
  <si>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</si>
  <si>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</si>
  <si>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</si>
  <si>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</si>
  <si>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</si>
  <si>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</si>
  <si>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</si>
  <si>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</si>
  <si>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</si>
  <si>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</si>
  <si>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</si>
  <si>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</si>
  <si>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</si>
  <si>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</si>
  <si>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</si>
  <si>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</si>
  <si>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</si>
  <si>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</si>
  <si>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</si>
  <si>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</si>
  <si>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</si>
  <si>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</si>
  <si>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</si>
  <si>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</si>
  <si>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</si>
  <si>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</si>
  <si>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</si>
  <si>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</si>
  <si>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</si>
  <si>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</si>
  <si>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</si>
  <si>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</si>
  <si>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</si>
  <si>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</si>
  <si>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</si>
  <si>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</si>
  <si>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</si>
  <si>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</si>
  <si>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</si>
  <si>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</si>
  <si>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</si>
  <si>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</si>
  <si>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</si>
  <si>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</si>
  <si>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</si>
  <si>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</si>
  <si>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</si>
  <si>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</si>
  <si>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</si>
  <si>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</si>
  <si>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</si>
  <si>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</si>
  <si>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</si>
  <si>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</si>
  <si>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</si>
  <si>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</si>
  <si>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</si>
  <si>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</si>
  <si>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</si>
  <si>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</si>
  <si>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</si>
  <si>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</si>
  <si>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</si>
  <si>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</si>
  <si>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</si>
  <si>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</si>
  <si>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</si>
  <si>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</si>
  <si>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</si>
  <si>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</si>
  <si>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</si>
  <si>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</si>
  <si>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</si>
  <si>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</si>
  <si>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</si>
  <si>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</si>
  <si>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</si>
  <si>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</si>
  <si>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</si>
  <si>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</si>
  <si>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</si>
  <si>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</si>
  <si>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</si>
  <si>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</si>
  <si>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</si>
  <si>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</si>
  <si>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</si>
  <si>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</si>
  <si>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</si>
  <si>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</si>
  <si>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</si>
  <si>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</si>
  <si>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</si>
  <si>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</si>
  <si>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</si>
  <si>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</si>
  <si>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</si>
  <si>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</si>
  <si>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</si>
  <si>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</si>
  <si>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</si>
  <si>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</si>
  <si>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</si>
  <si>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</si>
  <si>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</si>
  <si>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</si>
  <si>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</si>
  <si>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</si>
  <si>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</si>
  <si>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</si>
  <si>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</si>
  <si>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</si>
  <si>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</si>
  <si>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</si>
  <si>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</si>
  <si>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</si>
  <si>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</si>
  <si>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</si>
  <si>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</si>
  <si>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</si>
  <si>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</si>
  <si>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</si>
  <si>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</si>
  <si>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</si>
  <si>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</si>
  <si>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</si>
  <si>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</si>
  <si>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</si>
  <si>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</si>
  <si>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</si>
  <si>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</si>
  <si>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</si>
  <si>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</si>
  <si>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</si>
  <si>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</si>
  <si>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</si>
  <si>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</si>
  <si>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</si>
  <si>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</si>
  <si>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</si>
  <si>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</si>
  <si>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</si>
  <si>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</si>
  <si>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</si>
  <si>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</si>
  <si>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</si>
  <si>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</si>
  <si>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</si>
  <si>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</si>
  <si>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</si>
  <si>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</si>
  <si>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</si>
  <si>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</si>
  <si>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</si>
  <si>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</si>
  <si>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</si>
  <si>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</si>
  <si>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</si>
  <si>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</si>
  <si>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</si>
  <si>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</si>
  <si>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</si>
  <si>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</si>
  <si>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</si>
  <si>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</si>
  <si>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</si>
  <si>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</si>
  <si>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</si>
  <si>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</si>
  <si>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</si>
  <si>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</si>
  <si>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</si>
  <si>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</si>
  <si>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</si>
  <si>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</si>
  <si>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</si>
  <si>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</si>
  <si>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</si>
  <si>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</si>
  <si>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</si>
  <si>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</si>
  <si>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</si>
  <si>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</si>
  <si>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</si>
  <si>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</si>
  <si>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</si>
  <si>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</si>
  <si>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</si>
  <si>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</si>
  <si>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</si>
  <si>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</si>
  <si>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</si>
  <si>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</si>
  <si>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</si>
  <si>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</si>
  <si>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</si>
  <si>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</si>
  <si>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</si>
  <si>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</si>
  <si>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</si>
  <si>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</si>
  <si>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</si>
  <si>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</si>
  <si>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</si>
  <si>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</si>
  <si>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</si>
  <si>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</si>
  <si>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</si>
  <si>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</si>
  <si>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</si>
  <si>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</si>
  <si>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</si>
  <si>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</si>
  <si>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</si>
  <si>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</si>
  <si>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</si>
  <si>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</si>
  <si>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</si>
  <si>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</si>
  <si>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</si>
  <si>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</si>
  <si>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</si>
  <si>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</si>
  <si>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</si>
  <si>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</si>
  <si>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</si>
  <si>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</si>
  <si>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</si>
  <si>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</si>
  <si>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</si>
  <si>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</si>
  <si>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</si>
  <si>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</si>
  <si>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</si>
  <si>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</si>
  <si>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</si>
  <si>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</si>
  <si>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</si>
  <si>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</si>
  <si>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</si>
  <si>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</si>
  <si>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</si>
  <si>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</si>
  <si>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</si>
  <si>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</si>
  <si>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</si>
  <si>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</si>
  <si>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</si>
  <si>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</si>
  <si>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</si>
  <si>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</si>
  <si>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</si>
  <si>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</si>
  <si>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</si>
  <si>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</si>
  <si>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</si>
  <si>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</si>
  <si>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</si>
  <si>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</si>
  <si>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</si>
  <si>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</si>
  <si>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</si>
  <si>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</si>
  <si>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</si>
  <si>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</si>
  <si>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</si>
  <si>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</si>
  <si>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</si>
  <si>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</si>
  <si>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</si>
  <si>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</si>
  <si>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</si>
  <si>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</si>
  <si>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</si>
  <si>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</si>
  <si>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</si>
  <si>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</si>
  <si>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</si>
  <si>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</si>
  <si>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</si>
  <si>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</si>
  <si>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</si>
  <si>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</si>
  <si>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</si>
  <si>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</si>
  <si>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</si>
  <si>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</si>
  <si>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</si>
  <si>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</si>
  <si>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</si>
  <si>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</si>
  <si>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</si>
  <si>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</si>
  <si>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</si>
  <si>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</si>
  <si>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</si>
  <si>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</si>
  <si>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</si>
  <si>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</si>
  <si>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</si>
  <si>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</si>
  <si>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</si>
  <si>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</si>
  <si>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</si>
  <si>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</si>
  <si>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</si>
  <si>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</si>
  <si>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</si>
  <si>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</si>
  <si>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</si>
  <si>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</si>
  <si>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</si>
  <si>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</si>
  <si>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</si>
  <si>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</si>
  <si>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</si>
  <si>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</si>
  <si>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</si>
  <si>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</si>
  <si>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</si>
  <si>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</si>
  <si>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</si>
  <si>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</si>
  <si>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</si>
  <si>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</si>
  <si>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</si>
  <si>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</si>
  <si>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</si>
  <si>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</si>
  <si>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</si>
  <si>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</si>
  <si>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</si>
  <si>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</si>
  <si>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</si>
  <si>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</si>
  <si>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</si>
  <si>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</si>
  <si>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</si>
  <si>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</si>
  <si>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</si>
  <si>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</si>
  <si>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</si>
  <si>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</si>
  <si>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</si>
  <si>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</si>
  <si>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</si>
  <si>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</si>
  <si>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</si>
  <si>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</si>
  <si>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</si>
  <si>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</si>
  <si>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</si>
  <si>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</si>
  <si>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</si>
  <si>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</si>
  <si>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</si>
  <si>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</si>
  <si>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</si>
  <si>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</si>
  <si>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</si>
  <si>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</si>
  <si>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</si>
  <si>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</si>
  <si>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</si>
  <si>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</si>
  <si>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</si>
  <si>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</si>
  <si>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</si>
  <si>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</si>
  <si>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</si>
  <si>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</si>
  <si>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</si>
  <si>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</si>
  <si>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</si>
  <si>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</si>
  <si>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</si>
  <si>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</si>
  <si>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</si>
  <si>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</si>
  <si>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</si>
  <si>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</si>
  <si>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</si>
  <si>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</si>
  <si>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</si>
  <si>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</si>
  <si>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</si>
  <si>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</si>
  <si>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</si>
  <si>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</si>
  <si>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</si>
  <si>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</si>
  <si>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</si>
  <si>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</si>
  <si>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</si>
  <si>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</si>
  <si>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</si>
  <si>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</si>
  <si>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</si>
  <si>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</si>
  <si>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</si>
  <si>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</si>
  <si>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</si>
  <si>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</si>
  <si>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</si>
  <si>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</si>
  <si>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</si>
  <si>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</si>
  <si>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</si>
  <si>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</si>
  <si>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</si>
  <si>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</si>
  <si>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</si>
  <si>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</si>
  <si>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</si>
  <si>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</si>
  <si>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</si>
  <si>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</si>
  <si>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</si>
  <si>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</si>
  <si>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</si>
  <si>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</si>
  <si>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</si>
  <si>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</si>
  <si>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</si>
  <si>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</si>
  <si>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</si>
  <si>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</si>
  <si>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</si>
  <si>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</si>
  <si>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</si>
  <si>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</si>
  <si>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</si>
  <si>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</si>
  <si>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</si>
  <si>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</si>
  <si>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</si>
  <si>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</si>
  <si>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</si>
  <si>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</si>
  <si>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</si>
  <si>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</si>
  <si>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</si>
  <si>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</si>
  <si>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</si>
  <si>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</si>
  <si>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</si>
  <si>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</si>
  <si>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</si>
  <si>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</si>
  <si>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</si>
  <si>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</si>
  <si>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</si>
  <si>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</si>
  <si>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</si>
  <si>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</si>
  <si>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</si>
  <si>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</si>
  <si>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</si>
  <si>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</si>
  <si>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</si>
  <si>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</si>
  <si>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</si>
  <si>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</si>
  <si>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</si>
  <si>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</si>
  <si>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</si>
  <si>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</si>
  <si>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</si>
  <si>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</si>
  <si>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</si>
  <si>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</si>
  <si>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</si>
  <si>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</si>
  <si>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</si>
  <si>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</si>
  <si>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</si>
  <si>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</si>
  <si>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</si>
  <si>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</si>
  <si>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</si>
  <si>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</si>
  <si>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</si>
  <si>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</si>
  <si>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</si>
  <si>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</si>
  <si>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</si>
  <si>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</si>
  <si>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</si>
  <si>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</si>
  <si>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</si>
  <si>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</si>
  <si>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</si>
  <si>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</si>
  <si>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</si>
  <si>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</si>
  <si>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</si>
  <si>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</si>
  <si>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</si>
  <si>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</si>
  <si>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</si>
  <si>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</si>
  <si>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</si>
  <si>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</si>
  <si>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</si>
  <si>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</si>
  <si>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</si>
  <si>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</si>
  <si>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</si>
  <si>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</si>
  <si>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</si>
  <si>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</si>
  <si>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</si>
  <si>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</si>
  <si>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</si>
  <si>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</si>
  <si>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</si>
  <si>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</si>
  <si>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</si>
  <si>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</si>
  <si>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</si>
  <si>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</si>
  <si>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</si>
  <si>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</si>
  <si>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</si>
  <si>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</si>
  <si>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</si>
  <si>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</si>
  <si>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</si>
  <si>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</si>
  <si>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</si>
  <si>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</si>
  <si>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</si>
  <si>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</si>
  <si>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</si>
  <si>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</si>
  <si>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</si>
  <si>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</si>
  <si>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</si>
  <si>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</si>
  <si>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</si>
  <si>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</si>
  <si>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</si>
  <si>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</si>
  <si>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</si>
  <si>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</si>
  <si>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</si>
  <si>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</si>
  <si>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</si>
  <si>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</si>
  <si>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</si>
  <si>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</si>
  <si>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</si>
  <si>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</si>
  <si>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</si>
  <si>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</si>
  <si>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</si>
  <si>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</si>
  <si>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</si>
  <si>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</si>
  <si>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</si>
  <si>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</si>
  <si>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</si>
  <si>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</si>
  <si>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</si>
  <si>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</si>
  <si>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</si>
  <si>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</si>
  <si>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</si>
  <si>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</si>
  <si>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</si>
  <si>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</si>
  <si>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</si>
  <si>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</si>
  <si>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</si>
  <si>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</si>
  <si>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</si>
  <si>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</si>
  <si>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</si>
  <si>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</si>
  <si>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</si>
  <si>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</si>
  <si>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</si>
  <si>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</si>
  <si>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</si>
  <si>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</si>
  <si>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</si>
  <si>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</si>
  <si>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</si>
  <si>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</si>
  <si>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</si>
  <si>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</si>
  <si>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</si>
  <si>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</si>
  <si>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</si>
  <si>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</si>
  <si>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</si>
  <si>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</si>
  <si>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</si>
  <si>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</si>
  <si>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</si>
  <si>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</si>
  <si>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</si>
  <si>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</si>
  <si>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</si>
  <si>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</si>
  <si>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</si>
  <si>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</si>
  <si>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</si>
  <si>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</si>
  <si>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</si>
  <si>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</si>
  <si>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</si>
  <si>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</si>
  <si>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</si>
  <si>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</si>
  <si>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</si>
  <si>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</si>
  <si>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</si>
  <si>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</si>
  <si>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</si>
  <si>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</si>
  <si>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</si>
  <si>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</si>
  <si>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</si>
  <si>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</si>
  <si>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</si>
  <si>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</si>
  <si>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</si>
  <si>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</si>
  <si>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</si>
  <si>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</si>
  <si>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</si>
  <si>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</si>
  <si>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</si>
  <si>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</si>
  <si>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</si>
  <si>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</si>
  <si>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</si>
  <si>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</si>
  <si>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</si>
  <si>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</si>
  <si>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</si>
  <si>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</si>
  <si>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</si>
  <si>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</si>
  <si>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</si>
  <si>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</si>
  <si>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</si>
  <si>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</si>
  <si>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</si>
  <si>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</si>
  <si>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</si>
  <si>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</si>
  <si>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</si>
  <si>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</si>
  <si>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</si>
  <si>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</si>
  <si>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</si>
  <si>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</si>
  <si>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</si>
  <si>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</si>
  <si>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</si>
  <si>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</si>
  <si>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</si>
  <si>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</si>
  <si>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</si>
  <si>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</si>
  <si>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</si>
  <si>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</si>
  <si>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</si>
  <si>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</si>
  <si>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</si>
  <si>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</si>
  <si>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</si>
  <si>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</si>
  <si>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</si>
  <si>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</si>
  <si>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</si>
  <si>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</si>
  <si>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</si>
  <si>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</si>
  <si>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</si>
  <si>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</si>
  <si>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</si>
  <si>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</si>
  <si>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</si>
  <si>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</si>
  <si>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</si>
  <si>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</si>
  <si>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</si>
  <si>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</si>
  <si>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</si>
  <si>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</si>
  <si>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</si>
  <si>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</si>
  <si>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</si>
  <si>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</si>
  <si>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</si>
  <si>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</si>
  <si>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</si>
  <si>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</si>
  <si>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</si>
  <si>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</si>
  <si>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</si>
  <si>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</si>
  <si>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</si>
  <si>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</si>
  <si>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</si>
  <si>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</si>
  <si>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</si>
  <si>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</si>
  <si>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</si>
  <si>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</si>
  <si>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</si>
  <si>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</si>
  <si>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</si>
  <si>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</si>
  <si>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</si>
  <si>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</si>
  <si>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</si>
  <si>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</si>
  <si>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</si>
  <si>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</si>
  <si>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</si>
  <si>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</si>
  <si>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</si>
  <si>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</si>
  <si>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</si>
  <si>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</si>
  <si>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</si>
  <si>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</si>
  <si>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</si>
  <si>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</si>
  <si>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</si>
  <si>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</si>
  <si>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</si>
  <si>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</si>
  <si>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</si>
  <si>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</si>
  <si>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</si>
  <si>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</si>
  <si>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</si>
  <si>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</si>
  <si>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</si>
  <si>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</si>
  <si>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</si>
  <si>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</si>
  <si>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</si>
  <si>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</si>
  <si>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</si>
  <si>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</si>
  <si>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</si>
  <si>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</si>
  <si>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</si>
  <si>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</si>
  <si>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</si>
  <si>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</si>
  <si>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</si>
  <si>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</si>
  <si>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</si>
  <si>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</si>
  <si>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</si>
  <si>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</si>
  <si>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</si>
  <si>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</si>
  <si>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</si>
  <si>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</si>
  <si>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</si>
  <si>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</si>
  <si>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</si>
  <si>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</si>
  <si>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</si>
  <si>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</si>
  <si>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</si>
  <si>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</si>
  <si>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</si>
  <si>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</si>
  <si>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</si>
  <si>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</si>
  <si>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</si>
  <si>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</si>
  <si>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</si>
  <si>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</si>
  <si>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</si>
  <si>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</si>
  <si>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</si>
  <si>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</si>
  <si>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</si>
  <si>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</si>
  <si>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</si>
  <si>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</si>
  <si>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</si>
  <si>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</si>
  <si>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</si>
  <si>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</si>
  <si>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</si>
  <si>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</si>
  <si>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</si>
  <si>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</si>
  <si>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</si>
  <si>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</si>
  <si>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</si>
  <si>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</si>
  <si>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</si>
  <si>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</si>
  <si>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</si>
  <si>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</si>
  <si>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</si>
  <si>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</si>
  <si>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</si>
  <si>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</si>
  <si>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</si>
  <si>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</si>
  <si>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</si>
  <si>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</si>
  <si>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</si>
  <si>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</si>
  <si>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</si>
  <si>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</si>
  <si>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</si>
  <si>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</si>
  <si>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</si>
  <si>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</si>
  <si>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</si>
  <si>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</si>
  <si>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</si>
  <si>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</si>
  <si>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</si>
  <si>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</si>
  <si>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</si>
  <si>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</si>
  <si>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</si>
  <si>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</si>
  <si>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</si>
  <si>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</si>
  <si>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</si>
  <si>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</si>
  <si>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</si>
  <si>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</si>
  <si>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</si>
  <si>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</si>
  <si>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</si>
  <si>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</si>
  <si>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</si>
  <si>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</si>
  <si>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</si>
  <si>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</si>
  <si>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</si>
  <si>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</si>
  <si>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</si>
  <si>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</si>
  <si>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</si>
  <si>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</si>
  <si>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</si>
  <si>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</si>
  <si>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</si>
  <si>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</si>
  <si>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</si>
  <si>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</si>
  <si>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</si>
  <si>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</si>
  <si>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</si>
  <si>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</si>
  <si>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</si>
  <si>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</si>
  <si>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</si>
  <si>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</si>
  <si>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</si>
  <si>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</si>
  <si>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</si>
  <si>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</si>
  <si>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</si>
  <si>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</si>
  <si>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</si>
  <si>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</si>
  <si>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</si>
  <si>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</si>
  <si>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</si>
  <si>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</si>
  <si>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</si>
  <si>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</si>
  <si>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</si>
  <si>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</si>
  <si>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</si>
  <si>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</si>
  <si>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</si>
  <si>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</si>
  <si>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</si>
  <si>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</si>
  <si>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</si>
  <si>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</si>
  <si>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</si>
  <si>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</si>
  <si>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</si>
  <si>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</si>
  <si>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</si>
  <si>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</si>
  <si>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</si>
  <si>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</si>
  <si>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</si>
  <si>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</si>
  <si>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</si>
  <si>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</si>
  <si>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</si>
  <si>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</si>
  <si>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</si>
  <si>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</si>
  <si>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</si>
  <si>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</si>
  <si>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</si>
  <si>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</si>
  <si>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</si>
  <si>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</si>
  <si>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</si>
  <si>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</si>
  <si>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</si>
  <si>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</si>
  <si>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</si>
  <si>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</si>
  <si>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</si>
  <si>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</si>
  <si>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</si>
  <si>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</si>
  <si>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</si>
  <si>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</si>
  <si>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</si>
  <si>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</si>
  <si>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</si>
  <si>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</si>
  <si>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</si>
  <si>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</si>
  <si>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</si>
  <si>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</si>
  <si>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</si>
  <si>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</si>
  <si>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</si>
  <si>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</si>
  <si>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</si>
  <si>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</si>
  <si>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</si>
  <si>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</si>
  <si>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</si>
  <si>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</si>
  <si>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</si>
  <si>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</si>
  <si>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</si>
  <si>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</si>
  <si>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</si>
  <si>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</si>
  <si>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</si>
  <si>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</si>
  <si>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</si>
  <si>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</si>
  <si>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</si>
  <si>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</si>
  <si>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</si>
  <si>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</si>
  <si>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</si>
  <si>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</si>
  <si>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</si>
  <si>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</si>
  <si>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</si>
  <si>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</si>
  <si>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</si>
  <si>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</si>
  <si>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</si>
  <si>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</si>
  <si>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</si>
  <si>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</si>
  <si>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</si>
  <si>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</si>
  <si>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</si>
  <si>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</si>
  <si>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</si>
  <si>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</si>
  <si>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</si>
  <si>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</si>
  <si>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</si>
  <si>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</si>
  <si>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</si>
  <si>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</si>
  <si>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</si>
  <si>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</si>
  <si>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</si>
  <si>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</si>
  <si>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</si>
  <si>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</si>
  <si>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</si>
  <si>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</si>
  <si>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</si>
  <si>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</si>
  <si>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</si>
  <si>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</si>
  <si>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</si>
  <si>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</si>
  <si>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</si>
  <si>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</si>
  <si>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</si>
  <si>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</si>
  <si>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</si>
  <si>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</si>
  <si>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</si>
  <si>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</si>
  <si>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</si>
  <si>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</si>
  <si>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</si>
  <si>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</si>
  <si>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</si>
  <si>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</si>
  <si>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</si>
  <si>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</si>
  <si>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</si>
  <si>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</si>
  <si>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</si>
  <si>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</si>
  <si>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</si>
  <si>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</si>
  <si>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</si>
  <si>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</si>
  <si>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</si>
  <si>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</si>
  <si>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</si>
  <si>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</si>
  <si>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</si>
  <si>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</si>
  <si>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</si>
  <si>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</si>
  <si>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</si>
  <si>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</si>
  <si>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</si>
  <si>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</si>
  <si>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</si>
  <si>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</si>
  <si>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</si>
  <si>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</si>
  <si>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</si>
  <si>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</si>
  <si>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</si>
  <si>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</si>
  <si>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</si>
  <si>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</si>
  <si>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</si>
  <si>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</si>
  <si>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</si>
  <si>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</si>
  <si>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</si>
  <si>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</si>
  <si>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</si>
  <si>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</si>
  <si>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</si>
  <si>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</si>
  <si>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</si>
  <si>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</si>
  <si>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</si>
  <si>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</si>
  <si>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</si>
  <si>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</si>
  <si>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</si>
  <si>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</si>
  <si>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</si>
  <si>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</si>
  <si>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</si>
  <si>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</si>
  <si>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</si>
  <si>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</si>
  <si>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</si>
  <si>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</si>
  <si>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</si>
  <si>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</si>
  <si>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</si>
  <si>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</si>
  <si>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</si>
  <si>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</si>
  <si>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</si>
  <si>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</si>
  <si>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</si>
  <si>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</si>
  <si>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</si>
  <si>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</si>
  <si>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</si>
  <si>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</si>
  <si>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</si>
  <si>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</si>
  <si>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</si>
  <si>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</si>
  <si>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</si>
  <si>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</si>
  <si>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</si>
  <si>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</si>
  <si>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</si>
  <si>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</si>
  <si>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</si>
  <si>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</si>
  <si>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</si>
  <si>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</si>
  <si>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</si>
  <si>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</si>
  <si>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</si>
  <si>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</si>
  <si>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</si>
  <si>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</si>
  <si>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</si>
  <si>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</si>
  <si>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</si>
  <si>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</si>
  <si>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</si>
  <si>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</si>
  <si>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</si>
  <si>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</si>
  <si>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</si>
  <si>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</si>
  <si>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</si>
  <si>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</si>
  <si>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</si>
  <si>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</si>
  <si>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</si>
  <si>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</si>
  <si>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</si>
  <si>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</si>
  <si>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</si>
  <si>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</si>
  <si>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</si>
  <si>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</si>
  <si>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</si>
  <si>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</si>
  <si>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</si>
  <si>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</si>
  <si>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</si>
  <si>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</si>
  <si>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</si>
  <si>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</si>
  <si>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</si>
  <si>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</si>
  <si>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</si>
  <si>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</si>
  <si>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</si>
  <si>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</si>
  <si>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</si>
  <si>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</si>
  <si>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</si>
  <si>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</si>
  <si>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</si>
  <si>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</si>
  <si>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</si>
  <si>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</si>
  <si>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</si>
  <si>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</si>
  <si>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</si>
  <si>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</si>
  <si>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</si>
  <si>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</si>
  <si>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</si>
  <si>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</si>
  <si>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</si>
  <si>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</si>
  <si>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</si>
  <si>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</si>
  <si>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</si>
  <si>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</si>
  <si>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</si>
  <si>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</si>
  <si>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</si>
  <si>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</si>
  <si>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</si>
  <si>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</si>
  <si>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</si>
  <si>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</si>
  <si>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</si>
  <si>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</si>
  <si>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</si>
  <si>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</si>
  <si>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</si>
  <si>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</si>
  <si>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</si>
  <si>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</si>
  <si>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</si>
  <si>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</si>
  <si>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</si>
  <si>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</si>
  <si>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</si>
  <si>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</si>
  <si>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</si>
  <si>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</si>
  <si>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</si>
  <si>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</si>
  <si>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</si>
  <si>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</si>
  <si>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</si>
  <si>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</si>
  <si>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</si>
  <si>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</si>
  <si>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</si>
  <si>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</si>
  <si>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</si>
  <si>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</si>
  <si>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</si>
  <si>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</si>
  <si>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</si>
  <si>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</si>
  <si>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</si>
  <si>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</si>
  <si>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</si>
  <si>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</si>
  <si>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</si>
  <si>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</si>
  <si>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</si>
  <si>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</si>
  <si>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</si>
  <si>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</si>
  <si>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</si>
  <si>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</si>
  <si>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</si>
  <si>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</si>
  <si>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</si>
  <si>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</si>
  <si>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</si>
  <si>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</si>
  <si>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</si>
  <si>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</si>
  <si>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</si>
  <si>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</si>
  <si>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</si>
  <si>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</si>
  <si>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</si>
  <si>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</si>
  <si>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</si>
  <si>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</si>
  <si>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</si>
  <si>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</si>
  <si>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</si>
  <si>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</si>
  <si>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</si>
  <si>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</si>
  <si>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</si>
  <si>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</si>
  <si>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</si>
  <si>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</si>
  <si>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</si>
  <si>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</si>
  <si>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</si>
  <si>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</si>
  <si>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</si>
  <si>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</si>
  <si>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</si>
  <si>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</si>
  <si>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</si>
  <si>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</si>
  <si>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</si>
  <si>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</si>
  <si>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</si>
  <si>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</si>
  <si>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</si>
  <si>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</si>
  <si>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</si>
  <si>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</si>
  <si>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</si>
  <si>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</si>
  <si>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</si>
  <si>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</si>
  <si>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</si>
  <si>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</si>
  <si>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</si>
  <si>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</si>
  <si>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</si>
  <si>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</si>
  <si>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</si>
  <si>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</si>
  <si>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</si>
  <si>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</si>
  <si>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</si>
  <si>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</si>
  <si>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</si>
  <si>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</si>
  <si>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</si>
  <si>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</si>
  <si>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</si>
  <si>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</si>
  <si>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</si>
  <si>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</si>
  <si>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</si>
  <si>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</si>
  <si>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</si>
  <si>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</si>
  <si>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</si>
  <si>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</si>
  <si>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</si>
  <si>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</si>
  <si>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</si>
  <si>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</si>
  <si>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</si>
  <si>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</si>
  <si>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</si>
  <si>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</si>
  <si>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</si>
  <si>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</si>
  <si>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</si>
  <si>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</si>
  <si>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</si>
  <si>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</si>
  <si>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</si>
  <si>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</si>
  <si>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</si>
  <si>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</si>
  <si>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</si>
  <si>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</si>
  <si>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</si>
  <si>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</si>
  <si>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</si>
  <si>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</si>
  <si>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</si>
  <si>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</si>
  <si>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</si>
  <si>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</si>
  <si>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</si>
  <si>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</si>
  <si>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</si>
  <si>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</si>
  <si>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</si>
  <si>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</si>
  <si>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</si>
  <si>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</si>
  <si>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</si>
  <si>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</si>
  <si>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</si>
  <si>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</si>
  <si>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</si>
  <si>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</si>
  <si>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</si>
  <si>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</si>
  <si>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</si>
  <si>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</si>
  <si>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</si>
  <si>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</si>
  <si>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</si>
  <si>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</si>
  <si>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</si>
  <si>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</si>
  <si>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</si>
  <si>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</si>
  <si>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</si>
  <si>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</si>
  <si>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</si>
  <si>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</si>
  <si>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</si>
  <si>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</si>
  <si>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</si>
  <si>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</si>
  <si>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</si>
  <si>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</si>
  <si>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</si>
  <si>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</si>
  <si>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</si>
  <si>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</si>
  <si>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</si>
  <si>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</si>
  <si>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</si>
  <si>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</si>
  <si>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</si>
  <si>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</si>
  <si>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</si>
  <si>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</si>
  <si>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</si>
  <si>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</si>
  <si>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</si>
  <si>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</si>
  <si>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</si>
  <si>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</si>
  <si>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</si>
  <si>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</si>
  <si>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</si>
  <si>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</si>
  <si>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</si>
  <si>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</si>
  <si>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</si>
  <si>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</si>
  <si>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</si>
  <si>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</si>
  <si>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</si>
  <si>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</si>
  <si>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</si>
  <si>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</si>
  <si>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</si>
  <si>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</si>
  <si>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</si>
  <si>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</si>
  <si>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</si>
  <si>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</si>
  <si>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</si>
  <si>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</si>
  <si>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</si>
  <si>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</si>
  <si>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</si>
  <si>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</si>
  <si>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</si>
  <si>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</si>
  <si>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</si>
  <si>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</si>
  <si>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</si>
  <si>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</si>
  <si>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</si>
  <si>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</si>
  <si>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</si>
  <si>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</si>
  <si>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</si>
  <si>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</si>
  <si>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</si>
  <si>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</si>
  <si>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</si>
  <si>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</si>
  <si>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</si>
  <si>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</si>
  <si>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</si>
  <si>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</si>
  <si>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</si>
  <si>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</si>
  <si>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</si>
  <si>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</si>
  <si>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</si>
  <si>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</si>
  <si>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</si>
  <si>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</si>
  <si>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</si>
  <si>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</si>
  <si>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</si>
  <si>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</si>
  <si>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</si>
  <si>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</si>
  <si>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</si>
  <si>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</si>
  <si>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</si>
  <si>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</si>
  <si>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</si>
  <si>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</si>
  <si>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</si>
  <si>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</si>
  <si>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</si>
  <si>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</si>
  <si>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</si>
  <si>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</si>
  <si>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</si>
  <si>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</si>
  <si>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</si>
  <si>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</si>
  <si>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</si>
  <si>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</si>
  <si>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</si>
  <si>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</si>
  <si>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</si>
  <si>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</si>
  <si>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</si>
  <si>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</si>
  <si>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</si>
  <si>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</si>
  <si>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</si>
  <si>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</si>
  <si>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</si>
  <si>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</si>
  <si>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</si>
  <si>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</si>
  <si>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</si>
  <si>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</si>
  <si>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</si>
  <si>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</si>
  <si>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</si>
  <si>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</si>
  <si>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</si>
  <si>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</si>
  <si>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</si>
  <si>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</si>
  <si>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</si>
  <si>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</si>
  <si>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</si>
  <si>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</si>
  <si>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</si>
  <si>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</si>
  <si>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</si>
  <si>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</si>
  <si>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</si>
  <si>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</si>
  <si>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</si>
  <si>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</si>
  <si>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</si>
  <si>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</si>
  <si>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</si>
  <si>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</si>
  <si>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</si>
  <si>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</si>
  <si>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</si>
  <si>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</si>
  <si>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</si>
  <si>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</si>
  <si>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</si>
  <si>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</si>
  <si>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</si>
  <si>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</si>
  <si>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</si>
  <si>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</si>
  <si>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</si>
  <si>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</si>
  <si>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</si>
  <si>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</si>
  <si>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</si>
  <si>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</si>
  <si>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</si>
  <si>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</si>
  <si>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</si>
  <si>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</si>
  <si>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</si>
  <si>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</si>
  <si>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</si>
  <si>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</si>
  <si>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</si>
  <si>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</si>
  <si>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</si>
  <si>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</si>
  <si>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</si>
  <si>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</si>
  <si>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</si>
  <si>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</si>
  <si>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</si>
  <si>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</si>
  <si>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</si>
  <si>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</si>
  <si>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</si>
  <si>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</si>
  <si>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</si>
  <si>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</si>
  <si>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</si>
  <si>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</si>
  <si>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</si>
  <si>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</si>
  <si>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</si>
  <si>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</si>
  <si>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</si>
  <si>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</si>
  <si>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</si>
  <si>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</si>
  <si>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</si>
  <si>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</si>
  <si>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</si>
  <si>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</si>
  <si>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</si>
  <si>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</si>
  <si>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</si>
  <si>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</si>
  <si>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</si>
  <si>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</si>
  <si>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</si>
  <si>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</si>
  <si>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</si>
  <si>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</si>
  <si>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</si>
  <si>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</si>
  <si>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</si>
  <si>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</si>
  <si>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</si>
  <si>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</si>
  <si>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</si>
  <si>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</si>
  <si>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</si>
  <si>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</si>
  <si>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</si>
  <si>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</si>
  <si>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</si>
  <si>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</si>
  <si>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</si>
  <si>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</si>
  <si>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</si>
  <si>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</si>
  <si>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</si>
  <si>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</si>
  <si>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</si>
  <si>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</si>
  <si>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</si>
  <si>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</si>
  <si>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</si>
  <si>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</si>
  <si>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</si>
  <si>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</si>
  <si>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</si>
  <si>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</si>
  <si>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</si>
  <si>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</si>
  <si>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</si>
  <si>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</si>
  <si>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</si>
  <si>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</si>
  <si>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</si>
  <si>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</si>
  <si>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</si>
  <si>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</si>
  <si>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</si>
  <si>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</si>
  <si>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</si>
  <si>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</si>
  <si>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</si>
  <si>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</si>
  <si>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</si>
  <si>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</si>
  <si>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</si>
  <si>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</si>
  <si>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</si>
  <si>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</si>
  <si>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</si>
  <si>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</si>
  <si>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</si>
  <si>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</si>
  <si>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</si>
  <si>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</si>
  <si>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</si>
  <si>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</si>
  <si>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</si>
  <si>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</si>
  <si>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</si>
  <si>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</si>
  <si>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</si>
  <si>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</si>
  <si>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</si>
  <si>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</si>
  <si>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</si>
  <si>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</si>
  <si>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</si>
  <si>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</si>
  <si>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</si>
  <si>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</si>
  <si>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</si>
  <si>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</si>
  <si>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</si>
  <si>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</si>
  <si>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</si>
  <si>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</si>
  <si>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</si>
  <si>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</si>
  <si>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</si>
  <si>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</si>
  <si>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</si>
  <si>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</si>
  <si>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</si>
  <si>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</si>
  <si>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</si>
  <si>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</si>
  <si>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</si>
  <si>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</si>
  <si>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</si>
  <si>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</si>
  <si>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</si>
  <si>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</si>
  <si>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</si>
  <si>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</si>
  <si>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</si>
  <si>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</si>
  <si>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</si>
  <si>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</si>
  <si>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</si>
  <si>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</si>
  <si>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</si>
  <si>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</si>
  <si>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</si>
  <si>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</si>
  <si>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</si>
  <si>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</si>
  <si>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</si>
  <si>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</si>
  <si>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</si>
  <si>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</si>
  <si>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</si>
  <si>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</si>
  <si>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</si>
  <si>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</si>
  <si>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</si>
  <si>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</si>
  <si>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</si>
  <si>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</si>
  <si>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</si>
  <si>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</si>
  <si>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</si>
  <si>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</si>
  <si>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</si>
  <si>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</si>
  <si>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</si>
  <si>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</si>
  <si>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</si>
  <si>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</si>
  <si>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</si>
  <si>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</si>
  <si>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</si>
  <si>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</si>
  <si>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</si>
  <si>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</si>
  <si>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</si>
  <si>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</si>
  <si>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</si>
  <si>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</si>
  <si>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</si>
  <si>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</si>
  <si>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</si>
  <si>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</si>
  <si>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</si>
  <si>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</si>
  <si>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</si>
  <si>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</si>
  <si>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</si>
  <si>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</si>
  <si>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</si>
  <si>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</si>
  <si>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</si>
  <si>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</si>
  <si>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</si>
  <si>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</si>
  <si>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</si>
  <si>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</si>
  <si>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</si>
  <si>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</si>
  <si>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</si>
  <si>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</si>
  <si>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</si>
  <si>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</si>
  <si>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</si>
  <si>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</si>
  <si>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</si>
  <si>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</si>
  <si>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</si>
  <si>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</si>
  <si>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</si>
  <si>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</si>
  <si>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</si>
  <si>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</si>
  <si>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</si>
  <si>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</si>
  <si>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</si>
  <si>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</si>
  <si>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</si>
  <si>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</si>
  <si>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</si>
  <si>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</si>
  <si>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</si>
  <si>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</si>
  <si>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</si>
  <si>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</si>
  <si>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</si>
  <si>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</si>
  <si>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</si>
  <si>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</si>
  <si>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</si>
  <si>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</si>
  <si>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</si>
  <si>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</si>
  <si>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</si>
  <si>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</si>
  <si>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</si>
  <si>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</si>
  <si>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</si>
  <si>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</si>
  <si>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</si>
  <si>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</si>
  <si>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</si>
  <si>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</si>
  <si>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</si>
  <si>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</si>
  <si>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</si>
  <si>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</si>
  <si>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</si>
  <si>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</si>
  <si>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</si>
  <si>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</si>
  <si>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</si>
  <si>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</si>
  <si>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</si>
  <si>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</si>
  <si>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</si>
  <si>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</si>
  <si>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</si>
  <si>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</si>
  <si>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</si>
  <si>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</si>
  <si>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</si>
  <si>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</si>
  <si>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</si>
  <si>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</si>
  <si>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</si>
  <si>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</si>
  <si>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</si>
  <si>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</si>
  <si>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</si>
  <si>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</si>
  <si>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</si>
  <si>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</si>
  <si>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</si>
  <si>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</si>
  <si>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</si>
  <si>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</si>
  <si>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</si>
  <si>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</si>
  <si>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</si>
  <si>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</si>
  <si>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</si>
  <si>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</si>
  <si>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</si>
  <si>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</si>
  <si>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</si>
  <si>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</si>
  <si>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</si>
  <si>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</si>
  <si>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</si>
  <si>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</si>
  <si>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</si>
  <si>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</si>
  <si>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</si>
  <si>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</si>
  <si>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</si>
  <si>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</si>
  <si>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</si>
  <si>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</si>
  <si>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</si>
  <si>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</si>
  <si>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</si>
  <si>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</si>
  <si>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</si>
  <si>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</si>
  <si>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</si>
  <si>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</si>
  <si>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</si>
  <si>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</si>
  <si>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</si>
  <si>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</si>
  <si>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</si>
  <si>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</si>
  <si>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</si>
  <si>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</si>
  <si>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</si>
  <si>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</si>
  <si>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</si>
  <si>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</si>
  <si>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</si>
  <si>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</si>
  <si>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</si>
  <si>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</si>
  <si>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</si>
  <si>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</si>
  <si>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</si>
  <si>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</si>
  <si>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</si>
  <si>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</si>
  <si>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</si>
  <si>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</si>
  <si>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</si>
  <si>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</si>
  <si>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</si>
  <si>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</si>
  <si>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</si>
  <si>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</si>
  <si>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</si>
  <si>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</si>
  <si>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</si>
  <si>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</si>
  <si>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</si>
  <si>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</si>
  <si>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</si>
  <si>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</si>
  <si>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</si>
  <si>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</si>
  <si>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</si>
  <si>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</si>
  <si>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</si>
  <si>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</si>
  <si>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</si>
  <si>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</si>
  <si>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</si>
  <si>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</si>
  <si>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</si>
  <si>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</si>
  <si>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</si>
  <si>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</si>
  <si>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</si>
  <si>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</si>
  <si>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</si>
  <si>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</si>
  <si>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</si>
  <si>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</si>
  <si>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</si>
  <si>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</si>
  <si>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</si>
  <si>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</si>
  <si>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</si>
  <si>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</si>
  <si>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</si>
  <si>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</si>
  <si>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</si>
  <si>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</si>
  <si>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</si>
  <si>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</si>
  <si>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</si>
  <si>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</si>
  <si>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</si>
  <si>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</si>
  <si>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</si>
  <si>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</si>
  <si>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</si>
  <si>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</si>
  <si>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</si>
  <si>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</si>
  <si>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</si>
  <si>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</si>
  <si>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</si>
  <si>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</si>
  <si>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</si>
  <si>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</si>
  <si>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</si>
  <si>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</si>
  <si>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</si>
  <si>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</si>
  <si>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</si>
  <si>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</si>
  <si>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</si>
  <si>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</si>
  <si>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</si>
  <si>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</si>
  <si>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</si>
  <si>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</si>
  <si>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</si>
  <si>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</si>
  <si>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</si>
  <si>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</si>
  <si>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</si>
  <si>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</si>
  <si>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</si>
  <si>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</si>
  <si>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</si>
  <si>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</si>
  <si>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</si>
  <si>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</si>
  <si>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</si>
  <si>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</si>
  <si>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</si>
  <si>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</si>
  <si>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</si>
  <si>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</si>
  <si>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</si>
  <si>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</si>
  <si>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</si>
  <si>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</si>
  <si>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</si>
  <si>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</si>
  <si>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</si>
  <si>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</si>
  <si>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</si>
  <si>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</si>
  <si>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</si>
  <si>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</si>
  <si>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</si>
  <si>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</si>
  <si>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</si>
  <si>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</si>
  <si>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</si>
  <si>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</si>
  <si>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</si>
  <si>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</si>
  <si>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</si>
  <si>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</si>
  <si>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</si>
  <si>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</si>
  <si>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</si>
  <si>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</si>
  <si>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</si>
  <si>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</si>
  <si>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</si>
  <si>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</si>
  <si>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</si>
  <si>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</si>
  <si>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</si>
  <si>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</si>
  <si>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</si>
  <si>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</si>
  <si>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</si>
  <si>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</si>
  <si>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</si>
  <si>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</si>
  <si>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</si>
  <si>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</si>
  <si>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</si>
  <si>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</si>
  <si>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</si>
  <si>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</si>
  <si>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</si>
  <si>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</si>
  <si>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</si>
  <si>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</si>
  <si>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</si>
  <si>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</si>
  <si>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</si>
  <si>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</si>
  <si>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</si>
  <si>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</si>
  <si>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</si>
  <si>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</si>
  <si>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</si>
  <si>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</si>
  <si>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</si>
  <si>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</si>
  <si>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</si>
  <si>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</si>
  <si>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</si>
  <si>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</si>
  <si>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</si>
  <si>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</si>
  <si>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</si>
  <si>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</si>
  <si>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</si>
  <si>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</si>
  <si>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</si>
  <si>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</si>
  <si>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</si>
  <si>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</si>
  <si>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</si>
  <si>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</si>
  <si>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</si>
  <si>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</si>
  <si>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</si>
  <si>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</si>
  <si>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</si>
  <si>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</si>
  <si>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</si>
  <si>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</si>
  <si>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</si>
  <si>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</si>
  <si>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</si>
  <si>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</si>
  <si>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</si>
  <si>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</si>
  <si>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</si>
  <si>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</si>
  <si>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</si>
  <si>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</si>
  <si>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</si>
  <si>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</si>
  <si>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</si>
  <si>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</si>
  <si>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</si>
  <si>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</si>
  <si>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</si>
  <si>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</si>
  <si>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</si>
  <si>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</si>
  <si>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</si>
  <si>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</si>
  <si>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</si>
  <si>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</si>
  <si>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</si>
  <si>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</si>
  <si>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</si>
  <si>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</si>
  <si>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</si>
  <si>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</si>
  <si>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</si>
  <si>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</si>
  <si>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</si>
  <si>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</si>
  <si>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</si>
  <si>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</si>
  <si>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</si>
  <si>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</si>
  <si>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</si>
  <si>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</si>
  <si>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</si>
  <si>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</si>
  <si>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</si>
  <si>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</si>
  <si>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</si>
  <si>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</si>
  <si>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</si>
  <si>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</si>
  <si>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</si>
  <si>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</si>
  <si>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</si>
  <si>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</si>
  <si>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</si>
  <si>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</si>
  <si>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</si>
  <si>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</si>
  <si>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</si>
  <si>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</si>
  <si>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</si>
  <si>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</si>
  <si>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</si>
  <si>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</si>
  <si>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</si>
  <si>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</si>
  <si>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</si>
  <si>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</si>
  <si>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</si>
  <si>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</si>
  <si>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</si>
  <si>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</si>
  <si>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</si>
  <si>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</si>
  <si>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</si>
  <si>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</si>
  <si>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</si>
  <si>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</si>
  <si>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</si>
  <si>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</si>
  <si>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</si>
  <si>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</si>
  <si>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</si>
  <si>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</si>
  <si>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</si>
  <si>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</si>
  <si>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</si>
  <si>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</si>
  <si>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</si>
  <si>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</si>
  <si>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</si>
  <si>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</si>
  <si>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</si>
  <si>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</si>
  <si>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</si>
  <si>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</si>
  <si>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</si>
  <si>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</si>
  <si>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</si>
  <si>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</si>
  <si>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</si>
  <si>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</si>
  <si>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</si>
  <si>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</si>
  <si>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</si>
  <si>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</si>
  <si>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</si>
  <si>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</si>
  <si>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</si>
  <si>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</si>
  <si>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</si>
  <si>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</si>
  <si>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</si>
  <si>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</si>
  <si>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</si>
  <si>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</si>
  <si>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</si>
  <si>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</si>
  <si>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</si>
  <si>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</si>
  <si>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</si>
  <si>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</si>
  <si>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</si>
  <si>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</si>
  <si>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</si>
  <si>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</si>
  <si>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</si>
  <si>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</si>
  <si>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</si>
  <si>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</si>
  <si>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</si>
  <si>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</si>
  <si>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</si>
  <si>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</si>
  <si>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</si>
  <si>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</si>
  <si>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</si>
  <si>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</si>
  <si>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</si>
  <si>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</si>
  <si>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</si>
  <si>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</si>
  <si>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</si>
  <si>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</si>
  <si>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</si>
  <si>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</si>
  <si>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</si>
  <si>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</si>
  <si>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</si>
  <si>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</si>
  <si>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</si>
  <si>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</si>
  <si>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</si>
  <si>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</si>
  <si>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</si>
  <si>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</si>
  <si>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</si>
  <si>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</si>
  <si>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</si>
  <si>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</si>
  <si>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</si>
  <si>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</si>
  <si>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</si>
  <si>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</si>
  <si>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</si>
  <si>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</si>
  <si>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</si>
  <si>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</si>
  <si>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</si>
  <si>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</si>
  <si>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</si>
  <si>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</si>
  <si>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</si>
  <si>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</si>
  <si>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</si>
  <si>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</si>
  <si>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</si>
  <si>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</si>
  <si>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</si>
  <si>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</si>
  <si>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</si>
  <si>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</si>
  <si>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</si>
  <si>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</si>
  <si>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</si>
  <si>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</si>
  <si>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</si>
  <si>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</si>
  <si>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</si>
  <si>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</si>
  <si>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</si>
  <si>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</si>
  <si>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</si>
  <si>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</si>
  <si>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</si>
  <si>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</si>
  <si>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</si>
  <si>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</si>
  <si>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</si>
  <si>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</si>
  <si>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</si>
  <si>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</si>
  <si>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</si>
  <si>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</si>
  <si>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</si>
  <si>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</si>
  <si>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</si>
  <si>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</si>
  <si>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</si>
  <si>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</si>
  <si>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</si>
  <si>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</si>
  <si>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</si>
  <si>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</si>
  <si>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</si>
  <si>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</si>
  <si>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</si>
  <si>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</si>
  <si>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</si>
  <si>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</si>
  <si>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</si>
  <si>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</si>
  <si>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</si>
  <si>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</si>
  <si>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</si>
  <si>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</si>
  <si>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</si>
  <si>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</si>
  <si>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</si>
  <si>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</si>
  <si>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</si>
  <si>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</si>
  <si>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</si>
  <si>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</si>
  <si>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</si>
  <si>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</si>
  <si>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</si>
  <si>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</si>
  <si>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</si>
  <si>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</si>
  <si>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</si>
  <si>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</si>
  <si>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</si>
  <si>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</si>
  <si>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</si>
  <si>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</si>
  <si>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</si>
  <si>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</si>
  <si>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</si>
  <si>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</si>
  <si>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</si>
  <si>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</si>
  <si>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</si>
  <si>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</si>
  <si>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</si>
  <si>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</si>
  <si>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</si>
  <si>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</si>
  <si>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</si>
  <si>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</si>
  <si>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</si>
  <si>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</si>
  <si>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</si>
  <si>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</si>
  <si>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</si>
  <si>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</si>
  <si>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</si>
  <si>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</si>
  <si>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</si>
  <si>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</si>
  <si>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</si>
  <si>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</si>
  <si>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</si>
  <si>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</si>
  <si>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</si>
  <si>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</si>
  <si>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</si>
  <si>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</si>
  <si>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</si>
  <si>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</si>
  <si>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</si>
  <si>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</si>
  <si>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</si>
  <si>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</si>
  <si>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</si>
  <si>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</si>
  <si>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</si>
  <si>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</si>
  <si>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</si>
  <si>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</si>
  <si>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</si>
  <si>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</si>
  <si>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</si>
  <si>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</si>
  <si>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</si>
  <si>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</si>
  <si>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</si>
  <si>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</si>
  <si>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</si>
  <si>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</si>
  <si>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</si>
  <si>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</si>
  <si>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</si>
  <si>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</si>
  <si>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</si>
  <si>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</si>
  <si>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</si>
  <si>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</si>
  <si>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</si>
  <si>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</si>
  <si>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</si>
  <si>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</si>
  <si>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</si>
  <si>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</si>
  <si>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</si>
  <si>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</si>
  <si>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</si>
  <si>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</si>
  <si>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</si>
  <si>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</si>
  <si>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</si>
  <si>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</si>
  <si>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</si>
  <si>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</si>
  <si>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</si>
  <si>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</si>
  <si>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</si>
  <si>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</si>
  <si>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</si>
  <si>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</si>
  <si>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</si>
  <si>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</si>
  <si>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</si>
  <si>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</si>
  <si>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</si>
  <si>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</si>
  <si>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</si>
  <si>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</si>
  <si>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</si>
  <si>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</si>
  <si>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</si>
  <si>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</si>
  <si>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</si>
  <si>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</si>
  <si>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</si>
  <si>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</si>
  <si>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</si>
  <si>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</si>
  <si>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</si>
  <si>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</si>
  <si>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</si>
  <si>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</si>
  <si>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</si>
  <si>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</si>
  <si>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</si>
  <si>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</si>
  <si>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</si>
  <si>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</si>
  <si>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</si>
  <si>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</si>
  <si>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</si>
  <si>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</si>
  <si>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</si>
  <si>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</si>
  <si>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</si>
  <si>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</si>
  <si>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</si>
  <si>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</si>
  <si>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</si>
  <si>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</si>
  <si>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</si>
  <si>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</si>
  <si>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</si>
  <si>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</si>
  <si>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</si>
  <si>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</si>
  <si>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</si>
  <si>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</si>
  <si>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</si>
  <si>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</si>
  <si>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</si>
  <si>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</si>
  <si>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</si>
  <si>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</si>
  <si>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</si>
  <si>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</si>
  <si>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</si>
  <si>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</si>
  <si>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</si>
  <si>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</si>
  <si>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</si>
  <si>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</si>
  <si>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</si>
  <si>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</si>
  <si>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</si>
  <si>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</si>
  <si>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</si>
  <si>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</si>
  <si>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</si>
  <si>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</si>
  <si>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</si>
  <si>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</si>
  <si>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</si>
  <si>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</si>
  <si>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</si>
  <si>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</si>
  <si>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</si>
  <si>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</si>
  <si>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</si>
  <si>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</si>
  <si>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</si>
  <si>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</si>
  <si>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</si>
  <si>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</si>
  <si>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</si>
  <si>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</si>
  <si>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</si>
  <si>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</si>
  <si>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</si>
  <si>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</si>
  <si>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</si>
  <si>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</si>
  <si>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</si>
  <si>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</si>
  <si>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</si>
  <si>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</si>
  <si>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</si>
  <si>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</si>
  <si>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</si>
  <si>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</si>
  <si>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</si>
  <si>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</si>
  <si>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</si>
  <si>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</si>
  <si>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</si>
  <si>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</si>
  <si>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</si>
  <si>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</si>
  <si>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</si>
  <si>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</si>
  <si>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</si>
  <si>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</si>
  <si>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</si>
  <si>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</si>
  <si>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</si>
  <si>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</si>
  <si>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</si>
  <si>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</si>
  <si>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</si>
  <si>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</si>
  <si>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</si>
  <si>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</si>
  <si>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</si>
  <si>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</si>
  <si>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</si>
  <si>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</si>
  <si>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</si>
  <si>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</si>
  <si>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</si>
  <si>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</si>
  <si>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</si>
  <si>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</si>
  <si>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</si>
  <si>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</si>
  <si>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</si>
  <si>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</si>
  <si>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</si>
  <si>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</si>
  <si>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</si>
  <si>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</si>
  <si>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</si>
  <si>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</si>
  <si>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</si>
  <si>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</si>
  <si>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</si>
  <si>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</si>
  <si>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</si>
  <si>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</si>
  <si>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</si>
  <si>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</si>
  <si>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</si>
  <si>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</si>
  <si>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</si>
  <si>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</si>
  <si>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</si>
  <si>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</si>
  <si>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</si>
  <si>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</si>
  <si>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</si>
  <si>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</si>
  <si>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</si>
  <si>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</si>
  <si>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</si>
  <si>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</si>
  <si>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</si>
  <si>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</si>
  <si>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</si>
  <si>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</si>
  <si>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</si>
  <si>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</si>
  <si>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</si>
  <si>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</si>
  <si>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</si>
  <si>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</si>
  <si>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</si>
  <si>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</si>
  <si>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</si>
  <si>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</si>
  <si>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</si>
  <si>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</si>
  <si>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</si>
  <si>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</si>
  <si>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</si>
  <si>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</si>
  <si>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</si>
  <si>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</si>
  <si>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</si>
  <si>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</si>
  <si>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</si>
  <si>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</si>
  <si>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</si>
  <si>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</si>
  <si>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</si>
  <si>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</si>
  <si>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</si>
  <si>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</si>
  <si>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</si>
  <si>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</si>
  <si>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</si>
  <si>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</si>
  <si>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</si>
  <si>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</si>
  <si>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</si>
  <si>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</si>
  <si>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</si>
  <si>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</si>
  <si>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</si>
  <si>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</si>
  <si>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</si>
  <si>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</si>
  <si>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</si>
  <si>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</si>
  <si>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</si>
  <si>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</si>
  <si>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</si>
  <si>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</si>
  <si>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</si>
  <si>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</si>
  <si>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</si>
  <si>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</si>
  <si>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</si>
  <si>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</si>
  <si>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</si>
  <si>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</si>
  <si>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</si>
  <si>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</si>
  <si>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</si>
  <si>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</si>
  <si>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</si>
  <si>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</si>
  <si>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</si>
  <si>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</si>
  <si>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</si>
  <si>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</si>
  <si>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</si>
  <si>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</si>
  <si>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</si>
  <si>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</si>
  <si>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</si>
  <si>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</si>
  <si>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</si>
  <si>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</si>
  <si>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</si>
  <si>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</si>
  <si>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</si>
  <si>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</si>
  <si>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</si>
  <si>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</si>
  <si>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</si>
  <si>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</si>
  <si>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</si>
  <si>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</si>
  <si>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</si>
  <si>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</si>
  <si>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</si>
  <si>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</si>
  <si>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</si>
  <si>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</si>
  <si>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</si>
  <si>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</si>
  <si>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</si>
  <si>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</si>
  <si>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</si>
  <si>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</si>
  <si>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</si>
  <si>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</si>
  <si>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</si>
  <si>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</si>
  <si>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</si>
  <si>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</si>
  <si>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</si>
  <si>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</si>
  <si>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</si>
  <si>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</si>
  <si>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</si>
  <si>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</si>
  <si>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</si>
  <si>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</si>
  <si>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</si>
  <si>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</si>
  <si>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</si>
  <si>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</si>
  <si>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</si>
  <si>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</si>
  <si>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</si>
  <si>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</si>
  <si>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</si>
  <si>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</si>
  <si>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</si>
  <si>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</si>
  <si>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</si>
  <si>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</si>
  <si>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</si>
  <si>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</si>
  <si>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</si>
  <si>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</si>
  <si>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</si>
  <si>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</si>
  <si>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</si>
  <si>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</si>
  <si>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</si>
  <si>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</si>
  <si>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</si>
  <si>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</si>
  <si>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</si>
  <si>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</si>
  <si>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</si>
  <si>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</si>
  <si>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</si>
  <si>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</si>
  <si>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</si>
  <si>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</si>
  <si>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</si>
  <si>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</si>
  <si>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</si>
  <si>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</si>
  <si>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</si>
  <si>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</si>
  <si>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</si>
  <si>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</si>
  <si>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</si>
  <si>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</si>
  <si>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</si>
  <si>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</si>
  <si>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</si>
  <si>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</si>
  <si>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</si>
  <si>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</si>
  <si>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</si>
  <si>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</si>
  <si>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</si>
  <si>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</si>
  <si>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</si>
  <si>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</si>
  <si>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</si>
  <si>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</si>
  <si>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</si>
  <si>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</si>
  <si>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</si>
  <si>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</si>
  <si>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</si>
  <si>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</si>
  <si>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</si>
  <si>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</si>
  <si>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</si>
  <si>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</si>
  <si>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</si>
  <si>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</si>
  <si>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</si>
  <si>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</si>
  <si>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</si>
  <si>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</si>
  <si>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</si>
  <si>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</si>
  <si>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</si>
  <si>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</si>
  <si>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</si>
  <si>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</si>
  <si>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</si>
  <si>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</si>
  <si>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</si>
  <si>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</si>
  <si>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</si>
  <si>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</si>
  <si>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</si>
  <si>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</si>
  <si>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</si>
  <si>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</si>
  <si>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</si>
  <si>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</si>
  <si>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</si>
  <si>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</si>
  <si>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</si>
  <si>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</si>
  <si>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</si>
  <si>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</si>
  <si>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</si>
  <si>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</si>
  <si>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</si>
  <si>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</si>
  <si>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</si>
  <si>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</si>
  <si>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</si>
  <si>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</si>
  <si>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</si>
  <si>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</si>
  <si>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</si>
  <si>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</si>
  <si>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</si>
  <si>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</si>
  <si>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</si>
  <si>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</si>
  <si>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</si>
  <si>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</si>
  <si>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</si>
  <si>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</si>
  <si>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</si>
  <si>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</si>
  <si>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</si>
  <si>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</si>
  <si>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</si>
  <si>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</si>
  <si>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</si>
  <si>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</si>
  <si>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</si>
  <si>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</si>
  <si>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</si>
  <si>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</si>
  <si>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</si>
  <si>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</si>
  <si>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</si>
  <si>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</si>
  <si>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</si>
  <si>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</si>
  <si>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</si>
  <si>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</si>
  <si>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</si>
  <si>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</si>
  <si>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</si>
  <si>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</si>
  <si>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</si>
  <si>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</si>
  <si>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</si>
  <si>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</si>
  <si>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</si>
  <si>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</si>
  <si>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</si>
  <si>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</si>
  <si>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</si>
  <si>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</si>
  <si>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</si>
  <si>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</si>
  <si>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</si>
  <si>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</si>
  <si>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</si>
  <si>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</si>
  <si>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</si>
  <si>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</si>
  <si>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</si>
  <si>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</si>
  <si>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</si>
  <si>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</si>
  <si>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</si>
  <si>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</si>
  <si>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</si>
  <si>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</si>
  <si>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</si>
  <si>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</si>
  <si>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</si>
  <si>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</si>
  <si>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</si>
  <si>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</si>
  <si>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</si>
  <si>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</si>
  <si>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</si>
  <si>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</si>
  <si>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</si>
  <si>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</si>
  <si>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</si>
  <si>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</si>
  <si>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</si>
  <si>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</si>
  <si>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</si>
  <si>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</si>
  <si>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</si>
  <si>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</si>
  <si>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</si>
  <si>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</si>
  <si>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</si>
  <si>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</si>
  <si>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</si>
  <si>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</si>
  <si>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</si>
  <si>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</si>
  <si>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</si>
  <si>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</si>
  <si>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</si>
  <si>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</si>
  <si>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</si>
  <si>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</si>
  <si>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</si>
  <si>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</si>
  <si>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</si>
  <si>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</si>
  <si>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</si>
  <si>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</si>
  <si>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</si>
  <si>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</si>
  <si>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</si>
  <si>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</si>
  <si>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</si>
  <si>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</si>
  <si>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</si>
  <si>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</si>
  <si>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</si>
  <si>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</si>
  <si>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</si>
  <si>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</si>
  <si>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</si>
  <si>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</si>
  <si>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</si>
  <si>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</si>
  <si>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</si>
  <si>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</si>
  <si>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</si>
  <si>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</si>
  <si>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</si>
  <si>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</si>
  <si>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</si>
  <si>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</si>
  <si>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</si>
  <si>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</si>
  <si>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</si>
  <si>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</si>
  <si>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</si>
  <si>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</si>
  <si>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</si>
  <si>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</si>
  <si>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</si>
  <si>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</si>
  <si>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</si>
  <si>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</si>
  <si>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</si>
  <si>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</si>
  <si>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</si>
  <si>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</si>
  <si>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</si>
  <si>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</si>
  <si>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</si>
  <si>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</si>
  <si>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</si>
  <si>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</si>
  <si>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</si>
  <si>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</si>
  <si>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</si>
  <si>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</si>
  <si>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</si>
  <si>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</si>
  <si>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</si>
  <si>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</si>
  <si>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</si>
  <si>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</si>
  <si>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</si>
  <si>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</si>
  <si>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</si>
  <si>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</si>
  <si>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</si>
  <si>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</si>
  <si>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</si>
  <si>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</si>
  <si>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</si>
  <si>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</si>
  <si>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</si>
  <si>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</si>
  <si>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</si>
  <si>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</si>
  <si>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</si>
  <si>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</si>
  <si>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</si>
  <si>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</si>
  <si>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</si>
  <si>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</si>
  <si>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</si>
  <si>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</si>
  <si>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</si>
  <si>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</si>
  <si>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</si>
  <si>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</si>
  <si>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</si>
  <si>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</si>
  <si>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</si>
  <si>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</si>
  <si>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</si>
  <si>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</si>
  <si>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</si>
  <si>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</si>
  <si>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</si>
  <si>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</si>
  <si>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</si>
  <si>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</si>
  <si>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</si>
  <si>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</si>
  <si>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</si>
  <si>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</si>
  <si>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</si>
  <si>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</si>
  <si>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</si>
  <si>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</si>
  <si>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</si>
  <si>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</si>
  <si>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</si>
  <si>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</si>
  <si>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</si>
  <si>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</si>
  <si>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</si>
  <si>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</si>
  <si>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</si>
  <si>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</si>
  <si>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</si>
  <si>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</si>
  <si>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</si>
  <si>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</si>
  <si>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</si>
  <si>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</si>
  <si>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</si>
  <si>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</si>
  <si>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</si>
  <si>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</si>
  <si>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</si>
  <si>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</si>
  <si>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</si>
  <si>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</si>
  <si>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</si>
  <si>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</si>
  <si>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</si>
  <si>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</si>
  <si>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</si>
  <si>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</si>
  <si>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</si>
  <si>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</si>
  <si>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</si>
  <si>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</si>
  <si>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</si>
  <si>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</si>
  <si>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</si>
  <si>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</si>
  <si>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</si>
  <si>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</si>
  <si>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</si>
  <si>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</si>
  <si>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</si>
  <si>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</si>
  <si>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</si>
  <si>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</si>
  <si>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</si>
  <si>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</si>
  <si>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</si>
  <si>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</si>
  <si>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</si>
  <si>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</si>
  <si>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</si>
  <si>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</si>
  <si>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</si>
  <si>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</si>
  <si>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</si>
  <si>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</si>
  <si>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</si>
  <si>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</si>
  <si>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</si>
  <si>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</si>
  <si>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</si>
  <si>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</si>
  <si>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</si>
  <si>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</si>
  <si>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</si>
  <si>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</si>
  <si>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</si>
  <si>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</si>
  <si>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</si>
  <si>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</si>
  <si>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</si>
  <si>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</si>
  <si>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</si>
  <si>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</si>
  <si>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</si>
  <si>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</si>
  <si>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</si>
  <si>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</si>
  <si>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</si>
  <si>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</si>
  <si>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</si>
  <si>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</si>
  <si>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</si>
  <si>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</si>
  <si>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</si>
  <si>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</si>
  <si>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</si>
  <si>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</si>
  <si>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</si>
  <si>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</si>
  <si>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</si>
  <si>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</si>
  <si>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</si>
  <si>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</si>
  <si>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</si>
  <si>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</si>
  <si>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</si>
  <si>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</si>
  <si>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</si>
  <si>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</si>
  <si>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</si>
  <si>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</si>
  <si>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</si>
  <si>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</si>
  <si>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</si>
  <si>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</si>
  <si>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</si>
  <si>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</si>
  <si>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</si>
  <si>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</si>
  <si>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</si>
  <si>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</si>
  <si>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</si>
  <si>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</si>
  <si>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</si>
  <si>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</si>
  <si>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</si>
  <si>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</si>
  <si>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</si>
  <si>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</si>
  <si>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</si>
  <si>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</si>
  <si>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</si>
  <si>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</si>
  <si>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</si>
  <si>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</si>
  <si>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</si>
  <si>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</si>
  <si>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</si>
  <si>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</si>
  <si>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</si>
  <si>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</si>
  <si>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</si>
  <si>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</si>
  <si>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</si>
  <si>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</si>
  <si>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</si>
  <si>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</si>
  <si>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</si>
  <si>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</si>
  <si>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</si>
  <si>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</si>
  <si>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</si>
  <si>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</si>
  <si>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</si>
  <si>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</si>
  <si>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</si>
  <si>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</si>
  <si>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</si>
  <si>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</si>
  <si>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</si>
  <si>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</si>
  <si>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</si>
  <si>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</si>
  <si>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</si>
  <si>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</si>
  <si>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</si>
  <si>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</si>
  <si>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</si>
  <si>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</si>
  <si>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</si>
  <si>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</si>
  <si>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</si>
  <si>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</si>
  <si>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</si>
  <si>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</si>
  <si>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</si>
  <si>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</si>
  <si>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</si>
  <si>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</si>
  <si>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</si>
  <si>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</si>
  <si>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</si>
  <si>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</si>
  <si>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</si>
  <si>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</si>
  <si>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</si>
  <si>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</si>
  <si>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</si>
  <si>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</si>
  <si>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</si>
  <si>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</si>
  <si>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</si>
  <si>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</si>
  <si>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</si>
  <si>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</si>
  <si>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</si>
  <si>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</si>
  <si>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</si>
  <si>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</si>
  <si>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</si>
  <si>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</si>
  <si>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</si>
  <si>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</si>
  <si>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</si>
  <si>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</si>
  <si>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</si>
  <si>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</si>
  <si>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</si>
  <si>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</si>
  <si>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</si>
  <si>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</si>
  <si>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</si>
  <si>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</si>
  <si>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</si>
  <si>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</si>
  <si>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</si>
  <si>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</si>
  <si>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</si>
  <si>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</si>
  <si>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</si>
  <si>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</si>
  <si>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</si>
  <si>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</si>
  <si>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</si>
  <si>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</si>
  <si>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</si>
  <si>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</si>
  <si>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</si>
  <si>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</si>
  <si>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</si>
  <si>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</si>
  <si>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</si>
  <si>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</si>
  <si>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</si>
  <si>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</si>
  <si>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</si>
  <si>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</si>
  <si>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</si>
  <si>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</si>
  <si>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</si>
  <si>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</si>
  <si>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</si>
  <si>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</si>
  <si>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</si>
  <si>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</si>
  <si>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</si>
  <si>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</si>
  <si>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</si>
  <si>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</si>
  <si>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</si>
  <si>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</si>
  <si>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</si>
  <si>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</si>
  <si>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</si>
  <si>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</si>
  <si>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</si>
  <si>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</si>
  <si>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</si>
  <si>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</si>
  <si>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</si>
  <si>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</si>
  <si>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</si>
  <si>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</si>
  <si>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</si>
  <si>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</si>
  <si>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</si>
  <si>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</si>
  <si>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</si>
  <si>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</si>
  <si>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</si>
  <si>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</si>
  <si>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</si>
  <si>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</si>
  <si>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</si>
  <si>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</si>
  <si>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</si>
  <si>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</si>
  <si>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</si>
  <si>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</si>
  <si>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</si>
  <si>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</si>
  <si>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</si>
  <si>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</si>
  <si>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</si>
  <si>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</si>
  <si>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</si>
  <si>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</si>
  <si>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</si>
  <si>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</si>
  <si>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</si>
  <si>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</si>
  <si>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</si>
  <si>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</si>
  <si>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</si>
  <si>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</si>
  <si>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</si>
  <si>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</si>
  <si>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</si>
  <si>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</si>
  <si>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</si>
  <si>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</si>
  <si>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</si>
  <si>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</si>
  <si>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</si>
  <si>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</si>
  <si>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</si>
  <si>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</si>
  <si>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</si>
  <si>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</si>
  <si>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</si>
  <si>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</si>
  <si>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</si>
  <si>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</si>
  <si>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</si>
  <si>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</si>
  <si>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</si>
  <si>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</si>
  <si>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</si>
  <si>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</si>
  <si>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</si>
  <si>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</si>
  <si>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</si>
  <si>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</si>
  <si>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</si>
  <si>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</si>
  <si>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</si>
  <si>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</si>
  <si>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</si>
  <si>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</si>
  <si>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</si>
  <si>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</si>
  <si>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</si>
  <si>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</si>
  <si>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</si>
  <si>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</si>
  <si>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</si>
  <si>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</si>
  <si>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</si>
  <si>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</si>
  <si>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</si>
  <si>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</si>
  <si>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</si>
  <si>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</si>
  <si>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</si>
  <si>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</si>
  <si>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</si>
  <si>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</si>
  <si>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</si>
  <si>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</si>
  <si>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</si>
  <si>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</si>
  <si>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</si>
  <si>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</si>
  <si>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</si>
  <si>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</si>
  <si>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</si>
  <si>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</si>
  <si>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</si>
  <si>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</si>
  <si>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</si>
  <si>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</si>
  <si>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</si>
  <si>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</si>
  <si>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</si>
  <si>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</si>
  <si>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</si>
  <si>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</si>
  <si>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</si>
  <si>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</si>
  <si>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</si>
  <si>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</si>
  <si>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</si>
  <si>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</si>
  <si>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</si>
  <si>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</si>
  <si>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</si>
  <si>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</si>
  <si>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</si>
  <si>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</si>
  <si>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</si>
  <si>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</si>
  <si>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</si>
  <si>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</si>
  <si>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</si>
  <si>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</si>
  <si>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</si>
  <si>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</si>
  <si>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</si>
  <si>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</si>
  <si>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</si>
  <si>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</si>
  <si>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</si>
  <si>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</si>
  <si>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</si>
  <si>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</si>
  <si>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</si>
  <si>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</si>
  <si>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</si>
  <si>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</si>
  <si>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</si>
  <si>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</si>
  <si>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</si>
  <si>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</si>
  <si>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</si>
  <si>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</si>
  <si>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</si>
  <si>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</si>
  <si>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</si>
  <si>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</si>
  <si>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</si>
  <si>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</si>
  <si>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</si>
  <si>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</si>
  <si>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</si>
  <si>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</si>
  <si>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</si>
  <si>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</si>
  <si>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</si>
  <si>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</si>
  <si>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</si>
  <si>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</si>
  <si>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</si>
  <si>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</si>
  <si>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</si>
  <si>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</si>
  <si>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</si>
  <si>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</si>
  <si>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</si>
  <si>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</si>
  <si>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</si>
  <si>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</si>
  <si>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</si>
  <si>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</si>
  <si>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</si>
  <si>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</si>
  <si>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</si>
  <si>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</si>
  <si>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</si>
  <si>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</si>
  <si>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</si>
  <si>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</si>
  <si>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</si>
  <si>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</si>
  <si>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</si>
  <si>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</si>
  <si>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</si>
  <si>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</si>
  <si>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</si>
  <si>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</si>
  <si>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</si>
  <si>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</si>
  <si>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</si>
  <si>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</si>
  <si>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</si>
  <si>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</si>
  <si>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</si>
  <si>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</si>
  <si>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</si>
  <si>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</si>
  <si>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</si>
  <si>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</si>
  <si>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</si>
  <si>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</si>
  <si>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</si>
  <si>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</si>
  <si>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</si>
  <si>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</si>
  <si>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</si>
  <si>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</si>
  <si>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</si>
  <si>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</si>
  <si>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</si>
  <si>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</si>
  <si>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</si>
  <si>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</si>
  <si>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</si>
  <si>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</si>
  <si>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</si>
  <si>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</si>
  <si>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</si>
  <si>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</si>
  <si>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</si>
  <si>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</si>
  <si>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</si>
  <si>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</si>
  <si>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</si>
  <si>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</si>
  <si>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</si>
  <si>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</si>
  <si>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</si>
  <si>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</si>
  <si>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</si>
  <si>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</si>
  <si>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</si>
  <si>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</si>
  <si>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</si>
  <si>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</si>
  <si>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</si>
  <si>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</si>
  <si>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</si>
  <si>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</si>
  <si>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</si>
  <si>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</si>
  <si>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</si>
  <si>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</si>
  <si>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</si>
  <si>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</si>
  <si>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</si>
  <si>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</si>
  <si>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</si>
  <si>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</si>
  <si>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</si>
  <si>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</si>
  <si>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</si>
  <si>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</si>
  <si>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</si>
  <si>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</si>
  <si>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</si>
  <si>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</si>
  <si>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</si>
  <si>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</si>
  <si>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</si>
  <si>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</si>
  <si>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</si>
  <si>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</si>
  <si>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</si>
  <si>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</si>
  <si>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</si>
  <si>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</si>
  <si>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</si>
  <si>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</si>
  <si>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</si>
  <si>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</si>
  <si>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</si>
  <si>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</si>
  <si>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</si>
  <si>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</si>
  <si>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</si>
  <si>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</si>
  <si>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</si>
  <si>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</si>
  <si>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</si>
  <si>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</si>
  <si>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</si>
  <si>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</si>
  <si>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</si>
  <si>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</si>
  <si>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</si>
  <si>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</si>
  <si>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</si>
  <si>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</si>
  <si>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</si>
  <si>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</si>
  <si>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</si>
  <si>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</si>
  <si>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</si>
  <si>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</si>
  <si>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</si>
  <si>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</si>
  <si>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</si>
  <si>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</si>
  <si>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</si>
  <si>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</si>
  <si>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</si>
  <si>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</si>
  <si>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</si>
  <si>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</si>
  <si>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</si>
  <si>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</si>
  <si>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</si>
  <si>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</si>
  <si>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</si>
  <si>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</si>
  <si>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</si>
  <si>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</si>
  <si>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</si>
  <si>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</si>
  <si>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</si>
  <si>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</si>
  <si>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</si>
  <si>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</si>
  <si>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</si>
  <si>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</si>
  <si>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</si>
  <si>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</si>
  <si>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</si>
  <si>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</si>
  <si>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</si>
  <si>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</si>
  <si>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</si>
  <si>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</si>
  <si>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</si>
  <si>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</si>
  <si>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</si>
  <si>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</si>
  <si>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</si>
  <si>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</si>
  <si>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</si>
  <si>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</si>
  <si>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</si>
  <si>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</si>
  <si>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</si>
  <si>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</si>
  <si>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</si>
  <si>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</si>
  <si>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</si>
  <si>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</si>
  <si>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</si>
  <si>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</si>
  <si>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</si>
  <si>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</si>
  <si>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</si>
  <si>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</si>
  <si>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</si>
  <si>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</si>
  <si>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</si>
  <si>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</si>
  <si>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</si>
  <si>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</si>
  <si>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</si>
  <si>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</si>
  <si>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</si>
  <si>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</si>
  <si>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</si>
  <si>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</si>
  <si>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</si>
  <si>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</si>
  <si>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</si>
  <si>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</si>
  <si>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</si>
  <si>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</si>
  <si>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</si>
  <si>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</si>
  <si>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</si>
  <si>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</si>
  <si>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</si>
  <si>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</si>
  <si>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</si>
  <si>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</si>
  <si>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</si>
  <si>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</si>
  <si>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</si>
  <si>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</si>
  <si>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</si>
  <si>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</si>
  <si>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</si>
  <si>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</si>
  <si>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</si>
  <si>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</si>
  <si>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</si>
  <si>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</si>
  <si>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</si>
  <si>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</si>
  <si>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</si>
  <si>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</si>
  <si>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</si>
  <si>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</si>
  <si>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</si>
  <si>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</si>
  <si>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</si>
  <si>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</si>
  <si>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</si>
  <si>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</si>
  <si>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</si>
  <si>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</si>
  <si>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</si>
  <si>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</si>
  <si>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</si>
  <si>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</si>
  <si>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</si>
  <si>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</si>
  <si>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</si>
  <si>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</si>
  <si>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</si>
  <si>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</si>
  <si>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</si>
  <si>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</si>
  <si>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</si>
  <si>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</si>
  <si>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</si>
  <si>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</si>
  <si>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</si>
  <si>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</si>
  <si>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</si>
  <si>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</si>
  <si>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</si>
  <si>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</si>
  <si>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</si>
  <si>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</si>
  <si>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</si>
  <si>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</si>
  <si>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</si>
  <si>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</si>
  <si>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</si>
  <si>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</si>
  <si>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</si>
  <si>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</si>
  <si>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</si>
  <si>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</si>
  <si>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</si>
  <si>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</si>
  <si>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</si>
  <si>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</si>
  <si>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</si>
  <si>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</si>
  <si>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</si>
  <si>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</si>
  <si>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</si>
  <si>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</si>
  <si>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</si>
  <si>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</si>
  <si>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</si>
  <si>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</si>
  <si>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</si>
  <si>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</si>
  <si>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</si>
  <si>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</si>
  <si>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</si>
  <si>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</si>
  <si>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</si>
  <si>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</si>
  <si>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</si>
  <si>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</si>
  <si>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</si>
  <si>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</si>
  <si>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</si>
  <si>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</si>
  <si>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</si>
  <si>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</si>
  <si>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</si>
  <si>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</si>
  <si>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</si>
  <si>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</si>
  <si>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</si>
  <si>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</si>
  <si>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</si>
  <si>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</si>
  <si>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</si>
  <si>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</si>
  <si>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</si>
  <si>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</si>
  <si>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</si>
  <si>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</si>
  <si>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</si>
  <si>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</si>
  <si>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</si>
  <si>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</si>
  <si>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</si>
  <si>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</si>
  <si>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</si>
  <si>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</si>
  <si>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</si>
  <si>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</si>
  <si>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</si>
  <si>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</si>
  <si>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</si>
  <si>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</si>
  <si>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</si>
  <si>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</si>
  <si>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</si>
  <si>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</si>
  <si>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</si>
  <si>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</si>
  <si>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</si>
  <si>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</si>
  <si>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</si>
  <si>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</si>
  <si>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</si>
  <si>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</si>
  <si>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</si>
  <si>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</si>
  <si>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</si>
  <si>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</si>
  <si>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</si>
  <si>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</si>
  <si>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</si>
  <si>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</si>
  <si>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</si>
  <si>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</si>
  <si>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</si>
  <si>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</si>
  <si>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</si>
  <si>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</si>
  <si>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</si>
  <si>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</si>
  <si>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</si>
  <si>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</si>
  <si>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</si>
  <si>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</si>
  <si>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</si>
  <si>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</si>
  <si>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</si>
  <si>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</si>
  <si>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</si>
  <si>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</si>
  <si>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</si>
  <si>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</si>
  <si>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</si>
  <si>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</si>
  <si>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</si>
  <si>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</si>
  <si>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</si>
  <si>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</si>
  <si>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</si>
  <si>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</si>
  <si>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</si>
  <si>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</si>
  <si>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</si>
  <si>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</si>
  <si>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</si>
  <si>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</si>
  <si>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</si>
  <si>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</si>
  <si>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</si>
  <si>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</si>
  <si>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</si>
  <si>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</si>
  <si>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</si>
  <si>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</si>
  <si>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</si>
  <si>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</si>
  <si>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</si>
  <si>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</si>
  <si>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</si>
  <si>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</si>
  <si>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</si>
  <si>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</si>
  <si>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</si>
  <si>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</si>
  <si>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</si>
  <si>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</si>
  <si>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</si>
  <si>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</si>
  <si>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</si>
  <si>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</si>
  <si>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</si>
  <si>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</si>
  <si>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</si>
  <si>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</si>
  <si>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</si>
  <si>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</si>
  <si>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</si>
  <si>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</si>
  <si>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</si>
  <si>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</si>
  <si>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</si>
  <si>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</si>
  <si>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</si>
  <si>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</si>
  <si>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</si>
  <si>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</si>
  <si>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</si>
  <si>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</si>
  <si>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</si>
  <si>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</si>
  <si>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</si>
  <si>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</si>
  <si>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</si>
  <si>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</si>
  <si>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</si>
  <si>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</si>
  <si>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</si>
  <si>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</si>
  <si>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</si>
  <si>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</si>
  <si>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</si>
  <si>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</si>
  <si>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</si>
  <si>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</si>
  <si>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</si>
  <si>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</si>
  <si>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</si>
  <si>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</si>
  <si>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</si>
  <si>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</si>
  <si>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</si>
  <si>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</si>
  <si>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</si>
  <si>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</si>
  <si>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</si>
  <si>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</si>
  <si>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</si>
  <si>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</si>
  <si>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</si>
  <si>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</si>
  <si>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</si>
  <si>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</si>
  <si>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</si>
  <si>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</si>
  <si>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</si>
  <si>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</si>
  <si>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</si>
  <si>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</si>
  <si>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</si>
  <si>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</si>
  <si>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</si>
  <si>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</si>
  <si>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</si>
  <si>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</si>
  <si>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</si>
  <si>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</si>
  <si>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</si>
  <si>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</si>
  <si>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</si>
  <si>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</si>
  <si>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</si>
  <si>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</si>
  <si>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</si>
  <si>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</si>
  <si>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</si>
  <si>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</si>
  <si>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</si>
  <si>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</si>
  <si>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</si>
  <si>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</si>
  <si>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</si>
  <si>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</si>
  <si>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</si>
  <si>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</si>
  <si>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</si>
  <si>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</si>
  <si>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</si>
  <si>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</si>
  <si>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</si>
  <si>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</si>
  <si>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</si>
  <si>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</si>
  <si>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</si>
  <si>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</si>
  <si>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</si>
  <si>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</si>
  <si>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</si>
  <si>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</si>
  <si>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</si>
  <si>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</si>
  <si>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</si>
  <si>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</si>
  <si>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</si>
  <si>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</si>
  <si>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</si>
  <si>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</si>
  <si>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</si>
  <si>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</si>
  <si>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</si>
  <si>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</si>
  <si>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</si>
  <si>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</si>
  <si>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</si>
  <si>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</si>
  <si>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</si>
  <si>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</si>
  <si>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</si>
  <si>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</si>
  <si>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</si>
  <si>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</si>
  <si>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</si>
  <si>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</si>
  <si>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</si>
  <si>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</si>
  <si>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</si>
  <si>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</si>
  <si>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</si>
  <si>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</si>
  <si>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</si>
  <si>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</si>
  <si>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</si>
  <si>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</si>
  <si>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</si>
  <si>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</si>
  <si>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</si>
  <si>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</si>
  <si>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</si>
  <si>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</si>
  <si>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</si>
  <si>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</si>
  <si>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</si>
  <si>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</si>
  <si>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</si>
  <si>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</si>
  <si>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</si>
  <si>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</si>
  <si>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</si>
  <si>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</si>
  <si>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</si>
  <si>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</si>
  <si>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</si>
  <si>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</si>
  <si>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</si>
  <si>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</si>
  <si>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</si>
  <si>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</si>
  <si>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</si>
  <si>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</si>
  <si>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</si>
  <si>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</si>
  <si>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</si>
  <si>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</si>
  <si>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</si>
  <si>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</si>
  <si>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</si>
  <si>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</si>
  <si>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</si>
  <si>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</si>
  <si>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</si>
  <si>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</si>
  <si>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</si>
  <si>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</si>
  <si>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</si>
  <si>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</si>
  <si>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</si>
  <si>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</si>
  <si>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</si>
  <si>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</si>
  <si>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</si>
  <si>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</si>
  <si>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</si>
  <si>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</si>
  <si>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</si>
  <si>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</si>
  <si>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</si>
  <si>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</si>
  <si>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</si>
  <si>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</si>
  <si>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</si>
  <si>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</si>
  <si>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</si>
  <si>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</si>
  <si>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</si>
  <si>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</si>
  <si>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</si>
  <si>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</si>
  <si>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</si>
  <si>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</si>
  <si>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</si>
  <si>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</si>
  <si>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</si>
  <si>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</si>
  <si>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</si>
  <si>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</si>
  <si>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</si>
  <si>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</si>
  <si>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</si>
  <si>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</si>
  <si>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</si>
  <si>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</si>
  <si>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</si>
  <si>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</si>
  <si>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</si>
  <si>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</si>
  <si>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</si>
  <si>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</si>
  <si>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</si>
  <si>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</si>
  <si>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</si>
  <si>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</si>
  <si>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</si>
  <si>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</si>
  <si>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</si>
  <si>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</si>
  <si>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</si>
  <si>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</si>
  <si>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</si>
  <si>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</si>
  <si>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</si>
  <si>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</si>
  <si>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</si>
  <si>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</si>
  <si>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</si>
  <si>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</si>
  <si>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</si>
  <si>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</si>
  <si>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</si>
  <si>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</si>
  <si>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</si>
  <si>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</si>
  <si>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</si>
  <si>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</si>
  <si>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</si>
  <si>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</si>
  <si>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</si>
  <si>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</si>
  <si>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</si>
  <si>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</si>
  <si>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</si>
  <si>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</si>
  <si>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</si>
  <si>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</si>
  <si>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</si>
  <si>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</si>
  <si>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</si>
  <si>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</si>
  <si>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</si>
  <si>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</si>
  <si>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</si>
  <si>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</si>
  <si>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</si>
  <si>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</si>
  <si>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</si>
  <si>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</si>
  <si>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</si>
  <si>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</si>
  <si>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</si>
  <si>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</si>
  <si>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</si>
  <si>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</si>
  <si>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</si>
  <si>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</si>
  <si>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</si>
  <si>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</si>
  <si>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</si>
  <si>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</si>
  <si>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</si>
  <si>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</si>
  <si>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</si>
  <si>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</si>
  <si>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</si>
  <si>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</si>
  <si>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</si>
  <si>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</si>
  <si>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</si>
  <si>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</si>
  <si>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</si>
  <si>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</si>
  <si>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</si>
  <si>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</si>
  <si>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</si>
  <si>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</si>
  <si>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</si>
  <si>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</si>
  <si>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</si>
  <si>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</si>
  <si>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</si>
  <si>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</si>
  <si>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</si>
  <si>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</si>
  <si>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</si>
  <si>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</si>
  <si>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</si>
  <si>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</si>
  <si>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</si>
  <si>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</si>
  <si>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</si>
  <si>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</si>
  <si>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</si>
  <si>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</si>
  <si>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</si>
  <si>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</si>
  <si>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</si>
  <si>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</si>
  <si>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</si>
  <si>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</si>
  <si>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</si>
  <si>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</si>
  <si>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</si>
  <si>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</si>
  <si>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</si>
  <si>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</si>
  <si>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</si>
  <si>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</si>
  <si>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</si>
  <si>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</si>
  <si>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</si>
  <si>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</si>
  <si>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</si>
  <si>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</si>
  <si>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</si>
  <si>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</si>
  <si>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</si>
  <si>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</si>
  <si>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</si>
  <si>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</si>
  <si>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</si>
  <si>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</si>
  <si>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</si>
  <si>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</si>
  <si>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</si>
  <si>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</si>
  <si>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</si>
  <si>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</si>
  <si>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</si>
  <si>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</si>
  <si>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</si>
  <si>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</si>
  <si>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</si>
  <si>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</si>
  <si>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</si>
  <si>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</si>
  <si>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</si>
  <si>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</si>
  <si>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</si>
  <si>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</si>
  <si>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</si>
  <si>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</si>
  <si>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</si>
  <si>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</si>
  <si>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</si>
  <si>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</si>
  <si>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</si>
  <si>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</si>
  <si>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</si>
  <si>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</si>
  <si>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</si>
  <si>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</si>
  <si>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</si>
  <si>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</si>
  <si>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</si>
  <si>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</si>
  <si>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</si>
  <si>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</si>
  <si>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</si>
  <si>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</si>
  <si>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</si>
  <si>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</si>
  <si>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</si>
  <si>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</si>
  <si>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</si>
  <si>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</si>
  <si>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</si>
  <si>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</si>
  <si>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</si>
  <si>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</si>
  <si>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</si>
  <si>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</si>
  <si>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</si>
  <si>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</si>
  <si>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</si>
  <si>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</si>
  <si>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</si>
  <si>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</si>
  <si>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</si>
  <si>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</si>
  <si>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</si>
  <si>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</si>
  <si>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</si>
  <si>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</si>
  <si>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</si>
  <si>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</si>
  <si>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</si>
  <si>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</si>
  <si>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</si>
  <si>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</si>
  <si>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</si>
  <si>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</si>
  <si>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</si>
  <si>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</si>
  <si>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</si>
  <si>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</si>
  <si>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</si>
  <si>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</si>
  <si>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</si>
  <si>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</si>
  <si>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</si>
  <si>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</si>
  <si>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</si>
  <si>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</si>
  <si>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</si>
  <si>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</si>
  <si>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</si>
  <si>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</si>
  <si>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</si>
  <si>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</si>
  <si>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</si>
  <si>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</si>
  <si>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</si>
  <si>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</si>
  <si>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</si>
  <si>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</si>
  <si>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</si>
  <si>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</si>
  <si>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</si>
  <si>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</si>
  <si>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</si>
  <si>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</si>
  <si>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</si>
  <si>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</si>
  <si>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</si>
  <si>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</si>
  <si>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</si>
  <si>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</si>
  <si>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</si>
  <si>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</si>
  <si>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</si>
  <si>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</si>
  <si>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</si>
  <si>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</si>
  <si>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</si>
  <si>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</si>
  <si>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</si>
  <si>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</si>
  <si>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</si>
  <si>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</si>
  <si>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</si>
  <si>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</si>
  <si>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</si>
  <si>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</si>
  <si>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</si>
  <si>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</si>
  <si>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</si>
  <si>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</si>
  <si>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</si>
  <si>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</si>
  <si>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</si>
  <si>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</si>
  <si>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</si>
  <si>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</si>
  <si>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</si>
  <si>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</si>
  <si>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</si>
  <si>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</si>
  <si>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</si>
  <si>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</si>
  <si>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</si>
  <si>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</si>
  <si>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</si>
  <si>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</si>
  <si>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</si>
  <si>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</si>
  <si>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</si>
  <si>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</si>
  <si>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</si>
  <si>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</si>
  <si>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</si>
  <si>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</si>
  <si>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</si>
  <si>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</si>
  <si>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</si>
  <si>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</si>
  <si>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</si>
  <si>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</si>
  <si>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</si>
  <si>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</si>
  <si>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</si>
  <si>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</si>
  <si>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</si>
  <si>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</si>
  <si>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</si>
  <si>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</si>
  <si>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</si>
  <si>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</si>
  <si>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</si>
  <si>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</si>
  <si>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</si>
  <si>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</si>
  <si>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</si>
  <si>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</si>
  <si>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</si>
  <si>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</si>
  <si>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</si>
  <si>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</si>
  <si>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</si>
  <si>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</si>
  <si>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</si>
  <si>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</si>
  <si>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</si>
  <si>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</si>
  <si>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</si>
  <si>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</si>
  <si>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</si>
  <si>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</si>
  <si>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</si>
  <si>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</si>
  <si>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</si>
  <si>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</si>
  <si>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</si>
  <si>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</si>
  <si>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</si>
  <si>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</si>
  <si>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</si>
  <si>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</si>
  <si>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</si>
  <si>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</si>
  <si>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</si>
  <si>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</si>
  <si>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</si>
  <si>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</si>
  <si>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</si>
  <si>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</si>
  <si>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</si>
  <si>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</si>
  <si>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</si>
  <si>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</si>
  <si>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</si>
  <si>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</si>
  <si>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</si>
  <si>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</si>
  <si>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</si>
  <si>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</si>
  <si>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</si>
  <si>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</si>
  <si>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</si>
  <si>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</si>
  <si>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</si>
  <si>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</si>
  <si>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</si>
  <si>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</si>
  <si>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</si>
  <si>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</si>
  <si>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</si>
  <si>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</si>
  <si>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</si>
  <si>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</si>
  <si>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</si>
  <si>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</si>
  <si>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</si>
  <si>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</si>
  <si>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</si>
  <si>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</si>
  <si>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</si>
  <si>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</si>
  <si>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</si>
  <si>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</si>
  <si>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</si>
  <si>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</si>
  <si>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</si>
  <si>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</si>
  <si>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</si>
  <si>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</si>
  <si>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</si>
  <si>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</si>
  <si>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</si>
  <si>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</si>
  <si>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</si>
  <si>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</si>
  <si>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</si>
  <si>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</si>
  <si>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</si>
  <si>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</si>
  <si>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</si>
  <si>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</si>
  <si>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</si>
  <si>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</si>
  <si>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</si>
  <si>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</si>
  <si>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</si>
  <si>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</si>
  <si>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</si>
  <si>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</si>
  <si>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</si>
  <si>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</si>
  <si>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</si>
  <si>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</si>
  <si>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</si>
  <si>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</si>
  <si>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</si>
  <si>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</si>
  <si>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</si>
  <si>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</si>
  <si>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</si>
  <si>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</si>
  <si>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</si>
  <si>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</si>
  <si>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</si>
  <si>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</si>
  <si>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</si>
  <si>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</si>
  <si>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</si>
  <si>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</si>
  <si>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</si>
  <si>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</si>
  <si>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</si>
  <si>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</si>
  <si>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</si>
  <si>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</si>
  <si>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</si>
  <si>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</si>
  <si>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</si>
  <si>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</si>
  <si>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</si>
  <si>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</si>
  <si>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</si>
  <si>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</si>
  <si>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</si>
  <si>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</si>
  <si>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</si>
  <si>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</si>
  <si>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</si>
  <si>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</si>
  <si>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</si>
  <si>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</si>
  <si>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</si>
  <si>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</si>
  <si>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</si>
  <si>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</si>
  <si>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</si>
  <si>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</si>
  <si>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</si>
  <si>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</si>
  <si>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</si>
  <si>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</si>
  <si>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</si>
  <si>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</si>
  <si>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</si>
  <si>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</si>
  <si>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</si>
  <si>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</si>
  <si>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</si>
  <si>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</si>
  <si>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</si>
  <si>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</si>
  <si>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</si>
  <si>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</si>
  <si>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</si>
  <si>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</si>
  <si>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</si>
  <si>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</si>
  <si>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</si>
  <si>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</si>
  <si>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</si>
  <si>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</si>
  <si>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</si>
  <si>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</si>
  <si>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</si>
  <si>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</si>
  <si>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</si>
  <si>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</si>
  <si>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</si>
  <si>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</si>
  <si>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</si>
  <si>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</si>
  <si>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</si>
  <si>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</si>
  <si>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</si>
  <si>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</si>
  <si>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</si>
  <si>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</si>
  <si>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</si>
  <si>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</si>
  <si>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</si>
  <si>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</si>
  <si>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</si>
  <si>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</si>
  <si>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</si>
  <si>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</si>
  <si>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</si>
  <si>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</si>
  <si>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</si>
  <si>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</si>
  <si>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</si>
  <si>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</si>
  <si>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</si>
  <si>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</si>
  <si>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</si>
  <si>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</si>
  <si>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</si>
  <si>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</si>
  <si>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</si>
  <si>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</si>
  <si>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</si>
  <si>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</si>
  <si>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</si>
  <si>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</si>
  <si>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</si>
  <si>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</si>
  <si>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</si>
  <si>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</si>
  <si>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</si>
  <si>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</si>
  <si>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</si>
  <si>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</si>
  <si>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</si>
  <si>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</si>
  <si>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</si>
  <si>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</si>
  <si>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</si>
  <si>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</si>
  <si>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</si>
  <si>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</si>
  <si>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</si>
  <si>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</si>
  <si>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</si>
  <si>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</si>
  <si>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</si>
  <si>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</si>
  <si>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</si>
  <si>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</si>
  <si>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</si>
  <si>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</si>
  <si>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</si>
  <si>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</si>
  <si>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</si>
  <si>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</si>
  <si>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</si>
  <si>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</si>
  <si>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</si>
  <si>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</si>
  <si>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</si>
  <si>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</si>
  <si>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</si>
  <si>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</si>
  <si>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</si>
  <si>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</si>
  <si>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</si>
  <si>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</si>
  <si>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</si>
  <si>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</si>
  <si>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</si>
  <si>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</si>
  <si>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</si>
  <si>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</si>
  <si>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</si>
  <si>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</si>
  <si>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</si>
  <si>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</si>
  <si>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</si>
  <si>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</si>
  <si>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</si>
  <si>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</si>
  <si>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</si>
  <si>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</si>
  <si>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</si>
  <si>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</si>
  <si>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</si>
  <si>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</si>
  <si>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</si>
  <si>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</si>
  <si>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</si>
  <si>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</si>
  <si>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</si>
  <si>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</si>
  <si>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</si>
  <si>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</si>
  <si>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</si>
  <si>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</si>
  <si>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</si>
  <si>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</si>
  <si>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</si>
  <si>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</si>
  <si>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</si>
  <si>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</si>
  <si>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</si>
  <si>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</si>
  <si>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</si>
  <si>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</si>
  <si>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</si>
  <si>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</si>
  <si>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</si>
  <si>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</si>
  <si>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</si>
  <si>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</si>
  <si>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</si>
  <si>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</si>
  <si>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</si>
  <si>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</si>
  <si>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</si>
  <si>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</si>
  <si>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</si>
  <si>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</si>
  <si>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</si>
  <si>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</si>
  <si>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</si>
  <si>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</si>
  <si>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</si>
  <si>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</si>
  <si>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</si>
  <si>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</si>
  <si>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</si>
  <si>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</si>
  <si>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</si>
  <si>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</si>
  <si>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</si>
  <si>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</si>
  <si>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</si>
  <si>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</si>
  <si>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</si>
  <si>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</si>
  <si>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</si>
  <si>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</si>
  <si>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</si>
  <si>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</si>
  <si>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</si>
  <si>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</si>
  <si>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</si>
  <si>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</si>
  <si>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</si>
  <si>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</si>
  <si>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</si>
  <si>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</si>
  <si>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</si>
  <si>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</si>
  <si>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</si>
  <si>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</si>
  <si>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</si>
  <si>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</si>
  <si>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</si>
  <si>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</si>
  <si>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</si>
  <si>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</si>
  <si>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</si>
  <si>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</si>
  <si>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</si>
  <si>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</si>
  <si>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</si>
  <si>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</si>
  <si>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</si>
  <si>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</si>
  <si>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</si>
  <si>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</si>
  <si>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</si>
  <si>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</si>
  <si>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</si>
  <si>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</si>
  <si>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</si>
  <si>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</si>
  <si>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</si>
  <si>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</si>
  <si>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</si>
  <si>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</si>
  <si>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</si>
  <si>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</si>
  <si>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</si>
  <si>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</si>
  <si>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</si>
  <si>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</si>
  <si>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</si>
  <si>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</si>
  <si>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</si>
  <si>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</si>
  <si>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</si>
  <si>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</si>
  <si>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</si>
  <si>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</si>
  <si>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</si>
  <si>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</si>
  <si>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</si>
  <si>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</si>
  <si>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</si>
  <si>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</si>
  <si>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</si>
  <si>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</si>
  <si>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</si>
  <si>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</si>
  <si>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</si>
  <si>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</si>
  <si>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</si>
  <si>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</si>
  <si>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</si>
  <si>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</si>
  <si>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</si>
  <si>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</si>
  <si>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</si>
  <si>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</si>
  <si>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</si>
  <si>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</si>
  <si>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</si>
  <si>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</si>
  <si>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</si>
  <si>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</si>
  <si>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</si>
  <si>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</si>
  <si>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</si>
  <si>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</si>
  <si>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</si>
  <si>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</si>
  <si>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</si>
  <si>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</si>
  <si>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</si>
  <si>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</si>
  <si>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</si>
  <si>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</si>
  <si>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</si>
  <si>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</si>
  <si>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</si>
  <si>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</si>
  <si>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</si>
  <si>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</si>
  <si>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</si>
  <si>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</si>
  <si>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</si>
  <si>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</si>
  <si>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</si>
  <si>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</si>
  <si>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</si>
  <si>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</si>
  <si>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</si>
  <si>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</si>
  <si>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</si>
  <si>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</si>
  <si>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</si>
  <si>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</si>
  <si>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</si>
  <si>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</si>
  <si>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</si>
  <si>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</si>
  <si>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</si>
  <si>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</si>
  <si>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</si>
  <si>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</si>
  <si>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</si>
  <si>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</si>
  <si>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</si>
  <si>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</si>
  <si>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</si>
  <si>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</si>
  <si>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</si>
  <si>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</si>
  <si>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</si>
  <si>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</si>
  <si>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</si>
  <si>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</si>
  <si>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</si>
  <si>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</si>
  <si>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</si>
  <si>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</si>
  <si>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</si>
  <si>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</si>
  <si>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</si>
  <si>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</si>
  <si>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</si>
  <si>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</si>
  <si>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</si>
  <si>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</si>
  <si>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</si>
  <si>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</si>
  <si>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</si>
  <si>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</si>
  <si>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</si>
  <si>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</si>
  <si>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</si>
  <si>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</si>
  <si>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</si>
  <si>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</si>
  <si>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</si>
  <si>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</si>
  <si>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</si>
  <si>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</si>
  <si>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</si>
  <si>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</si>
  <si>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</si>
  <si>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</si>
  <si>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</si>
  <si>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</si>
  <si>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</si>
  <si>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</si>
  <si>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</si>
  <si>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</si>
  <si>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</si>
  <si>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</si>
  <si>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</si>
  <si>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</si>
  <si>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</si>
  <si>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</si>
  <si>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</si>
  <si>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</si>
  <si>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</si>
  <si>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</si>
  <si>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</si>
  <si>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</si>
  <si>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</si>
  <si>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</si>
  <si>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</si>
  <si>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</si>
  <si>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</si>
  <si>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</si>
  <si>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</si>
  <si>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</si>
  <si>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</si>
  <si>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</si>
  <si>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</si>
  <si>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</si>
  <si>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</si>
  <si>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</si>
  <si>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</si>
  <si>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</si>
  <si>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</si>
  <si>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</si>
  <si>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</si>
  <si>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</si>
  <si>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</si>
  <si>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</si>
  <si>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</si>
  <si>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</si>
  <si>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</si>
  <si>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</si>
  <si>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</si>
  <si>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</si>
  <si>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</si>
  <si>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</si>
  <si>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</si>
  <si>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</si>
  <si>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</si>
  <si>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</si>
  <si>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</si>
  <si>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</si>
  <si>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</si>
  <si>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</si>
  <si>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</si>
  <si>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</si>
  <si>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</si>
  <si>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</si>
  <si>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</si>
  <si>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</si>
  <si>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</si>
  <si>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</si>
  <si>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</si>
  <si>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</si>
  <si>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</si>
  <si>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</si>
  <si>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</si>
  <si>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</si>
  <si>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</si>
  <si>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</si>
  <si>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</si>
  <si>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</si>
  <si>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</si>
  <si>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</si>
  <si>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</si>
  <si>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</si>
  <si>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</si>
  <si>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</si>
  <si>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</si>
  <si>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</si>
  <si>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</si>
  <si>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</si>
  <si>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</si>
  <si>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</si>
  <si>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</si>
  <si>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</si>
  <si>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</si>
  <si>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</si>
  <si>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</si>
  <si>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</si>
  <si>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</si>
  <si>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</si>
  <si>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</si>
  <si>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</si>
  <si>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</si>
  <si>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</si>
  <si>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</si>
  <si>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</si>
  <si>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</si>
  <si>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</si>
  <si>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</si>
  <si>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</si>
  <si>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</si>
  <si>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</si>
  <si>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</si>
  <si>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</si>
  <si>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</si>
  <si>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</si>
  <si>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</si>
  <si>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</si>
  <si>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</si>
  <si>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</si>
  <si>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</si>
  <si>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</si>
  <si>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</si>
  <si>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</si>
  <si>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</si>
  <si>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</si>
  <si>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</si>
  <si>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</si>
  <si>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</si>
  <si>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</si>
  <si>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</si>
  <si>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</si>
  <si>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</si>
  <si>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</si>
  <si>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</si>
  <si>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</si>
  <si>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</si>
  <si>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</si>
  <si>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</si>
  <si>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</si>
  <si>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</si>
  <si>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</si>
  <si>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</si>
  <si>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</si>
  <si>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</si>
  <si>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</si>
  <si>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</si>
  <si>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</si>
  <si>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</si>
  <si>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</si>
  <si>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</si>
  <si>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</si>
  <si>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</si>
  <si>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</si>
  <si>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</si>
  <si>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</si>
  <si>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</si>
  <si>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</si>
  <si>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</si>
  <si>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</si>
  <si>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</si>
  <si>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</si>
  <si>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</si>
  <si>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</si>
  <si>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</si>
  <si>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</si>
  <si>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</si>
  <si>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</si>
  <si>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</si>
  <si>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</si>
  <si>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</si>
  <si>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</si>
  <si>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</si>
  <si>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</si>
  <si>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</si>
  <si>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</si>
  <si>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</si>
  <si>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</si>
  <si>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</si>
  <si>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</si>
  <si>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</si>
  <si>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</si>
  <si>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</si>
  <si>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</si>
  <si>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</si>
  <si>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</si>
  <si>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</si>
  <si>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</si>
  <si>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</si>
  <si>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</si>
  <si>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</si>
  <si>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</si>
  <si>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</si>
  <si>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</si>
  <si>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</si>
  <si>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</si>
  <si>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</si>
  <si>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</si>
  <si>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</si>
  <si>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</si>
  <si>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</si>
  <si>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</si>
  <si>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</si>
  <si>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</si>
  <si>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</si>
  <si>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</si>
  <si>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</si>
  <si>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</si>
  <si>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</si>
  <si>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</si>
  <si>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</si>
  <si>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</si>
  <si>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</si>
  <si>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</si>
  <si>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</si>
  <si>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</si>
  <si>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</si>
  <si>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</si>
  <si>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</si>
  <si>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</si>
  <si>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</si>
  <si>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</si>
  <si>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</si>
  <si>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</si>
  <si>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</si>
  <si>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</si>
  <si>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</si>
  <si>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</si>
  <si>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</si>
  <si>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</si>
  <si>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</si>
  <si>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</si>
  <si>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</si>
  <si>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</si>
  <si>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</si>
  <si>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</si>
  <si>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</si>
  <si>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</si>
  <si>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</si>
  <si>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</si>
  <si>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</si>
  <si>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</si>
  <si>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</si>
  <si>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</si>
  <si>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</si>
  <si>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</si>
  <si>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</si>
  <si>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</si>
  <si>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</si>
  <si>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</si>
  <si>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</si>
  <si>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</si>
  <si>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</si>
  <si>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</si>
  <si>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</si>
  <si>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</si>
  <si>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</si>
  <si>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</si>
  <si>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</si>
  <si>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</si>
  <si>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</si>
  <si>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</si>
  <si>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</si>
  <si>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</si>
  <si>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</si>
  <si>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</si>
  <si>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</si>
  <si>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</si>
  <si>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</si>
  <si>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</si>
  <si>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</si>
  <si>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</si>
  <si>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</si>
  <si>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</si>
  <si>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</si>
  <si>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</si>
  <si>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</si>
  <si>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</si>
  <si>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</si>
  <si>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</si>
  <si>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</si>
  <si>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</si>
  <si>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</si>
  <si>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</si>
  <si>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</si>
  <si>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</si>
  <si>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</si>
  <si>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</si>
  <si>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</si>
  <si>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</si>
  <si>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</si>
  <si>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</si>
  <si>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</si>
  <si>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</si>
  <si>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</si>
  <si>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</si>
  <si>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</si>
  <si>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</si>
  <si>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</si>
  <si>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</si>
  <si>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</si>
  <si>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</si>
  <si>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</si>
  <si>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</si>
  <si>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</si>
  <si>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</si>
  <si>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</si>
  <si>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</si>
  <si>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</si>
  <si>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</si>
  <si>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</si>
  <si>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</si>
  <si>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</si>
  <si>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</si>
  <si>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</si>
  <si>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</si>
  <si>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</si>
  <si>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</si>
  <si>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</si>
  <si>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</si>
  <si>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</si>
  <si>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</si>
  <si>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</si>
  <si>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</si>
  <si>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</si>
  <si>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</si>
  <si>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</si>
  <si>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</si>
  <si>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</si>
  <si>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</si>
  <si>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</si>
  <si>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</si>
  <si>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</si>
  <si>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</si>
  <si>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</si>
  <si>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</si>
  <si>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</si>
  <si>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</si>
  <si>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</si>
  <si>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</si>
  <si>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</si>
  <si>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</si>
  <si>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</si>
  <si>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</si>
  <si>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</si>
  <si>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</si>
  <si>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</si>
  <si>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</si>
  <si>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</si>
  <si>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</si>
  <si>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</si>
  <si>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</si>
  <si>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</si>
  <si>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</si>
  <si>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</si>
  <si>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</si>
  <si>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</si>
  <si>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</si>
  <si>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</si>
  <si>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</si>
  <si>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</si>
  <si>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</si>
  <si>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</si>
  <si>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</si>
  <si>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</si>
  <si>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</si>
  <si>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</si>
  <si>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</si>
  <si>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</si>
  <si>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</si>
  <si>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</si>
  <si>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</si>
  <si>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</si>
  <si>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</si>
  <si>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</si>
  <si>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</si>
  <si>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</si>
  <si>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</si>
  <si>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</si>
  <si>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</si>
  <si>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</si>
  <si>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</si>
  <si>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</si>
  <si>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</si>
  <si>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</si>
  <si>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</si>
  <si>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</si>
  <si>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</si>
  <si>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</si>
  <si>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</si>
  <si>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</si>
  <si>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</si>
  <si>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</si>
  <si>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</si>
  <si>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</si>
  <si>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</si>
  <si>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</si>
  <si>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</si>
  <si>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</si>
  <si>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</si>
  <si>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</si>
  <si>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</si>
  <si>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</si>
  <si>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</si>
  <si>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</si>
  <si>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</si>
  <si>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</si>
  <si>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</si>
  <si>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</si>
  <si>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</si>
  <si>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</si>
  <si>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</si>
  <si>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</si>
  <si>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</si>
  <si>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</si>
  <si>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</si>
  <si>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</si>
  <si>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</si>
  <si>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</si>
  <si>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</si>
  <si>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</si>
  <si>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</si>
  <si>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</si>
  <si>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</si>
  <si>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</si>
  <si>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</si>
  <si>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</si>
  <si>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</si>
  <si>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</si>
  <si>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</si>
  <si>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</si>
  <si>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</si>
  <si>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</si>
  <si>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</si>
  <si>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</si>
  <si>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</si>
  <si>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</si>
  <si>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</si>
  <si>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</si>
  <si>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</si>
  <si>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</si>
  <si>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</si>
  <si>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</si>
  <si>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</si>
  <si>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</si>
  <si>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</si>
  <si>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</si>
  <si>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</si>
  <si>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</si>
  <si>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</si>
  <si>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</si>
  <si>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</si>
  <si>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</si>
  <si>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</si>
  <si>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</si>
  <si>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</si>
  <si>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</si>
  <si>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</si>
  <si>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</si>
  <si>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</si>
  <si>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</si>
  <si>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</si>
  <si>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</si>
  <si>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</si>
  <si>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</si>
  <si>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</si>
  <si>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</si>
  <si>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</si>
  <si>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</si>
  <si>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</si>
  <si>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</si>
  <si>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</si>
  <si>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</si>
  <si>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</si>
  <si>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</si>
  <si>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</si>
  <si>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</si>
  <si>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</si>
  <si>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</si>
  <si>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</si>
  <si>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</si>
  <si>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</si>
  <si>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</si>
  <si>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</si>
  <si>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</si>
  <si>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</si>
  <si>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</si>
  <si>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</si>
  <si>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</si>
  <si>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</si>
  <si>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</si>
  <si>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</si>
  <si>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</si>
  <si>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</si>
  <si>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</si>
  <si>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</si>
  <si>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</si>
  <si>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</si>
  <si>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</si>
  <si>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</si>
  <si>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</si>
  <si>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</si>
  <si>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</si>
  <si>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</si>
  <si>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</si>
  <si>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</si>
  <si>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</si>
  <si>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</si>
  <si>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</si>
  <si>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</si>
  <si>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</si>
  <si>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</si>
  <si>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</si>
  <si>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</si>
  <si>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</si>
  <si>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</si>
  <si>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</si>
  <si>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</si>
  <si>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</si>
  <si>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</si>
  <si>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</si>
  <si>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</si>
  <si>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</si>
  <si>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</si>
  <si>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</si>
  <si>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</si>
  <si>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</si>
  <si>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</si>
  <si>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</si>
  <si>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</si>
  <si>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</si>
  <si>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</si>
  <si>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</si>
  <si>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</si>
  <si>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</si>
  <si>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</si>
  <si>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</si>
  <si>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</si>
  <si>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</si>
  <si>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</si>
  <si>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</si>
  <si>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</si>
  <si>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</si>
  <si>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</si>
  <si>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</si>
  <si>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</si>
  <si>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</si>
  <si>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</si>
  <si>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</si>
  <si>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</si>
  <si>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</si>
  <si>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</si>
  <si>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</si>
  <si>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</si>
  <si>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</si>
  <si>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</si>
  <si>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</si>
  <si>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</si>
  <si>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</si>
  <si>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</si>
  <si>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</si>
  <si>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</si>
  <si>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</si>
  <si>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</si>
  <si>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</si>
  <si>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</si>
  <si>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</si>
  <si>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</si>
  <si>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</si>
  <si>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</si>
  <si>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</si>
  <si>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</si>
  <si>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</si>
  <si>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</si>
  <si>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</si>
  <si>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</si>
  <si>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</si>
  <si>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</si>
  <si>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</si>
  <si>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</si>
  <si>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</si>
  <si>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</si>
  <si>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</si>
  <si>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</si>
  <si>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</si>
  <si>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</si>
  <si>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</si>
  <si>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</si>
  <si>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</si>
  <si>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</si>
  <si>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</si>
  <si>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</si>
  <si>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</si>
  <si>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</si>
  <si>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</si>
  <si>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</si>
  <si>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</si>
  <si>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</si>
  <si>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</si>
  <si>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</si>
  <si>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</si>
  <si>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</si>
  <si>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</si>
  <si>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</si>
  <si>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</si>
  <si>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</si>
  <si>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</si>
  <si>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</si>
  <si>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</si>
  <si>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</si>
  <si>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</si>
  <si>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</si>
  <si>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</si>
  <si>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</si>
  <si>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</si>
  <si>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</si>
  <si>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</si>
  <si>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</si>
  <si>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</si>
  <si>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</si>
  <si>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</si>
  <si>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</si>
  <si>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</si>
  <si>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</si>
  <si>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</si>
  <si>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</si>
  <si>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</si>
  <si>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</si>
  <si>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</si>
  <si>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</si>
  <si>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</si>
  <si>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</si>
  <si>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</si>
  <si>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</si>
  <si>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</si>
  <si>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</si>
  <si>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</si>
  <si>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</si>
  <si>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</si>
  <si>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</si>
  <si>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</si>
  <si>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</si>
  <si>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</si>
  <si>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</si>
  <si>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</si>
  <si>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</si>
  <si>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</si>
  <si>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</si>
  <si>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</si>
  <si>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</si>
  <si>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</si>
  <si>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</si>
  <si>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</si>
  <si>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</si>
  <si>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</si>
  <si>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</si>
  <si>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</si>
  <si>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</si>
  <si>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</si>
  <si>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</si>
  <si>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</si>
  <si>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</si>
  <si>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</si>
  <si>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</si>
  <si>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</si>
  <si>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</si>
  <si>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</si>
  <si>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</si>
  <si>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</si>
  <si>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</si>
  <si>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</si>
  <si>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</si>
  <si>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</si>
  <si>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</si>
  <si>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</si>
  <si>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</si>
  <si>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</si>
  <si>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</si>
  <si>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</si>
  <si>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</si>
  <si>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</si>
  <si>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</si>
  <si>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</si>
  <si>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</si>
  <si>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</si>
  <si>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</si>
  <si>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</si>
  <si>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</si>
  <si>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</si>
  <si>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</si>
  <si>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</si>
  <si>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</si>
  <si>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</si>
  <si>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</si>
  <si>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</si>
  <si>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</si>
  <si>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</si>
  <si>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</si>
  <si>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</si>
  <si>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</si>
  <si>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</si>
  <si>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</si>
  <si>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</si>
  <si>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</si>
  <si>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</si>
  <si>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</si>
  <si>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</si>
  <si>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</si>
  <si>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</si>
  <si>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</si>
  <si>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</si>
  <si>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</si>
  <si>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</si>
  <si>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</si>
  <si>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</si>
  <si>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</si>
  <si>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</si>
  <si>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</si>
  <si>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</si>
  <si>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</si>
  <si>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</si>
  <si>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</si>
  <si>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</si>
  <si>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</si>
  <si>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</si>
  <si>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</si>
  <si>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</si>
  <si>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</si>
  <si>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</si>
  <si>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</si>
  <si>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</si>
  <si>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</si>
  <si>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</si>
  <si>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</si>
  <si>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</si>
  <si>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</si>
  <si>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</si>
  <si>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</si>
  <si>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</si>
  <si>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</si>
  <si>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</si>
  <si>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</si>
  <si>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</si>
  <si>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</si>
  <si>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</si>
  <si>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</si>
  <si>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</si>
  <si>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</si>
  <si>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</si>
  <si>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</si>
  <si>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</si>
  <si>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</si>
  <si>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</si>
  <si>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</si>
  <si>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</si>
  <si>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</si>
  <si>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</si>
  <si>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</si>
  <si>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</si>
  <si>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</si>
  <si>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</si>
  <si>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</si>
  <si>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</si>
  <si>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</si>
  <si>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</si>
  <si>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</si>
  <si>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</si>
  <si>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</si>
  <si>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</si>
  <si>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</si>
  <si>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</si>
  <si>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</si>
  <si>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</si>
  <si>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</si>
  <si>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</si>
  <si>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</si>
  <si>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</si>
  <si>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</si>
  <si>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</si>
  <si>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</si>
  <si>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</si>
  <si>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</si>
  <si>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</si>
  <si>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</si>
  <si>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</si>
  <si>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</si>
  <si>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</si>
  <si>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</si>
  <si>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</si>
  <si>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</si>
  <si>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</si>
  <si>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</si>
  <si>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</si>
  <si>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</si>
  <si>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</si>
  <si>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</si>
  <si>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</si>
  <si>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</si>
  <si>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</si>
  <si>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</si>
  <si>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</si>
  <si>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</si>
  <si>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</si>
  <si>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</si>
  <si>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</si>
  <si>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</si>
  <si>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</si>
  <si>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</si>
  <si>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</si>
  <si>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</si>
  <si>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</si>
  <si>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</si>
  <si>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</si>
  <si>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</si>
  <si>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</si>
  <si>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</si>
  <si>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</si>
  <si>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</si>
  <si>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</si>
  <si>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</si>
  <si>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</si>
  <si>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</si>
  <si>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</si>
  <si>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</si>
  <si>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</si>
  <si>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</si>
  <si>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</si>
  <si>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</si>
  <si>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</si>
  <si>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</si>
  <si>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</si>
  <si>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</si>
  <si>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</si>
  <si>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</si>
  <si>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</si>
  <si>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</si>
  <si>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</si>
  <si>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</si>
  <si>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</si>
  <si>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</si>
  <si>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</si>
  <si>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</si>
  <si>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</si>
  <si>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</si>
  <si>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</si>
  <si>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</si>
  <si>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</si>
  <si>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</si>
  <si>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</si>
  <si>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</si>
  <si>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</si>
  <si>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</si>
  <si>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</si>
  <si>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</si>
  <si>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</si>
  <si>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</si>
  <si>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</si>
  <si>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</si>
  <si>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</si>
  <si>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</si>
  <si>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</si>
  <si>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</si>
  <si>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</si>
  <si>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</si>
  <si>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</si>
  <si>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</si>
  <si>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</si>
  <si>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</si>
  <si>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</si>
  <si>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</si>
  <si>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</si>
  <si>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</si>
  <si>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</si>
  <si>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</si>
  <si>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</si>
  <si>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</si>
  <si>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</si>
  <si>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</si>
  <si>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</si>
  <si>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</si>
  <si>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</si>
  <si>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</si>
  <si>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</si>
  <si>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</si>
  <si>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</si>
  <si>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</si>
  <si>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</si>
  <si>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</si>
  <si>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</si>
  <si>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</si>
  <si>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</si>
  <si>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</si>
  <si>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</si>
  <si>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</si>
  <si>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</si>
  <si>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</si>
  <si>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</si>
  <si>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</si>
  <si>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</si>
  <si>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</si>
  <si>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</si>
  <si>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</si>
  <si>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</si>
  <si>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</si>
  <si>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</si>
  <si>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</si>
  <si>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</si>
  <si>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</si>
  <si>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</si>
  <si>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</si>
  <si>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</si>
  <si>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</si>
  <si>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</si>
  <si>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</si>
  <si>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</si>
  <si>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</si>
  <si>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</si>
  <si>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</si>
  <si>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</si>
  <si>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</si>
  <si>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</si>
  <si>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</si>
  <si>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</si>
  <si>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</si>
  <si>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</si>
  <si>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</si>
  <si>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</si>
  <si>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</si>
  <si>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</si>
  <si>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</si>
  <si>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</si>
  <si>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</si>
  <si>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</si>
  <si>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</si>
  <si>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</si>
  <si>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</si>
  <si>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</si>
  <si>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</si>
  <si>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</si>
  <si>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</si>
  <si>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</si>
  <si>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</si>
  <si>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</si>
  <si>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</si>
  <si>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</si>
  <si>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</si>
  <si>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</si>
  <si>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</si>
  <si>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</si>
  <si>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</si>
  <si>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</si>
  <si>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</si>
  <si>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</si>
  <si>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</si>
  <si>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</si>
  <si>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</si>
  <si>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</si>
  <si>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</si>
  <si>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</si>
  <si>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</si>
  <si>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</si>
  <si>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</si>
  <si>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</si>
  <si>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</si>
  <si>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</si>
  <si>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</si>
  <si>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</si>
  <si>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</si>
  <si>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</si>
  <si>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</si>
  <si>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</si>
  <si>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</si>
  <si>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</si>
  <si>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</si>
  <si>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</si>
  <si>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</si>
  <si>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</si>
  <si>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</si>
  <si>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</si>
  <si>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</si>
  <si>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</si>
  <si>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</si>
  <si>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</si>
  <si>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</si>
  <si>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</si>
  <si>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</si>
  <si>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</si>
  <si>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</si>
  <si>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</si>
  <si>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</si>
  <si>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</si>
  <si>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</si>
  <si>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</si>
  <si>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</si>
  <si>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</si>
  <si>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</si>
  <si>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</si>
  <si>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</si>
  <si>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</si>
  <si>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</si>
  <si>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</si>
  <si>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</si>
  <si>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</si>
  <si>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</si>
  <si>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</si>
  <si>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</si>
  <si>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</si>
  <si>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</si>
  <si>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</si>
  <si>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</si>
  <si>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</si>
  <si>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</si>
  <si>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</si>
  <si>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</si>
  <si>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</si>
  <si>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</si>
  <si>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</si>
  <si>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</si>
  <si>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</si>
  <si>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</si>
  <si>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</si>
  <si>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</si>
  <si>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</si>
  <si>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</si>
  <si>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</si>
  <si>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</si>
  <si>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</si>
  <si>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</si>
  <si>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</si>
  <si>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</si>
  <si>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</si>
  <si>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</si>
  <si>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</si>
  <si>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</si>
  <si>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</si>
  <si>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</si>
  <si>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</si>
  <si>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</si>
  <si>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</si>
  <si>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</si>
  <si>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</si>
  <si>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</si>
  <si>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</si>
  <si>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</si>
  <si>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</si>
  <si>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</si>
  <si>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</si>
  <si>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</si>
  <si>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</si>
  <si>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</si>
  <si>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</si>
  <si>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</si>
  <si>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</si>
  <si>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</si>
  <si>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</si>
  <si>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</si>
  <si>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</si>
  <si>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</si>
  <si>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</si>
  <si>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</si>
  <si>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</si>
  <si>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</si>
  <si>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</si>
  <si>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</si>
  <si>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</si>
  <si>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</si>
  <si>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</si>
  <si>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</si>
  <si>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</si>
  <si>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</si>
  <si>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</si>
  <si>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</si>
  <si>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</si>
  <si>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</si>
  <si>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</t>
  </si>
  <si>
    <t>Number Failed</t>
  </si>
  <si>
    <t>Number Canceled</t>
  </si>
  <si>
    <t xml:space="preserve">Total Projects </t>
  </si>
  <si>
    <t xml:space="preserve">Percentage Successful 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</si>
  <si>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</si>
  <si>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</si>
  <si>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</si>
  <si>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</si>
  <si>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</si>
  <si>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</si>
  <si>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</si>
  <si>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</si>
  <si>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</si>
  <si>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</si>
  <si>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</si>
  <si>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</si>
  <si>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</si>
  <si>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</si>
  <si>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mean </t>
  </si>
  <si>
    <t xml:space="preserve">median </t>
  </si>
  <si>
    <t>min</t>
  </si>
  <si>
    <t>max</t>
  </si>
  <si>
    <t>variance</t>
  </si>
  <si>
    <t>std dev</t>
  </si>
  <si>
    <t>(All)</t>
  </si>
  <si>
    <t>68% data</t>
  </si>
  <si>
    <t xml:space="preserve">* Variance and Std Deviation were calculated under the assumption that the data provided is only a sample set of the entire population.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</si>
</sst>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 applyFont="1"/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20">
    <dxf>
      <font>
        <color auto="1"/>
      </font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[Excel-Challenge-MA.xlsx]Per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10-4898-B1CC-9FCBF13B752C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10-4898-B1CC-9FCBF13B752C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10-4898-B1CC-9FCBF13B752C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10-4898-B1CC-9FCBF13B7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6970112"/>
        <c:axId val="506970440"/>
      </c:barChart>
      <c:catAx>
        <c:axId val="50697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70440"/>
        <c:crosses val="autoZero"/>
        <c:auto val="1"/>
        <c:lblAlgn val="ctr"/>
        <c:lblOffset val="100"/>
        <c:noMultiLvlLbl val="0"/>
      </c:catAx>
      <c:valAx>
        <c:axId val="50697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7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[Excel-Challenge-MA.xlsx]Per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Sub-Category'!$B$6:$B$15</c:f>
              <c:numCache>
                <c:formatCode>General</c:formatCode>
                <c:ptCount val="9"/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94-4379-A8EF-E8E3BBAF9111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Sub-Category'!$C$6:$C$15</c:f>
              <c:numCache>
                <c:formatCode>General</c:formatCode>
                <c:ptCount val="9"/>
                <c:pt idx="2">
                  <c:v>37</c:v>
                </c:pt>
                <c:pt idx="3">
                  <c:v>20</c:v>
                </c:pt>
                <c:pt idx="4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94-4379-A8EF-E8E3BBAF9111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Sub-Category'!$D$6:$D$15</c:f>
              <c:numCache>
                <c:formatCode>General</c:formatCode>
                <c:ptCount val="9"/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94-4379-A8EF-E8E3BBAF9111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Sub-Category'!$E$6:$E$15</c:f>
              <c:numCache>
                <c:formatCode>General</c:formatCode>
                <c:ptCount val="9"/>
                <c:pt idx="0">
                  <c:v>33</c:v>
                </c:pt>
                <c:pt idx="1">
                  <c:v>30</c:v>
                </c:pt>
                <c:pt idx="3">
                  <c:v>138</c:v>
                </c:pt>
                <c:pt idx="5">
                  <c:v>14</c:v>
                </c:pt>
                <c:pt idx="6">
                  <c:v>35</c:v>
                </c:pt>
                <c:pt idx="7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94-4379-A8EF-E8E3BBAF9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9326624"/>
        <c:axId val="499326952"/>
      </c:barChart>
      <c:catAx>
        <c:axId val="49932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326952"/>
        <c:crosses val="autoZero"/>
        <c:auto val="1"/>
        <c:lblAlgn val="ctr"/>
        <c:lblOffset val="100"/>
        <c:noMultiLvlLbl val="0"/>
      </c:catAx>
      <c:valAx>
        <c:axId val="49932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3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[Excel-Challenge-MA.xlsx]Date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Past to 2012</a:t>
            </a:r>
          </a:p>
        </c:rich>
      </c:tx>
      <c:layout>
        <c:manualLayout>
          <c:xMode val="edge"/>
          <c:yMode val="edge"/>
          <c:x val="0.40167363585761018"/>
          <c:y val="6.30165149378782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709946104648695E-2"/>
          <c:y val="0.25398473331608495"/>
          <c:w val="0.71380707351250106"/>
          <c:h val="0.54627340750643061"/>
        </c:manualLayout>
      </c:layout>
      <c:lineChart>
        <c:grouping val="standard"/>
        <c:varyColors val="0"/>
        <c:ser>
          <c:idx val="0"/>
          <c:order val="0"/>
          <c:tx>
            <c:strRef>
              <c:f>'Date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Analysis'!$B$6:$B$18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98B-4E1C-829E-4F86F177D8D9}"/>
            </c:ext>
          </c:extLst>
        </c:ser>
        <c:ser>
          <c:idx val="1"/>
          <c:order val="1"/>
          <c:tx>
            <c:strRef>
              <c:f>'Date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Analysis'!$C$6:$C$18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98B-4E1C-829E-4F86F177D8D9}"/>
            </c:ext>
          </c:extLst>
        </c:ser>
        <c:ser>
          <c:idx val="2"/>
          <c:order val="2"/>
          <c:tx>
            <c:strRef>
              <c:f>'Date Analysis'!$D$4:$D$5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Analysis'!$D$6:$D$18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98B-4E1C-829E-4F86F177D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927272"/>
        <c:axId val="499925960"/>
      </c:lineChart>
      <c:catAx>
        <c:axId val="499927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925960"/>
        <c:crosses val="autoZero"/>
        <c:auto val="1"/>
        <c:lblAlgn val="ctr"/>
        <c:lblOffset val="100"/>
        <c:noMultiLvlLbl val="0"/>
      </c:catAx>
      <c:valAx>
        <c:axId val="49992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92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'Per Goal'!$F$1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2B-4586-9C44-91F3FA65FDD1}"/>
            </c:ext>
          </c:extLst>
        </c:ser>
        <c:ser>
          <c:idx val="1"/>
          <c:order val="1"/>
          <c:tx>
            <c:strRef>
              <c:f>'Per Goal'!$G$1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B-4586-9C44-91F3FA65FDD1}"/>
            </c:ext>
          </c:extLst>
        </c:ser>
        <c:ser>
          <c:idx val="2"/>
          <c:order val="2"/>
          <c:tx>
            <c:strRef>
              <c:f>'Per Goal'!$H$1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2B-4586-9C44-91F3FA65F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096176"/>
        <c:axId val="505096504"/>
      </c:lineChart>
      <c:catAx>
        <c:axId val="50509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96504"/>
        <c:crosses val="autoZero"/>
        <c:auto val="1"/>
        <c:lblAlgn val="ctr"/>
        <c:lblOffset val="100"/>
        <c:noMultiLvlLbl val="0"/>
      </c:catAx>
      <c:valAx>
        <c:axId val="50509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9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Projects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Projects</a:t>
          </a:r>
        </a:p>
      </cx:txPr>
    </cx:title>
    <cx:plotArea>
      <cx:plotAreaRegion>
        <cx:series layoutId="boxWhisker" uniqueId="{F95233DC-B17C-45E6-BA7D-B48AD252001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Failed Projects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Projects</a:t>
          </a:r>
        </a:p>
      </cx:txPr>
    </cx:title>
    <cx:plotArea>
      <cx:plotAreaRegion>
        <cx:series layoutId="boxWhisker" uniqueId="{1B3644EF-2388-4FF3-84C4-E759D8C8A0E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3.xml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0</xdr:row>
      <xdr:rowOff>44450</xdr:rowOff>
    </xdr:from>
    <xdr:to>
      <xdr:col>14</xdr:col>
      <xdr:colOff>165100</xdr:colOff>
      <xdr:row>15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C4DF29-90B7-42E0-BF8A-2A810F71D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1</xdr:row>
      <xdr:rowOff>6350</xdr:rowOff>
    </xdr:from>
    <xdr:to>
      <xdr:col>14</xdr:col>
      <xdr:colOff>317500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82959-524A-419B-96A6-0A9DEE7A2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401462</xdr:colOff>
      <xdr:row>2</xdr:row>
      <xdr:rowOff>150989</xdr:rowOff>
    </xdr:from>
    <xdr:to>
      <xdr:col>13</xdr:col>
      <xdr:colOff>239184</xdr:colOff>
      <xdr:row>17</xdr:row>
      <xdr:rowOff>131939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2B465-7ED4-40EC-859F-F45C36C3A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20</xdr:row>
      <xdr:rowOff>0</xdr:rowOff>
    </xdr:from>
    <xdr:to>
      <xdr:col>6</xdr:col>
      <xdr:colOff>143464</xdr:colOff>
      <xdr:row>35</xdr:row>
      <xdr:rowOff>2973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C10F4A-81F2-4739-8278-EA2F94DAC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68889"/>
          <a:ext cx="4871126" cy="2743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165805</xdr:rowOff>
    </xdr:from>
    <xdr:to>
      <xdr:col>6</xdr:col>
      <xdr:colOff>179622</xdr:colOff>
      <xdr:row>50</xdr:row>
      <xdr:rowOff>164809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793050-B614-40D3-8A3B-4702096F7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55493"/>
          <a:ext cx="4906403" cy="2731091"/>
        </a:xfrm>
        <a:prstGeom prst="rect">
          <a:avLst/>
        </a:prstGeom>
      </xdr:spPr>
    </xdr:pic>
    <xdr:clientData/>
  </xdr:twoCellAnchor>
  <xdr:twoCellAnchor editAs="oneCell">
    <xdr:from>
      <xdr:col>6</xdr:col>
      <xdr:colOff>230187</xdr:colOff>
      <xdr:row>35</xdr:row>
      <xdr:rowOff>156984</xdr:rowOff>
    </xdr:from>
    <xdr:to>
      <xdr:col>14</xdr:col>
      <xdr:colOff>210932</xdr:colOff>
      <xdr:row>50</xdr:row>
      <xdr:rowOff>142406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050158-9D21-4961-8F97-38D8140A7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21250" y="6546672"/>
          <a:ext cx="4870245" cy="27302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835024</xdr:colOff>
      <xdr:row>14</xdr:row>
      <xdr:rowOff>165100</xdr:rowOff>
    </xdr:from>
    <xdr:to>
      <xdr:col>7</xdr:col>
      <xdr:colOff>6349</xdr:colOff>
      <xdr:row>36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532810-1B63-46E7-A152-B2BC7C336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14</xdr:row>
      <xdr:rowOff>38100</xdr:rowOff>
    </xdr:from>
    <xdr:to>
      <xdr:col>10</xdr:col>
      <xdr:colOff>234950</xdr:colOff>
      <xdr:row>29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EB8216A-D0A1-4D50-B6AD-52DF7D30F7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67175" y="2571750"/>
              <a:ext cx="2724150" cy="2800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523876</xdr:colOff>
      <xdr:row>14</xdr:row>
      <xdr:rowOff>58737</xdr:rowOff>
    </xdr:from>
    <xdr:to>
      <xdr:col>14</xdr:col>
      <xdr:colOff>606426</xdr:colOff>
      <xdr:row>29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E456D18-BDCB-48F4-BE28-E66845CC26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73901" y="2592387"/>
              <a:ext cx="2571750" cy="28082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y Ang" refreshedDate="44095.559947106478" createdVersion="6" refreshedVersion="6" minRefreshableVersion="3" recordCount="4114" xr:uid="{E883B6A1-2CBA-47FA-AEB4-32390FE80D4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1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y Ang" refreshedDate="44095.569297453701" createdVersion="6" refreshedVersion="6" minRefreshableVersion="3" recordCount="4114" xr:uid="{082202A3-95C3-4B79-90AD-291B4DCC1849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1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 pivotCacheId="7819001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x v="10"/>
    <n v="5025"/>
    <x v="0"/>
    <x v="0"/>
    <s v="USD"/>
    <n v="1333391901"/>
    <n v="1332182301"/>
    <b v="0"/>
    <x v="74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n v="0"/>
    <e v="#DIV/0!"/>
    <x v="0"/>
    <s v="science fiction"/>
    <x v="130"/>
    <x v="130"/>
  </r>
  <r>
    <n v="131"/>
    <s v="I (Canceled)"/>
    <s v="I"/>
    <x v="38"/>
    <n v="0"/>
    <x v="1"/>
    <x v="0"/>
    <s v="USD"/>
    <n v="1467763200"/>
    <n v="1466453161"/>
    <b v="0"/>
    <x v="78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n v="0"/>
    <e v="#DIV/0!"/>
    <x v="0"/>
    <s v="drama"/>
    <x v="182"/>
    <x v="182"/>
  </r>
  <r>
    <n v="183"/>
    <s v="Three Little Words"/>
    <s v="Don't kill me until I meet my Dad"/>
    <x v="78"/>
    <n v="4482"/>
    <x v="2"/>
    <x v="1"/>
    <s v="GBP"/>
    <n v="1417033610"/>
    <n v="1414438010"/>
    <b v="0"/>
    <x v="8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n v="3.4000000000000002E-2"/>
    <n v="25.5"/>
    <x v="0"/>
    <s v="drama"/>
    <x v="184"/>
    <x v="184"/>
  </r>
  <r>
    <n v="185"/>
    <s v="BLANK Short Movie"/>
    <s v="Love has no boundaries!"/>
    <x v="79"/>
    <n v="2200"/>
    <x v="2"/>
    <x v="10"/>
    <s v="NOK"/>
    <n v="1471557139"/>
    <n v="1468965139"/>
    <b v="0"/>
    <x v="73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x v="12"/>
    <n v="0"/>
    <x v="2"/>
    <x v="0"/>
    <s v="USD"/>
    <n v="1444337940"/>
    <n v="1441750564"/>
    <b v="0"/>
    <x v="78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n v="0.55698440000000005"/>
    <n v="331.53833333333336"/>
    <x v="0"/>
    <s v="drama"/>
    <x v="216"/>
    <x v="216"/>
  </r>
  <r>
    <n v="217"/>
    <s v="Bitch"/>
    <s v="A roadmovie by paw"/>
    <x v="57"/>
    <n v="11943"/>
    <x v="2"/>
    <x v="11"/>
    <s v="SEK"/>
    <n v="1419780149"/>
    <n v="1417101749"/>
    <b v="0"/>
    <x v="44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x v="63"/>
    <n v="0"/>
    <x v="2"/>
    <x v="0"/>
    <s v="USD"/>
    <n v="1427569564"/>
    <n v="1422389164"/>
    <b v="0"/>
    <x v="78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x v="29"/>
    <n v="24490"/>
    <x v="0"/>
    <x v="0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n v="0"/>
    <e v="#DIV/0!"/>
    <x v="0"/>
    <s v="animation"/>
    <x v="441"/>
    <x v="441"/>
  </r>
  <r>
    <n v="442"/>
    <s v="The Paranormal Idiot"/>
    <s v="Doomsday is here"/>
    <x v="73"/>
    <n v="6691"/>
    <x v="2"/>
    <x v="0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x v="28"/>
    <n v="0"/>
    <x v="2"/>
    <x v="0"/>
    <s v="USD"/>
    <n v="1345677285"/>
    <n v="1343085285"/>
    <b v="0"/>
    <x v="78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x v="140"/>
    <n v="30"/>
    <x v="2"/>
    <x v="0"/>
    <s v="USD"/>
    <n v="1419483600"/>
    <n v="1414889665"/>
    <b v="0"/>
    <x v="8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n v="3.3444444444444443E-2"/>
    <n v="150.5"/>
    <x v="2"/>
    <s v="web"/>
    <x v="588"/>
    <x v="588"/>
  </r>
  <r>
    <n v="589"/>
    <s v="Get Neighborly"/>
    <s v="Services closer than you think..."/>
    <x v="51"/>
    <n v="1"/>
    <x v="2"/>
    <x v="0"/>
    <s v="USD"/>
    <n v="1436366699"/>
    <n v="1435070699"/>
    <b v="0"/>
    <x v="29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n v="0"/>
    <e v="#DIV/0!"/>
    <x v="2"/>
    <s v="web"/>
    <x v="637"/>
    <x v="637"/>
  </r>
  <r>
    <n v="638"/>
    <s v="W (Canceled)"/>
    <s v="O0"/>
    <x v="61"/>
    <n v="18"/>
    <x v="1"/>
    <x v="12"/>
    <s v="EUR"/>
    <n v="1490447662"/>
    <n v="1485267262"/>
    <b v="0"/>
    <x v="79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x v="12"/>
    <n v="6100"/>
    <x v="0"/>
    <x v="0"/>
    <s v="USD"/>
    <n v="1397941475"/>
    <n v="1395349475"/>
    <b v="0"/>
    <x v="14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n v="0"/>
    <e v="#DIV/0!"/>
    <x v="4"/>
    <s v="jazz"/>
    <x v="875"/>
    <x v="875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n v="1.4133333333333333E-2"/>
    <n v="53"/>
    <x v="5"/>
    <s v="audio"/>
    <x v="1048"/>
    <x v="1048"/>
  </r>
  <r>
    <n v="1049"/>
    <s v="J1 (Canceled)"/>
    <s v="------"/>
    <x v="14"/>
    <n v="0"/>
    <x v="1"/>
    <x v="0"/>
    <s v="USD"/>
    <n v="1455272445"/>
    <n v="1452680445"/>
    <b v="0"/>
    <x v="78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x v="102"/>
    <n v="15"/>
    <x v="2"/>
    <x v="0"/>
    <s v="USD"/>
    <n v="1408913291"/>
    <n v="1406321291"/>
    <b v="0"/>
    <x v="84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x v="28"/>
    <n v="1"/>
    <x v="2"/>
    <x v="1"/>
    <s v="GBP"/>
    <n v="1407425717"/>
    <n v="1404833717"/>
    <b v="0"/>
    <x v="29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x v="13"/>
    <n v="4067"/>
    <x v="0"/>
    <x v="1"/>
    <s v="GBP"/>
    <n v="1470075210"/>
    <n v="1468779210"/>
    <b v="0"/>
    <x v="182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x v="10"/>
    <n v="8160"/>
    <x v="0"/>
    <x v="0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x v="15"/>
    <n v="1807.74"/>
    <x v="0"/>
    <x v="0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n v="0.13639999999999999"/>
    <n v="155"/>
    <x v="3"/>
    <s v="art books"/>
    <x v="1568"/>
    <x v="1567"/>
  </r>
  <r>
    <n v="1569"/>
    <s v="to be removed (Canceled)"/>
    <s v="to be removed"/>
    <x v="11"/>
    <n v="0"/>
    <x v="1"/>
    <x v="0"/>
    <s v="USD"/>
    <n v="1369498714"/>
    <n v="1366906714"/>
    <b v="0"/>
    <x v="78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n v="0"/>
    <e v="#DIV/0!"/>
    <x v="8"/>
    <s v="places"/>
    <x v="1589"/>
    <x v="1588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x v="19"/>
    <n v="75"/>
    <x v="2"/>
    <x v="0"/>
    <s v="USD"/>
    <n v="1463201940"/>
    <n v="1459435149"/>
    <b v="0"/>
    <x v="84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x v="9"/>
    <n v="3002"/>
    <x v="0"/>
    <x v="0"/>
    <s v="USD"/>
    <n v="1389146880"/>
    <n v="1387403967"/>
    <b v="0"/>
    <x v="244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x v="9"/>
    <n v="3971"/>
    <x v="0"/>
    <x v="0"/>
    <s v="USD"/>
    <n v="1435808400"/>
    <n v="1434650084"/>
    <b v="0"/>
    <x v="287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x v="36"/>
    <n v="3155"/>
    <x v="1"/>
    <x v="0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x v="197"/>
    <n v="1333"/>
    <x v="1"/>
    <x v="0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x v="261"/>
    <n v="276"/>
    <x v="2"/>
    <x v="3"/>
    <s v="EUR"/>
    <n v="1459915491"/>
    <n v="1457327091"/>
    <b v="0"/>
    <x v="80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n v="3.2499999999999997E-5"/>
    <n v="6.5"/>
    <x v="1"/>
    <s v="spaces"/>
    <x v="3124"/>
    <x v="3118"/>
  </r>
  <r>
    <n v="3125"/>
    <s v="N/A (Canceled)"/>
    <s v="N/A"/>
    <x v="86"/>
    <n v="0"/>
    <x v="1"/>
    <x v="0"/>
    <s v="USD"/>
    <n v="1452142672"/>
    <n v="1449550672"/>
    <b v="0"/>
    <x v="78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n v="1.016"/>
    <n v="203.2"/>
    <x v="1"/>
    <s v="plays"/>
    <x v="3284"/>
    <x v="3276"/>
  </r>
  <r>
    <n v="3285"/>
    <s v="By Morning"/>
    <s v="A new play by Matthew Gasda"/>
    <x v="402"/>
    <n v="5604"/>
    <x v="0"/>
    <x v="0"/>
    <s v="USD"/>
    <n v="1488258000"/>
    <n v="1485556626"/>
    <b v="0"/>
    <x v="75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x v="13"/>
    <n v="100"/>
    <x v="2"/>
    <x v="0"/>
    <s v="USD"/>
    <n v="1415828820"/>
    <n v="1412258977"/>
    <b v="0"/>
    <x v="29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n v="0"/>
    <e v="#DIV/0!"/>
    <x v="1"/>
    <s v="musical"/>
    <x v="3885"/>
    <x v="3865"/>
  </r>
  <r>
    <n v="3886"/>
    <s v="a (Canceled)"/>
    <n v="1"/>
    <x v="3"/>
    <n v="0"/>
    <x v="1"/>
    <x v="2"/>
    <s v="AUD"/>
    <n v="1418275702"/>
    <n v="1415683702"/>
    <b v="0"/>
    <x v="78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n v="4.7E-2"/>
    <n v="9.4"/>
    <x v="1"/>
    <s v="plays"/>
    <x v="4086"/>
    <x v="4064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6A076-43AD-4194-9786-60FD682DDE5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95272-BA95-4CB7-B604-CD17B46F484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4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8C0CA-0679-4CBB-88AE-1B9E19112A3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4" hier="-1"/>
    <pageField fld="20" hier="-1"/>
  </pageFields>
  <dataFields count="1">
    <dataField name="Count of state" fld="5" subtotal="count" baseField="0" baseItem="0"/>
  </dataFields>
  <chartFormats count="14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J1" zoomScale="70" zoomScaleNormal="70" workbookViewId="0">
      <selection activeCell="J3" sqref="J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6.453125" customWidth="1"/>
    <col min="16" max="16" width="28.36328125" bestFit="1" customWidth="1"/>
    <col min="17" max="17" width="22.54296875" bestFit="1" customWidth="1"/>
    <col min="18" max="18" width="17.6328125" bestFit="1" customWidth="1"/>
    <col min="19" max="19" width="22.453125" bestFit="1" customWidth="1"/>
    <col min="20" max="20" width="21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E2/L2</f>
        <v>63.917582417582416</v>
      </c>
      <c r="Q2" s="7" t="s">
        <v>8310</v>
      </c>
      <c r="R2" s="7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E3/L3</f>
        <v>185.48101265822785</v>
      </c>
      <c r="Q3" s="7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6">
        <f t="shared" si="1"/>
        <v>86.666666666666671</v>
      </c>
      <c r="Q66" s="7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6">
        <f t="shared" ref="P67:P130" si="5">E67/L67</f>
        <v>132.05263157894737</v>
      </c>
      <c r="Q67" s="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7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7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7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7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7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7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7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7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7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7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7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7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7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7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7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7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7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7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7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7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7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7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7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7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7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7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7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7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7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7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7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7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7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7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7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7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7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7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7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7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7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7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7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7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7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7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7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7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7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7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7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7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7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7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7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7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6">
        <f t="shared" si="5"/>
        <v>311.16666666666669</v>
      </c>
      <c r="Q130" s="7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 t="e">
        <f t="shared" ref="P131:P194" si="9">E131/L131</f>
        <v>#DIV/0!</v>
      </c>
      <c r="Q131" s="7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7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7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7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7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7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7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7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7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7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7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7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7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7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7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7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7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7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7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7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7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7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7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7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7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7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7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7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7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7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7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7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7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7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7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7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7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7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7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7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7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7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7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7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7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7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7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7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7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7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7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7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7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7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7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7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7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6">
        <f t="shared" si="9"/>
        <v>5.666666666666667</v>
      </c>
      <c r="Q194" s="7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 t="e">
        <f t="shared" ref="P195:P258" si="13">E195/L195</f>
        <v>#DIV/0!</v>
      </c>
      <c r="Q195" s="7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7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7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7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7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7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7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7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7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7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7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7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7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7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7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7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7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7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7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7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7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7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7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7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7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7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7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7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7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7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7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7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7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7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7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7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7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7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7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7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7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7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7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7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7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7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7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7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7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7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7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7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7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7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7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7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6">
        <f t="shared" si="13"/>
        <v>65.756363636363631</v>
      </c>
      <c r="Q258" s="7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6">
        <f t="shared" ref="P259:P322" si="17">E259/L259</f>
        <v>66.70405357142856</v>
      </c>
      <c r="Q259" s="7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7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7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7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7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7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7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7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7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7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7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7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7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7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7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7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7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7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7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7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7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7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7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7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7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7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7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7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7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7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7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7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7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7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7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7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7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7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7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7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7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7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7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7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7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7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7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7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7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7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7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7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7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7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7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7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7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6">
        <f t="shared" si="17"/>
        <v>134.91139240506328</v>
      </c>
      <c r="Q322" s="7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6">
        <f t="shared" ref="P323:P386" si="21">E323/L323</f>
        <v>106.62314540059347</v>
      </c>
      <c r="Q323" s="7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7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7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7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7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7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7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7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7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7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7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7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7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7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7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7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7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7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7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7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7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7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7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7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7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7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7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7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7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7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7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7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7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7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7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7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7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7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7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7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7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7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7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7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7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7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7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7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7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7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7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7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7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7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7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7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7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6">
        <f t="shared" si="21"/>
        <v>58.540469973890339</v>
      </c>
      <c r="Q386" s="7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6">
        <f t="shared" ref="P387:P450" si="25">E387/L387</f>
        <v>111.79535864978902</v>
      </c>
      <c r="Q387" s="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7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7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7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7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7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7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7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7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7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7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7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7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7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7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7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7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7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7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7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7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7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7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7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7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7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7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7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7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7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7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7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7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7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7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7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7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7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7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7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7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7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7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7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7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7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7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7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7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7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7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7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7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7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7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7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7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6">
        <f t="shared" si="25"/>
        <v>20.502500000000001</v>
      </c>
      <c r="Q450" s="7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6">
        <f t="shared" ref="P451:P514" si="29">E451/L451</f>
        <v>9</v>
      </c>
      <c r="Q451" s="7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7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7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7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7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7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7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7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7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7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7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7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7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7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7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7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7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7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7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7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7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7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7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7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7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7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7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7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7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7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7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7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7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7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7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7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7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7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7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7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7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7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7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7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7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7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7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7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7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7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7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7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7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7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7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7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7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6">
        <f t="shared" si="29"/>
        <v>5.5</v>
      </c>
      <c r="Q514" s="7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6">
        <f t="shared" ref="P515:P578" si="33">E515/L515</f>
        <v>102.38235294117646</v>
      </c>
      <c r="Q515" s="7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7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7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7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7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7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7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7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7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7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7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7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7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7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7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7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7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7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7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7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7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7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7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7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7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7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7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7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7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7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7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7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7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7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7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7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7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7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7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7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7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7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7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7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7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7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7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7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7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7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7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7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7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7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7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7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6">
        <f t="shared" si="33"/>
        <v>1</v>
      </c>
      <c r="Q578" s="7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6">
        <f t="shared" ref="P579:P642" si="37">E579/L579</f>
        <v>10</v>
      </c>
      <c r="Q579" s="7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7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7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7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7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7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7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7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7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7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7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7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7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7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7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7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7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7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7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7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7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7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7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7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7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7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7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7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7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7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7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7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7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7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7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7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7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7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7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7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7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7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7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7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7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7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7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7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7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7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7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7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7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7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7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7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7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6">
        <f t="shared" si="37"/>
        <v>50.5</v>
      </c>
      <c r="Q642" s="7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6">
        <f t="shared" ref="P643:P706" si="41">E643/L643</f>
        <v>151.31746031746033</v>
      </c>
      <c r="Q643" s="7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7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7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7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7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7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7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7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7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7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7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7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7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7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7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7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7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7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7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7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7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7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7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7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7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7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7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7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7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7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7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7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7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7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7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7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7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7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7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7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7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7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7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7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7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7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7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7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7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7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7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7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7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7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7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7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7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6">
        <f t="shared" si="41"/>
        <v>120.25</v>
      </c>
      <c r="Q706" s="7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6">
        <f t="shared" ref="P707:P770" si="45">E707/L707</f>
        <v>195.4</v>
      </c>
      <c r="Q707" s="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7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7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7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7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7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7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7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7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7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7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7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7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7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7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7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7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7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7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7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7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7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7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7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7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7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7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7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7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7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7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7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7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7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7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7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7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7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7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7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7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7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7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7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7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7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7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7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7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7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7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7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7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7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7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7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7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6" t="e">
        <f t="shared" si="45"/>
        <v>#DIV/0!</v>
      </c>
      <c r="Q770" s="7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6">
        <f t="shared" ref="P771:P834" si="49">E771/L771</f>
        <v>31.846153846153847</v>
      </c>
      <c r="Q771" s="7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7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7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7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7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7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7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7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7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7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7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7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7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7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7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7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7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7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7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7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7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7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7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7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7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7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7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7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7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7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7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7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7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7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7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7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7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7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7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7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7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7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7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7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7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7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7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7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7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7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7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7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7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7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7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7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7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6">
        <f t="shared" si="49"/>
        <v>97.993896103896105</v>
      </c>
      <c r="Q834" s="7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6">
        <f t="shared" ref="P835:P898" si="53">E835/L835</f>
        <v>148.78048780487805</v>
      </c>
      <c r="Q835" s="7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7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7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7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7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7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7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7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7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7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7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7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7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7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7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7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7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7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7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7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7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7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7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7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7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7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7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7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7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7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7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7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7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7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7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7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7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7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7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7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7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7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7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7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7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7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7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7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7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7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7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7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7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7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7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7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6">
        <f t="shared" si="53"/>
        <v>44.444444444444443</v>
      </c>
      <c r="Q898" s="7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 t="e">
        <f t="shared" ref="P899:P962" si="57">E899/L899</f>
        <v>#DIV/0!</v>
      </c>
      <c r="Q899" s="7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7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7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7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7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7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7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7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7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7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7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7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7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7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7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7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7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7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7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7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7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7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7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7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7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7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7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7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7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7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7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7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7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7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7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7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7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7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7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7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7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7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7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7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7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7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7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7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7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7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7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7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7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7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7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7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7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6">
        <f t="shared" si="57"/>
        <v>136.46276595744681</v>
      </c>
      <c r="Q962" s="7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6">
        <f t="shared" ref="P963:P1026" si="61">E963/L963</f>
        <v>364.35454545454547</v>
      </c>
      <c r="Q963" s="7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7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7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7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7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7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7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7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7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7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7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7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7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7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7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7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7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7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7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7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7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7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7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7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7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7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7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7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7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7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7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7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7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7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7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7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7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7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7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7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7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7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7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7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7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7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7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7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7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7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7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7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7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7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7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7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7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6">
        <f t="shared" si="61"/>
        <v>388.9762295081967</v>
      </c>
      <c r="Q1026" s="7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6">
        <f t="shared" ref="P1027:P1090" si="65">E1027/L1027</f>
        <v>71.848571428571432</v>
      </c>
      <c r="Q1027" s="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7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7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7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7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7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7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7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7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7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7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7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7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7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7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7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7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7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7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7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7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7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7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7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7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7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7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7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7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7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7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7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7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7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7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7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7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7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7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7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7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7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7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7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7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7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7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7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7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7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7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7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7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7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7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7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7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6">
        <f t="shared" si="65"/>
        <v>43.41727891156463</v>
      </c>
      <c r="Q1090" s="7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6">
        <f t="shared" ref="P1091:P1154" si="69">E1091/L1091</f>
        <v>23.959183673469386</v>
      </c>
      <c r="Q1091" s="7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7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7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7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7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7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7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7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7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7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7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7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7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7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7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7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7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7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7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7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7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7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7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7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7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7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7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7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7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7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7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7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7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7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7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7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7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7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7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7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7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7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7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7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7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7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7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7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7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7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7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7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7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7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7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7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7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6">
        <f t="shared" si="69"/>
        <v>60.733333333333334</v>
      </c>
      <c r="Q1154" s="7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6">
        <f t="shared" ref="P1155:P1218" si="73">E1155/L1155</f>
        <v>50</v>
      </c>
      <c r="Q1155" s="7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7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7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7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7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7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7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7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7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7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7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7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7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7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7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7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7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7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7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7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7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7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7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7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7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7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7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7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7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7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7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7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7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7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7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7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7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7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7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7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7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7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7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7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7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7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7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7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7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7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7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7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7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7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7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7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6">
        <f t="shared" si="73"/>
        <v>91.882882882882882</v>
      </c>
      <c r="Q1218" s="7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6">
        <f t="shared" ref="P1219:P1282" si="77">E1219/L1219</f>
        <v>148.57377049180329</v>
      </c>
      <c r="Q1219" s="7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7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7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7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7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7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7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7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7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7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7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7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7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7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7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7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7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7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7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7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7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7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7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7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7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7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7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7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7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7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7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7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7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7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7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7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7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7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7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7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7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7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7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7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7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7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7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7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7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7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7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7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7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7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7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7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7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6">
        <f t="shared" si="77"/>
        <v>127.97523076923076</v>
      </c>
      <c r="Q1282" s="7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6">
        <f t="shared" ref="P1283:P1346" si="81">E1283/L1283</f>
        <v>104.72972972972973</v>
      </c>
      <c r="Q1283" s="7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7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7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7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7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7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7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7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7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7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7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7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7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7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7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7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7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7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7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7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7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7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7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7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7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7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7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7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7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7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7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7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7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7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7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7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7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7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7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7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7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7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7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7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7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7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7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7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7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7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7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7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7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7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7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7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7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6">
        <f t="shared" si="81"/>
        <v>40.762589928057551</v>
      </c>
      <c r="Q1346" s="7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6">
        <f t="shared" ref="P1347:P1410" si="85">E1347/L1347</f>
        <v>53.571428571428569</v>
      </c>
      <c r="Q1347" s="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7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7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7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7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7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7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7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7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7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7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7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7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7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7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7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7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7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7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7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7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7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7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7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7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7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7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7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7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7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7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7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7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7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7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7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7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7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7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7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7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7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7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7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7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7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7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7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7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7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7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7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7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7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7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7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7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6">
        <f t="shared" si="85"/>
        <v>12</v>
      </c>
      <c r="Q1410" s="7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 t="e">
        <f t="shared" ref="P1411:P1474" si="89">E1411/L1411</f>
        <v>#DIV/0!</v>
      </c>
      <c r="Q1411" s="7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7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7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7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7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7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7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7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7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7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7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7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7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7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7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7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7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7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7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7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7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7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7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7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7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7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7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7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7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7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7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7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7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7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7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7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7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7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7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7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7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7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7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7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7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7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7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7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7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7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7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7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7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7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7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7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7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6">
        <f t="shared" si="89"/>
        <v>103.20238095238095</v>
      </c>
      <c r="Q1474" s="7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6">
        <f t="shared" ref="P1475:P1538" si="93">E1475/L1475</f>
        <v>38.462553191489363</v>
      </c>
      <c r="Q1475" s="7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7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7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7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7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7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7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7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7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7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7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7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7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7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7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7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7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7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7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7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7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7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7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7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7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7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7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7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7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7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7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7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7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7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7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7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7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7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7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7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7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7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7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7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7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7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7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7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7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7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7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7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7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7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7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7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6">
        <f t="shared" si="93"/>
        <v>66.015406593406595</v>
      </c>
      <c r="Q1538" s="7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6">
        <f t="shared" ref="P1539:P1602" si="97">E1539/L1539</f>
        <v>96.375</v>
      </c>
      <c r="Q1539" s="7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7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7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7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7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7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7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7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7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7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7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7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7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7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7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7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7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7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7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7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7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7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7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7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7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7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7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7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7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7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7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7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7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7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7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7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7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7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7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7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7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7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7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7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7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7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7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7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7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7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7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7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7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7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7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7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7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6">
        <f t="shared" si="97"/>
        <v>40.777777777777779</v>
      </c>
      <c r="Q1602" s="7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6">
        <f t="shared" ref="P1603:P1666" si="101">E1603/L1603</f>
        <v>48.325535714285714</v>
      </c>
      <c r="Q1603" s="7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7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7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7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7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7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7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7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7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7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7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7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7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7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7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7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7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7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7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7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7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7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7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7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7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7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7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7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7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7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7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7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7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7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7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7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7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7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7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7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7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7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7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7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7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7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7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7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7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7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7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7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7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7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7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7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7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6">
        <f t="shared" si="101"/>
        <v>34.384494382022467</v>
      </c>
      <c r="Q1666" s="7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6">
        <f t="shared" ref="P1667:P1730" si="105">E1667/L1667</f>
        <v>44.956989247311824</v>
      </c>
      <c r="Q1667" s="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7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7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7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7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7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7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7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7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7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7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7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7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7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7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7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7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7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7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7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7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7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7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7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7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7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7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7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7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7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7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7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7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7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7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7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7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7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7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7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7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7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7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7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7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7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7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7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7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7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7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7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7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7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7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7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7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6">
        <f t="shared" si="105"/>
        <v>122.14285714285714</v>
      </c>
      <c r="Q1730" s="7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 t="e">
        <f t="shared" ref="P1731:P1794" si="109">E1731/L1731</f>
        <v>#DIV/0!</v>
      </c>
      <c r="Q1731" s="7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7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7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7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7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7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7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7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7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7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7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7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7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7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7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7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7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7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7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7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7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7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7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7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7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7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7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7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7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7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7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7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7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7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7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7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7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7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7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7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7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7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7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7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7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7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7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7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7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7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7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7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7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7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7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7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7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6">
        <f t="shared" si="109"/>
        <v>109.93525179856115</v>
      </c>
      <c r="Q1794" s="7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6">
        <f t="shared" ref="P1795:P1858" si="113">E1795/L1795</f>
        <v>20</v>
      </c>
      <c r="Q1795" s="7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7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7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7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7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7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7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7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7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7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7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7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7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7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7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7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7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7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7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7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7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7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7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7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7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7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7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7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7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7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7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7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7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7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7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7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7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7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7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7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7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7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7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7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7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7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7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7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7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7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7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7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7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7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7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7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6">
        <f t="shared" si="113"/>
        <v>53.289473684210527</v>
      </c>
      <c r="Q1858" s="7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6">
        <f t="shared" ref="P1859:P1922" si="117">E1859/L1859</f>
        <v>136.36363636363637</v>
      </c>
      <c r="Q1859" s="7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7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7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7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7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7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7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7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7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7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7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7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7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7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7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7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7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7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7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7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7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7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7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7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7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7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7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7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7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7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7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7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7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7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7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7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7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7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7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7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7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7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7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7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7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7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7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7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7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7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7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7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7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7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7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7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7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6">
        <f t="shared" si="117"/>
        <v>40.980952380952381</v>
      </c>
      <c r="Q1922" s="7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6">
        <f t="shared" ref="P1923:P1986" si="121">E1923/L1923</f>
        <v>54</v>
      </c>
      <c r="Q1923" s="7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7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7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7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7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7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7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7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7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7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7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7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7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7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7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7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7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7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7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7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7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7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7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7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7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7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7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7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7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7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7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7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7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7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7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7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7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7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7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7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7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7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7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7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7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7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7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7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7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7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7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7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7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7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7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7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7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6">
        <f t="shared" si="121"/>
        <v>453.14285714285717</v>
      </c>
      <c r="Q1986" s="7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6">
        <f t="shared" ref="P1987:P2050" si="125">E1987/L1987</f>
        <v>12.75</v>
      </c>
      <c r="Q1987" s="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7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7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7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7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7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7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7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7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7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7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7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7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7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7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7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7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7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7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7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7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7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7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7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7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7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7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7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7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7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7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7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7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7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7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7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7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7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7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7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7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7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7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7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7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7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7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7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7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7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7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7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7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7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7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7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7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6">
        <f t="shared" si="125"/>
        <v>91.82989803350327</v>
      </c>
      <c r="Q2050" s="7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6">
        <f t="shared" ref="P2051:P2114" si="129">E2051/L2051</f>
        <v>80.991037735849048</v>
      </c>
      <c r="Q2051" s="7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7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7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7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7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7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7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7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7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7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7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7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7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7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7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7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7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7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7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7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7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7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7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7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7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7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7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7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7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7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7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7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7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7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7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7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7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7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7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7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7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7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7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7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7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7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7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7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7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7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7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7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7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7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7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7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7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6">
        <f t="shared" si="129"/>
        <v>27.272727272727273</v>
      </c>
      <c r="Q2114" s="7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6">
        <f t="shared" ref="P2115:P2178" si="133">E2115/L2115</f>
        <v>68.598130841121488</v>
      </c>
      <c r="Q2115" s="7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7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7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7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7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7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7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7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7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7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7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7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7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7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7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7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7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7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7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7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7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7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7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7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7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7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7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7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7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7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7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7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7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7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7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7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7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7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7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7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7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7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7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7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7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7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7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7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7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7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7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7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7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7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7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7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6">
        <f t="shared" si="133"/>
        <v>88.74647887323944</v>
      </c>
      <c r="Q2178" s="7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6">
        <f t="shared" ref="P2179:P2242" si="137">E2179/L2179</f>
        <v>65.868421052631575</v>
      </c>
      <c r="Q2179" s="7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7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7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7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7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7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7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7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7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7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7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7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7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7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7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7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7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7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7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7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7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7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7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7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7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7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7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7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7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7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7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7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7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7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7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7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7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7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7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7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7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7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7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7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7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7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7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7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7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7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7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7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7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7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7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7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7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6">
        <f t="shared" si="137"/>
        <v>140.97916666666666</v>
      </c>
      <c r="Q2242" s="7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6">
        <f t="shared" ref="P2243:P2306" si="141">E2243/L2243</f>
        <v>49.472392638036808</v>
      </c>
      <c r="Q2243" s="7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7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7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7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7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7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7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7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7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7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7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7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7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7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7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7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7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7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7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7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7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7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7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7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7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7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7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7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7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7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7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7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7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7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7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7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7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7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7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7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7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7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7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7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7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7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7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7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7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7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7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7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7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7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7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7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7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6">
        <f t="shared" si="141"/>
        <v>53.469203539823013</v>
      </c>
      <c r="Q2306" s="7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6">
        <f t="shared" ref="P2307:P2370" si="145">E2307/L2307</f>
        <v>109.10778443113773</v>
      </c>
      <c r="Q2307" s="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7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7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7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7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7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7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7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7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7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7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7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7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7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7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7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7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7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7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7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7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7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7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7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7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7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7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7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7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7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7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7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7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7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7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7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7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7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7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7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7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7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7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7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7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7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7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7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7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7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7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7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7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7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7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7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7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6">
        <f t="shared" si="145"/>
        <v>50</v>
      </c>
      <c r="Q2370" s="7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 t="e">
        <f t="shared" ref="P2371:P2434" si="149">E2371/L2371</f>
        <v>#DIV/0!</v>
      </c>
      <c r="Q2371" s="7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7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7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7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7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7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7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7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7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7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7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7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7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7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7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7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7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7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7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7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7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7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7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7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7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7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7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7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7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7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7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7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7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7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7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7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7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7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7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7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7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7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7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7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7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7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7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7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7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7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7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7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7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7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7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7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7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6">
        <f t="shared" si="149"/>
        <v>1</v>
      </c>
      <c r="Q2434" s="7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 t="e">
        <f t="shared" ref="P2435:P2498" si="153">E2435/L2435</f>
        <v>#DIV/0!</v>
      </c>
      <c r="Q2435" s="7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7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7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7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7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7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7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7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7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7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7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7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7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7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7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7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7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7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7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7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7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7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7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7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7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7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7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7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7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7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7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7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7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7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7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7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7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7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7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7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7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7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7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7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7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7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7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7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7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7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7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7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7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7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7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7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6">
        <f t="shared" si="153"/>
        <v>600</v>
      </c>
      <c r="Q2498" s="7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6">
        <f t="shared" ref="P2499:P2562" si="157">E2499/L2499</f>
        <v>80.551071428571419</v>
      </c>
      <c r="Q2499" s="7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7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7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7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7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7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7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7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7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7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7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7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7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7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7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7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7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7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7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7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7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7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7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7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7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7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7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7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7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7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7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7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7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7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7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7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7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7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7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7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7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7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7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7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7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7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7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7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7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7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7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7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7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7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7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7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7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6">
        <f t="shared" si="157"/>
        <v>143</v>
      </c>
      <c r="Q2562" s="7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 t="e">
        <f t="shared" ref="P2563:P2626" si="161">E2563/L2563</f>
        <v>#DIV/0!</v>
      </c>
      <c r="Q2563" s="7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7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7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7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7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7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7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7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7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7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7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7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7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7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7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7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7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7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7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7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7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7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7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7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7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7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7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7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7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7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7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7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7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7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7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7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7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7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7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7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7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7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7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7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7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7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7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7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7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7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7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7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7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7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7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7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7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6">
        <f t="shared" si="161"/>
        <v>31.820544982698959</v>
      </c>
      <c r="Q2626" s="7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6">
        <f t="shared" ref="P2627:P2690" si="165">E2627/L2627</f>
        <v>27.576923076923077</v>
      </c>
      <c r="Q2627" s="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7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7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7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7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7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7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7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7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7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7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7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7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7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7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7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7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7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7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7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7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7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7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7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7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7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7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7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7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7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7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7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7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7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7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7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7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7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7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7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7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7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7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7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7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7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7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7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7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7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7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7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7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7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7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7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7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6">
        <f t="shared" si="165"/>
        <v>5.2857142857142856</v>
      </c>
      <c r="Q2690" s="7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6">
        <f t="shared" ref="P2691:P2754" si="169">E2691/L2691</f>
        <v>1</v>
      </c>
      <c r="Q2691" s="7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7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7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7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7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7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7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7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7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7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7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7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7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7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7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7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7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7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7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7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7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7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7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7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7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7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7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7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7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7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7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7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7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7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7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7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7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7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7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7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7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7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7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7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7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7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7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7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7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7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7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7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7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7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7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7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7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6">
        <f t="shared" si="169"/>
        <v>39.285714285714285</v>
      </c>
      <c r="Q2754" s="7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6">
        <f t="shared" ref="P2755:P2818" si="173">E2755/L2755</f>
        <v>47.5</v>
      </c>
      <c r="Q2755" s="7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7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7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7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7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7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7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7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7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7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7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7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7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7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7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7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7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7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7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7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7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7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7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7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7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7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7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7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7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7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7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7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7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7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7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7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7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7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7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7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7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7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7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7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7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7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7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7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7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7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7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7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7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7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7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7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6">
        <f t="shared" si="173"/>
        <v>25.130177514792898</v>
      </c>
      <c r="Q2818" s="7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6">
        <f t="shared" ref="P2819:P2882" si="177">E2819/L2819</f>
        <v>23.636363636363637</v>
      </c>
      <c r="Q2819" s="7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7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7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7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7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7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7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7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7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7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7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7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7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7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7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7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7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7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7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7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7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7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7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7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7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7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7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7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7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7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7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7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7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7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7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7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7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7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7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7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7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7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7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7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7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7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7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7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7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7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7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7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7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7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7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7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7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6">
        <f t="shared" si="177"/>
        <v>96.551724137931032</v>
      </c>
      <c r="Q2882" s="7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 t="e">
        <f t="shared" ref="P2883:P2946" si="181">E2883/L2883</f>
        <v>#DIV/0!</v>
      </c>
      <c r="Q2883" s="7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7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7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7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7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7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7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7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7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7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7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7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7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7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7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7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7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7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7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7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7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7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7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7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7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7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7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7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7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7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7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7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7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7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7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7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7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7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7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7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7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7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7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7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7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7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7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7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7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7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7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7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7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7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7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7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7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6">
        <f t="shared" si="181"/>
        <v>100</v>
      </c>
      <c r="Q2946" s="7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 t="e">
        <f t="shared" ref="P2947:P3010" si="185">E2947/L2947</f>
        <v>#DIV/0!</v>
      </c>
      <c r="Q2947" s="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7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7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7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7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7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7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7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7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7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7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7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7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7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7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7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7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7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7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7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7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7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7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7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7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7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7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7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7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7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7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7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7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7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7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7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7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7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7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7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7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7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7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7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7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7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7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7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7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7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7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7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7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7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7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7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7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6">
        <f t="shared" si="185"/>
        <v>116.73076923076923</v>
      </c>
      <c r="Q3010" s="7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6">
        <f t="shared" ref="P3011:P3074" si="189">E3011/L3011</f>
        <v>233.8984375</v>
      </c>
      <c r="Q3011" s="7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7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7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7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7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7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7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7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7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7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7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7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7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7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7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7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7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7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7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7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7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7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7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7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7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7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7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7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7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7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7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7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7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7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7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7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7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7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7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7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7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7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7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7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7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7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7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7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7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7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7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7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7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7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7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7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7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6">
        <f t="shared" si="189"/>
        <v>1</v>
      </c>
      <c r="Q3074" s="7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6">
        <f t="shared" ref="P3075:P3138" si="193">E3075/L3075</f>
        <v>92.142857142857139</v>
      </c>
      <c r="Q3075" s="7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7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7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7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7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7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7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7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7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7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7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7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7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7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7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7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7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7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7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7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7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7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7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7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7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7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7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7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7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7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7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7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7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7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7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7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7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7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7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7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7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7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7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7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7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7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7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7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7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7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7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7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7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7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7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7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6">
        <f t="shared" si="193"/>
        <v>29.045454545454547</v>
      </c>
      <c r="Q3138" s="7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6">
        <f t="shared" ref="P3139:P3202" si="197">E3139/L3139</f>
        <v>50</v>
      </c>
      <c r="Q3139" s="7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7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7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7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7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7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7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7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7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7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7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7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7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7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7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7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7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7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7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7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7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7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7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7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7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7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7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7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7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7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7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7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7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7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7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7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7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7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7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7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7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7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7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7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7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7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7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7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7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7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7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7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7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7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7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7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7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6">
        <f t="shared" si="197"/>
        <v>1</v>
      </c>
      <c r="Q3202" s="7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6">
        <f t="shared" ref="P3203:P3266" si="201">E3203/L3203</f>
        <v>12.5</v>
      </c>
      <c r="Q3203" s="7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7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7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7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7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7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7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7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7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7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7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7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7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7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7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7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7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7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7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7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7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7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7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7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7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7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7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7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7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7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7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7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7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7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7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7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7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7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7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7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7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7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7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7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7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7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7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7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7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7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7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7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7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7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7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7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7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6">
        <f t="shared" si="201"/>
        <v>52.551020408163268</v>
      </c>
      <c r="Q3266" s="7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6">
        <f t="shared" ref="P3267:P3330" si="205">E3267/L3267</f>
        <v>70.285714285714292</v>
      </c>
      <c r="Q3267" s="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7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7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7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7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7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7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7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7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7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7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7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7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7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7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7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7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7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7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7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7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7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7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7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7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7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7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7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7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7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7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7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7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7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7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7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7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7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7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7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7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7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7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7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7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7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7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7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7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7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7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7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7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7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7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7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7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6">
        <f t="shared" si="205"/>
        <v>292.77777777777777</v>
      </c>
      <c r="Q3330" s="7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6">
        <f t="shared" ref="P3331:P3394" si="209">E3331/L3331</f>
        <v>44.92307692307692</v>
      </c>
      <c r="Q3331" s="7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7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7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7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7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7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7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7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7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7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7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7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7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7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7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7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7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7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7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7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7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7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7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7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7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7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7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7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7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7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7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7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7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7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7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7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7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7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7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7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7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7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7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7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7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7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7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7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7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7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7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7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7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7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7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7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7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6">
        <f t="shared" si="209"/>
        <v>41.666666666666664</v>
      </c>
      <c r="Q3394" s="7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6">
        <f t="shared" ref="P3395:P3458" si="213">E3395/L3395</f>
        <v>36.06818181818182</v>
      </c>
      <c r="Q3395" s="7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7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7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7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7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7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7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7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7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7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7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7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7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7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7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7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7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7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7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7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7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7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7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7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7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7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7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7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7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7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7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7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7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7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7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7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7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7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7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7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7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7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7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7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7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7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7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7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7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7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7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7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7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7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7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7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6">
        <f t="shared" si="213"/>
        <v>358.6875</v>
      </c>
      <c r="Q3458" s="7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6">
        <f t="shared" ref="P3459:P3522" si="217">E3459/L3459</f>
        <v>50.981818181818184</v>
      </c>
      <c r="Q3459" s="7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7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7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7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7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7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7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7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7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7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7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7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7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7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7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7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7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7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7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7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7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7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7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7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7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7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7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7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7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7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7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7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7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7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7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7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7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7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7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7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7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7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7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7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7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7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7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7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7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7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7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7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7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7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7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7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7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6">
        <f t="shared" si="217"/>
        <v>95.952380952380949</v>
      </c>
      <c r="Q3522" s="7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6">
        <f t="shared" ref="P3523:P3586" si="221">E3523/L3523</f>
        <v>45.615384615384613</v>
      </c>
      <c r="Q3523" s="7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7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7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7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7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7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7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7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7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7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7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7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7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7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7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7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7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7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7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7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7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7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7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7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7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7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7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7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7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7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7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7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7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7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7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7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7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7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7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7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7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7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7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7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7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7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7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7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7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7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7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7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7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7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7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7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7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6">
        <f t="shared" si="221"/>
        <v>30.9375</v>
      </c>
      <c r="Q3586" s="7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6">
        <f t="shared" ref="P3587:P3650" si="225">E3587/L3587</f>
        <v>176.08695652173913</v>
      </c>
      <c r="Q3587" s="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7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7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7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7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7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7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7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7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7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7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7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7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7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7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7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7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7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7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7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7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7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7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7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7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7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7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7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7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7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7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7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7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7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7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7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7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7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7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7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7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7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7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7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7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7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7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7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7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7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7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7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7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7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7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7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7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6">
        <f t="shared" si="225"/>
        <v>550.04109589041093</v>
      </c>
      <c r="Q3650" s="7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6">
        <f t="shared" ref="P3651:P3714" si="229">E3651/L3651</f>
        <v>97.5</v>
      </c>
      <c r="Q3651" s="7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7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7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7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7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7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7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7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7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7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7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7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7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7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7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7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7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7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7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7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7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7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7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7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7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7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7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7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7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7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7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7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7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7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7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7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7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7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7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7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7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7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7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7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7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7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7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7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7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7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7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7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7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7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7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7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7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6">
        <f t="shared" si="229"/>
        <v>110.86538461538461</v>
      </c>
      <c r="Q3714" s="7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6">
        <f t="shared" ref="P3715:P3778" si="233">E3715/L3715</f>
        <v>106.84210526315789</v>
      </c>
      <c r="Q3715" s="7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7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7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7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7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7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7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7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7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7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7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7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7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7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7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7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7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7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7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7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7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7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7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7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7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7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7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7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7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7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7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7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7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7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7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7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7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7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7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7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7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7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7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7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7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7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7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7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7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7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7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7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7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7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7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7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6">
        <f t="shared" si="233"/>
        <v>90.819148936170208</v>
      </c>
      <c r="Q3778" s="7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6">
        <f t="shared" ref="P3779:P3842" si="237">E3779/L3779</f>
        <v>48.542372881355931</v>
      </c>
      <c r="Q3779" s="7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7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7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7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7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7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7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7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7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7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7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7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7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7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7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7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7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7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7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7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7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7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7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7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7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7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7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7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7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7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7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7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7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7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7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7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7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7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7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7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7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7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7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7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7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7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7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7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7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7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7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7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7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7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7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7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7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6">
        <f t="shared" si="237"/>
        <v>21.666666666666668</v>
      </c>
      <c r="Q3842" s="7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6">
        <f t="shared" ref="P3843:P3906" si="241">E3843/L3843</f>
        <v>25.647058823529413</v>
      </c>
      <c r="Q3843" s="7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7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7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7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7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7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7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7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7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7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7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7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7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7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7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7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7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7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7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7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7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7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7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7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7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7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7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7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7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7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7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7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7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7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7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7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7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7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7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7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7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7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7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7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7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7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7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7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7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7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7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7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7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7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7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7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7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6">
        <f t="shared" si="241"/>
        <v>1.5</v>
      </c>
      <c r="Q3906" s="7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6">
        <f t="shared" ref="P3907:P3970" si="245">E3907/L3907</f>
        <v>24.714285714285715</v>
      </c>
      <c r="Q3907" s="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7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7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7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7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7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7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7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7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7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7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7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7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7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7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7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7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7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7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7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7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7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7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7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7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7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7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7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7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7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7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7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7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7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7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7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7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7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7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7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7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7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7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7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7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7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7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7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7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7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7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7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7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7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7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7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7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6">
        <f t="shared" si="245"/>
        <v>47.909090909090907</v>
      </c>
      <c r="Q3970" s="7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6">
        <f t="shared" ref="P3971:P4034" si="249">E3971/L3971</f>
        <v>35.166666666666664</v>
      </c>
      <c r="Q3971" s="7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7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7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7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7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7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7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7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7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7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7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7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7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7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7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7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7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7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7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7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7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7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7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7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7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7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7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7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7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7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7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7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7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7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7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7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7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7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7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7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7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7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7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7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7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7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7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7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7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7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7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7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7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7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7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7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7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6">
        <f t="shared" si="249"/>
        <v>59</v>
      </c>
      <c r="Q4034" s="7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6">
        <f t="shared" ref="P4035:P4098" si="253">E4035/L4035</f>
        <v>65.340319148936175</v>
      </c>
      <c r="Q4035" s="7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7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7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7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7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7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7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7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7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7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7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7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7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7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7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7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7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7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7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7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7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7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7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7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7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7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7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7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7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7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7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7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7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7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7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7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7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7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7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7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7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7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7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7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7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7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7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7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7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7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7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7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7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7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7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7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6">
        <f t="shared" si="253"/>
        <v>80</v>
      </c>
      <c r="Q4098" s="7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 t="e">
        <f t="shared" ref="P4099:P4115" si="257">E4099/L4099</f>
        <v>#DIV/0!</v>
      </c>
      <c r="Q4099" s="7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7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7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7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7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7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7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7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7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7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7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7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7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7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7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7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E5FB1647-956B-4536-BF04-032E279CE706}"/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5AB1CD07-D252-4E53-B3EA-EACCB18CE448}">
            <xm:f>NOT(ISERROR(SEARCH("live",F2)))</xm:f>
            <xm:f>"live"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3" operator="containsText" id="{E48B78E0-9F38-4921-9D96-6AB758CAF8FA}">
            <xm:f>NOT(ISERROR(SEARCH("failed",F2)))</xm:f>
            <xm:f>"failed"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4" operator="containsText" id="{3447C94E-B7DB-47BA-B5E8-7582E93012F4}">
            <xm:f>NOT(ISERROR(SEARCH("canceled",F2)))</xm:f>
            <xm:f>"canceled"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5" operator="containsText" id="{F4CBE1F3-CB10-4B4B-86BC-DA89892C939A}">
            <xm:f>NOT(ISERROR(SEARCH($F$2,F2)))</xm:f>
            <xm:f>$F$2</xm:f>
            <x14:dxf>
              <font>
                <color auto="1"/>
              </font>
              <fill>
                <patternFill>
                  <bgColor theme="9" tint="0.59996337778862885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1D86F-7B3F-4397-A2B6-19DF964BA795}">
  <sheetPr codeName="Sheet2"/>
  <dimension ref="A1:F14"/>
  <sheetViews>
    <sheetView workbookViewId="0">
      <selection activeCell="G11" sqref="G1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8224</v>
      </c>
    </row>
    <row r="3" spans="1:6" x14ac:dyDescent="0.35">
      <c r="A3" s="8" t="s">
        <v>8362</v>
      </c>
      <c r="B3" s="8" t="s">
        <v>8363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8310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5">
      <c r="A6" s="9" t="s">
        <v>8336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5">
      <c r="A7" s="9" t="s">
        <v>8333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5">
      <c r="A8" s="9" t="s">
        <v>8331</v>
      </c>
      <c r="B8" s="10">
        <v>23</v>
      </c>
      <c r="C8" s="10"/>
      <c r="D8" s="10"/>
      <c r="E8" s="10"/>
      <c r="F8" s="10">
        <v>23</v>
      </c>
    </row>
    <row r="9" spans="1:6" x14ac:dyDescent="0.35">
      <c r="A9" s="9" t="s">
        <v>8325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5">
      <c r="A10" s="9" t="s">
        <v>8338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5">
      <c r="A11" s="9" t="s">
        <v>8322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5">
      <c r="A12" s="9" t="s">
        <v>8319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5">
      <c r="A13" s="9" t="s">
        <v>8317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5">
      <c r="A14" s="9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BA4-31B1-4068-A301-D87DF4201025}">
  <sheetPr codeName="Sheet3"/>
  <dimension ref="A1:F15"/>
  <sheetViews>
    <sheetView workbookViewId="0">
      <selection activeCell="E23" sqref="E23"/>
    </sheetView>
  </sheetViews>
  <sheetFormatPr defaultRowHeight="14.5" x14ac:dyDescent="0.35"/>
  <cols>
    <col min="1" max="1" width="14.26953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8224</v>
      </c>
    </row>
    <row r="2" spans="1:6" x14ac:dyDescent="0.35">
      <c r="A2" s="8" t="s">
        <v>8308</v>
      </c>
      <c r="B2" t="s">
        <v>8325</v>
      </c>
    </row>
    <row r="4" spans="1:6" x14ac:dyDescent="0.35">
      <c r="A4" s="8" t="s">
        <v>8362</v>
      </c>
      <c r="B4" s="8" t="s">
        <v>8363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8354</v>
      </c>
      <c r="B6" s="10"/>
      <c r="C6" s="10"/>
      <c r="D6" s="10"/>
      <c r="E6" s="10">
        <v>33</v>
      </c>
      <c r="F6" s="10">
        <v>33</v>
      </c>
    </row>
    <row r="7" spans="1:6" x14ac:dyDescent="0.35">
      <c r="A7" s="9" t="s">
        <v>8330</v>
      </c>
      <c r="B7" s="10"/>
      <c r="C7" s="10"/>
      <c r="D7" s="10"/>
      <c r="E7" s="10">
        <v>30</v>
      </c>
      <c r="F7" s="10">
        <v>30</v>
      </c>
    </row>
    <row r="8" spans="1:6" x14ac:dyDescent="0.35">
      <c r="A8" s="9" t="s">
        <v>8347</v>
      </c>
      <c r="B8" s="10"/>
      <c r="C8" s="10">
        <v>37</v>
      </c>
      <c r="D8" s="10">
        <v>17</v>
      </c>
      <c r="E8" s="10"/>
      <c r="F8" s="10">
        <v>54</v>
      </c>
    </row>
    <row r="9" spans="1:6" x14ac:dyDescent="0.35">
      <c r="A9" s="9" t="s">
        <v>8329</v>
      </c>
      <c r="B9" s="10"/>
      <c r="C9" s="10">
        <v>20</v>
      </c>
      <c r="D9" s="10"/>
      <c r="E9" s="10">
        <v>138</v>
      </c>
      <c r="F9" s="10">
        <v>158</v>
      </c>
    </row>
    <row r="10" spans="1:6" x14ac:dyDescent="0.35">
      <c r="A10" s="9" t="s">
        <v>8328</v>
      </c>
      <c r="B10" s="10"/>
      <c r="C10" s="10">
        <v>53</v>
      </c>
      <c r="D10" s="10"/>
      <c r="E10" s="10"/>
      <c r="F10" s="10">
        <v>53</v>
      </c>
    </row>
    <row r="11" spans="1:6" x14ac:dyDescent="0.35">
      <c r="A11" s="9" t="s">
        <v>8327</v>
      </c>
      <c r="B11" s="10"/>
      <c r="C11" s="10"/>
      <c r="D11" s="10"/>
      <c r="E11" s="10">
        <v>14</v>
      </c>
      <c r="F11" s="10">
        <v>14</v>
      </c>
    </row>
    <row r="12" spans="1:6" x14ac:dyDescent="0.35">
      <c r="A12" s="9" t="s">
        <v>8346</v>
      </c>
      <c r="B12" s="10"/>
      <c r="C12" s="10"/>
      <c r="D12" s="10"/>
      <c r="E12" s="10">
        <v>35</v>
      </c>
      <c r="F12" s="10">
        <v>35</v>
      </c>
    </row>
    <row r="13" spans="1:6" x14ac:dyDescent="0.35">
      <c r="A13" s="9" t="s">
        <v>8326</v>
      </c>
      <c r="B13" s="10"/>
      <c r="C13" s="10"/>
      <c r="D13" s="10"/>
      <c r="E13" s="10">
        <v>240</v>
      </c>
      <c r="F13" s="10">
        <v>240</v>
      </c>
    </row>
    <row r="14" spans="1:6" x14ac:dyDescent="0.35">
      <c r="A14" s="9" t="s">
        <v>8340</v>
      </c>
      <c r="B14" s="10">
        <v>19</v>
      </c>
      <c r="C14" s="10"/>
      <c r="D14" s="10"/>
      <c r="E14" s="10"/>
      <c r="F14" s="10">
        <v>19</v>
      </c>
    </row>
    <row r="15" spans="1:6" x14ac:dyDescent="0.35">
      <c r="A15" s="9" t="s">
        <v>8361</v>
      </c>
      <c r="B15" s="10">
        <v>19</v>
      </c>
      <c r="C15" s="10">
        <v>110</v>
      </c>
      <c r="D15" s="10">
        <v>17</v>
      </c>
      <c r="E15" s="10">
        <v>490</v>
      </c>
      <c r="F15" s="10">
        <v>636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9D9E3-53FB-487E-93E0-F4D78A6852A6}">
  <sheetPr codeName="Sheet4"/>
  <dimension ref="A1:L35"/>
  <sheetViews>
    <sheetView zoomScale="80" zoomScaleNormal="80" workbookViewId="0">
      <selection activeCell="L29" sqref="L29"/>
    </sheetView>
  </sheetViews>
  <sheetFormatPr defaultRowHeight="14.5" x14ac:dyDescent="0.35"/>
  <cols>
    <col min="1" max="1" width="13.6328125" bestFit="1" customWidth="1"/>
    <col min="2" max="2" width="16.1796875" bestFit="1" customWidth="1"/>
    <col min="3" max="3" width="6" bestFit="1" customWidth="1"/>
    <col min="4" max="4" width="9.6328125" bestFit="1" customWidth="1"/>
    <col min="5" max="6" width="11" bestFit="1" customWidth="1"/>
  </cols>
  <sheetData>
    <row r="1" spans="1:5" x14ac:dyDescent="0.35">
      <c r="A1" s="8" t="s">
        <v>8308</v>
      </c>
      <c r="B1" t="s">
        <v>8325</v>
      </c>
    </row>
    <row r="2" spans="1:5" x14ac:dyDescent="0.35">
      <c r="A2" s="8" t="s">
        <v>8378</v>
      </c>
      <c r="B2" t="s">
        <v>8405</v>
      </c>
    </row>
    <row r="4" spans="1:5" x14ac:dyDescent="0.35">
      <c r="A4" s="8" t="s">
        <v>8362</v>
      </c>
      <c r="B4" s="8" t="s">
        <v>8363</v>
      </c>
    </row>
    <row r="5" spans="1:5" x14ac:dyDescent="0.3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2" t="s">
        <v>8372</v>
      </c>
      <c r="B6" s="10">
        <v>3</v>
      </c>
      <c r="C6" s="10">
        <v>10</v>
      </c>
      <c r="D6" s="10">
        <v>54</v>
      </c>
      <c r="E6" s="10">
        <v>67</v>
      </c>
    </row>
    <row r="7" spans="1:5" x14ac:dyDescent="0.35">
      <c r="A7" s="12" t="s">
        <v>8373</v>
      </c>
      <c r="B7" s="10"/>
      <c r="C7" s="10">
        <v>8</v>
      </c>
      <c r="D7" s="10">
        <v>49</v>
      </c>
      <c r="E7" s="10">
        <v>57</v>
      </c>
    </row>
    <row r="8" spans="1:5" x14ac:dyDescent="0.35">
      <c r="A8" s="12" t="s">
        <v>8374</v>
      </c>
      <c r="B8" s="10">
        <v>2</v>
      </c>
      <c r="C8" s="10">
        <v>10</v>
      </c>
      <c r="D8" s="10">
        <v>49</v>
      </c>
      <c r="E8" s="10">
        <v>61</v>
      </c>
    </row>
    <row r="9" spans="1:5" x14ac:dyDescent="0.35">
      <c r="A9" s="12" t="s">
        <v>8375</v>
      </c>
      <c r="B9" s="10">
        <v>1</v>
      </c>
      <c r="C9" s="10">
        <v>10</v>
      </c>
      <c r="D9" s="10">
        <v>48</v>
      </c>
      <c r="E9" s="10">
        <v>59</v>
      </c>
    </row>
    <row r="10" spans="1:5" x14ac:dyDescent="0.35">
      <c r="A10" s="12" t="s">
        <v>8366</v>
      </c>
      <c r="B10" s="10">
        <v>2</v>
      </c>
      <c r="C10" s="10">
        <v>9</v>
      </c>
      <c r="D10" s="10">
        <v>54</v>
      </c>
      <c r="E10" s="10">
        <v>65</v>
      </c>
    </row>
    <row r="11" spans="1:5" x14ac:dyDescent="0.35">
      <c r="A11" s="12" t="s">
        <v>8376</v>
      </c>
      <c r="B11" s="10"/>
      <c r="C11" s="10">
        <v>7</v>
      </c>
      <c r="D11" s="10">
        <v>46</v>
      </c>
      <c r="E11" s="10">
        <v>53</v>
      </c>
    </row>
    <row r="12" spans="1:5" x14ac:dyDescent="0.35">
      <c r="A12" s="12" t="s">
        <v>8367</v>
      </c>
      <c r="B12" s="10">
        <v>5</v>
      </c>
      <c r="C12" s="10">
        <v>8</v>
      </c>
      <c r="D12" s="10">
        <v>39</v>
      </c>
      <c r="E12" s="10">
        <v>52</v>
      </c>
    </row>
    <row r="13" spans="1:5" x14ac:dyDescent="0.35">
      <c r="A13" s="12" t="s">
        <v>8368</v>
      </c>
      <c r="B13" s="10">
        <v>4</v>
      </c>
      <c r="C13" s="10">
        <v>12</v>
      </c>
      <c r="D13" s="10">
        <v>44</v>
      </c>
      <c r="E13" s="10">
        <v>60</v>
      </c>
    </row>
    <row r="14" spans="1:5" x14ac:dyDescent="0.35">
      <c r="A14" s="12" t="s">
        <v>8369</v>
      </c>
      <c r="B14" s="10"/>
      <c r="C14" s="10">
        <v>13</v>
      </c>
      <c r="D14" s="10">
        <v>38</v>
      </c>
      <c r="E14" s="10">
        <v>51</v>
      </c>
    </row>
    <row r="15" spans="1:5" x14ac:dyDescent="0.35">
      <c r="A15" s="12" t="s">
        <v>8370</v>
      </c>
      <c r="B15" s="10">
        <v>1</v>
      </c>
      <c r="C15" s="10">
        <v>16</v>
      </c>
      <c r="D15" s="10">
        <v>43</v>
      </c>
      <c r="E15" s="10">
        <v>60</v>
      </c>
    </row>
    <row r="16" spans="1:5" x14ac:dyDescent="0.35">
      <c r="A16" s="12" t="s">
        <v>8371</v>
      </c>
      <c r="B16" s="10">
        <v>1</v>
      </c>
      <c r="C16" s="10">
        <v>9</v>
      </c>
      <c r="D16" s="10">
        <v>46</v>
      </c>
      <c r="E16" s="10">
        <v>56</v>
      </c>
    </row>
    <row r="17" spans="1:12" x14ac:dyDescent="0.35">
      <c r="A17" s="12" t="s">
        <v>8377</v>
      </c>
      <c r="B17" s="10">
        <v>1</v>
      </c>
      <c r="C17" s="10">
        <v>8</v>
      </c>
      <c r="D17" s="10">
        <v>30</v>
      </c>
      <c r="E17" s="10">
        <v>39</v>
      </c>
    </row>
    <row r="18" spans="1:12" x14ac:dyDescent="0.35">
      <c r="A18" s="12" t="s">
        <v>8361</v>
      </c>
      <c r="B18" s="10">
        <v>20</v>
      </c>
      <c r="C18" s="10">
        <v>120</v>
      </c>
      <c r="D18" s="10">
        <v>540</v>
      </c>
      <c r="E18" s="10">
        <v>680</v>
      </c>
    </row>
    <row r="24" spans="1:12" x14ac:dyDescent="0.35">
      <c r="D24" s="12"/>
      <c r="J24" s="14"/>
      <c r="K24" s="14"/>
      <c r="L24" s="14"/>
    </row>
    <row r="25" spans="1:12" x14ac:dyDescent="0.35">
      <c r="D25" s="12"/>
      <c r="J25" s="14"/>
      <c r="K25" s="14"/>
      <c r="L25" s="14"/>
    </row>
    <row r="26" spans="1:12" x14ac:dyDescent="0.35">
      <c r="D26" s="12"/>
      <c r="J26" s="14"/>
      <c r="K26" s="14"/>
      <c r="L26" s="14"/>
    </row>
    <row r="27" spans="1:12" x14ac:dyDescent="0.35">
      <c r="D27" s="12"/>
      <c r="J27" s="14"/>
      <c r="K27" s="14"/>
      <c r="L27" s="14"/>
    </row>
    <row r="28" spans="1:12" x14ac:dyDescent="0.35">
      <c r="D28" s="12"/>
      <c r="J28" s="14"/>
      <c r="K28" s="14"/>
      <c r="L28" s="14"/>
    </row>
    <row r="29" spans="1:12" x14ac:dyDescent="0.35">
      <c r="D29" s="12"/>
      <c r="J29" s="14"/>
      <c r="K29" s="14"/>
      <c r="L29" s="14"/>
    </row>
    <row r="30" spans="1:12" x14ac:dyDescent="0.35">
      <c r="D30" s="12"/>
      <c r="J30" s="14"/>
      <c r="K30" s="14"/>
      <c r="L30" s="14"/>
    </row>
    <row r="31" spans="1:12" x14ac:dyDescent="0.35">
      <c r="D31" s="12"/>
      <c r="J31" s="14"/>
      <c r="K31" s="14"/>
      <c r="L31" s="14"/>
    </row>
    <row r="32" spans="1:12" x14ac:dyDescent="0.35">
      <c r="D32" s="12"/>
      <c r="J32" s="14"/>
      <c r="K32" s="14"/>
      <c r="L32" s="14"/>
    </row>
    <row r="33" spans="4:12" x14ac:dyDescent="0.35">
      <c r="D33" s="12"/>
      <c r="J33" s="14"/>
      <c r="K33" s="14"/>
      <c r="L33" s="14"/>
    </row>
    <row r="34" spans="4:12" x14ac:dyDescent="0.35">
      <c r="D34" s="12"/>
      <c r="J34" s="14"/>
      <c r="K34" s="14"/>
      <c r="L34" s="14"/>
    </row>
    <row r="35" spans="4:12" x14ac:dyDescent="0.35">
      <c r="D35" s="12"/>
      <c r="J35" s="14"/>
      <c r="K35" s="14"/>
      <c r="L35" s="1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6D91B-3D25-4B51-9BD0-155D5939D4DF}">
  <sheetPr codeName="Sheet5"/>
  <dimension ref="A1:H13"/>
  <sheetViews>
    <sheetView workbookViewId="0">
      <selection activeCell="D6" sqref="D6"/>
    </sheetView>
  </sheetViews>
  <sheetFormatPr defaultRowHeight="14.5" x14ac:dyDescent="0.35"/>
  <cols>
    <col min="1" max="1" width="27" customWidth="1"/>
    <col min="2" max="2" width="17.1796875" bestFit="1" customWidth="1"/>
    <col min="3" max="3" width="13.08984375" bestFit="1" customWidth="1"/>
    <col min="4" max="4" width="15.7265625" bestFit="1" customWidth="1"/>
    <col min="5" max="5" width="12.453125" bestFit="1" customWidth="1"/>
    <col min="6" max="6" width="19.54296875" bestFit="1" customWidth="1"/>
    <col min="7" max="7" width="15.90625" bestFit="1" customWidth="1"/>
    <col min="8" max="8" width="18.6328125" bestFit="1" customWidth="1"/>
  </cols>
  <sheetData>
    <row r="1" spans="1:8" x14ac:dyDescent="0.35">
      <c r="A1" s="13" t="s">
        <v>8379</v>
      </c>
      <c r="B1" s="13" t="s">
        <v>8380</v>
      </c>
      <c r="C1" s="13" t="s">
        <v>8381</v>
      </c>
      <c r="D1" s="13" t="s">
        <v>8382</v>
      </c>
      <c r="E1" s="13" t="s">
        <v>8383</v>
      </c>
      <c r="F1" s="13" t="s">
        <v>8384</v>
      </c>
      <c r="G1" s="13" t="s">
        <v>8385</v>
      </c>
      <c r="H1" s="13" t="s">
        <v>8386</v>
      </c>
    </row>
    <row r="2" spans="1:8" x14ac:dyDescent="0.35">
      <c r="A2" t="s">
        <v>8387</v>
      </c>
      <c r="B2">
        <f>COUNTIFS(Data!$D$2:$D$4115, "&lt;1000", Data!$F$2:$F$4115,"successful")</f>
        <v>322</v>
      </c>
      <c r="C2">
        <f>COUNTIFS(Data!$D$2:$D$4115, "&lt;1000", Data!$F$2:$F$4115,"failed")</f>
        <v>113</v>
      </c>
      <c r="D2">
        <f>COUNTIFS(Data!$D$2:$D$4115, "&lt;1000", Data!$F$2:$F$4115,"canceled")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8388</v>
      </c>
      <c r="B3">
        <f>COUNTIFS(Data!$D$2:$D$4115, "&gt;=1000", Data!$D$2:$D$4115, "&lt;4999", Data!$F$2:$F$4115,"successful")</f>
        <v>931</v>
      </c>
      <c r="C3">
        <f>COUNTIFS(Data!$D$2:$D$4115, "&gt;=1000", Data!$D$2:$D$4115, "&lt;4999", Data!$F$2:$F$4115,"failed")</f>
        <v>420</v>
      </c>
      <c r="D3">
        <f>COUNTIFS(Data!$D$2:$D$4115, "&gt;=1000", Data!$D$2:$D$4115, "&lt;4999", Data!$F$2:$F$4115,"canceled")</f>
        <v>60</v>
      </c>
      <c r="E3">
        <f t="shared" ref="E3:E13" si="0">SUM(B3:D3)</f>
        <v>1411</v>
      </c>
      <c r="F3" s="5">
        <f t="shared" ref="F3:F12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35">
      <c r="A4" t="s">
        <v>8389</v>
      </c>
      <c r="B4">
        <f>COUNTIFS(Data!$D$2:$D$4115, "&gt;=5000", Data!$D$2:$D$4115, "&lt;9999", Data!$F$2:$F$4115,"successful")</f>
        <v>380</v>
      </c>
      <c r="C4">
        <f>COUNTIFS(Data!$D$2:$D$4115, "&gt;=5000", Data!$D$2:$D$4115, "&lt;9999", Data!$F$2:$F$4115,"failed")</f>
        <v>282</v>
      </c>
      <c r="D4">
        <f>COUNTIFS(Data!$D$2:$D$4115, "&gt;=5000", Data!$D$2:$D$4115, "&lt;9999", Data!$F$2:$F$4115,"canceled")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35">
      <c r="A5" t="s">
        <v>8390</v>
      </c>
      <c r="B5">
        <f>COUNTIFS(Data!$D$2:$D$4115, "&gt;=10000", Data!$D$2:$D$4115, "&lt;14999", Data!$F$2:$F$4115,"successful")</f>
        <v>168</v>
      </c>
      <c r="C5">
        <f>COUNTIFS(Data!$D$2:$D$4115, "&gt;=10000", Data!$D$2:$D$4115, "&lt;14999", Data!$F$2:$F$4115,"failed")</f>
        <v>144</v>
      </c>
      <c r="D5">
        <f>COUNTIFS(Data!$D$2:$D$4115, "&gt;=10000", Data!$D$2:$D$4115, "&lt;14999", Data!$F$2:$F$4115,"canceled")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8391</v>
      </c>
      <c r="B6">
        <f>COUNTIFS(Data!$D$2:$D$4115, "&gt;=15000", Data!$D$2:$D$4115, "&lt;19999", Data!$F$2:$F$4115,"successful")</f>
        <v>94</v>
      </c>
      <c r="C6">
        <f>COUNTIFS(Data!$D$2:$D$4115, "&gt;=15000", Data!$D$2:$D$4115, "&lt;19999", Data!$F$2:$F$4115,"failed")</f>
        <v>90</v>
      </c>
      <c r="D6">
        <f>COUNTIFS(Data!$D$2:$D$4115, "&gt;=15000", Data!$D$2:$D$4115, "&lt;19999", Data!$F$2:$F$4115,"canceled")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8392</v>
      </c>
      <c r="B7">
        <f>COUNTIFS(Data!$D$2:$D$4115, "&gt;=20000", Data!$D$2:$D$4115, "&lt;24999", Data!$F$2:$F$4115,"successful")</f>
        <v>62</v>
      </c>
      <c r="C7">
        <f>COUNTIFS(Data!$D$2:$D$4115, "&gt;=20000", Data!$D$2:$D$4115, "&lt;24999", Data!$F$2:$F$4115,"failed")</f>
        <v>72</v>
      </c>
      <c r="D7">
        <f>COUNTIFS(Data!$D$2:$D$4115, "&gt;=20000", Data!$D$2:$D$4115, "&lt;24999", Data!$F$2:$F$4115,"canceled")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8393</v>
      </c>
      <c r="B8">
        <f>COUNTIFS(Data!$D$2:$D$4115, "&gt;=25000", Data!$D$2:$D$4115, "&lt;29999", Data!$F$2:$F$4115,"successful")</f>
        <v>55</v>
      </c>
      <c r="C8">
        <f>COUNTIFS(Data!$D$2:$D$4115, "&gt;=25000", Data!$D$2:$D$4115, "&lt;29999", Data!$F$2:$F$4115,"failed")</f>
        <v>64</v>
      </c>
      <c r="D8">
        <f>COUNTIFS(Data!$D$2:$D$4115, "&gt;=25000", Data!$D$2:$D$4115, "&lt;29999", Data!$F$2:$F$4115,"canceled")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8394</v>
      </c>
      <c r="B9">
        <f>COUNTIFS(Data!$D$2:$D$4115, "&gt;=30000", Data!$D$2:$D$4115, "&lt;34999", Data!$F$2:$F$4115,"successful")</f>
        <v>32</v>
      </c>
      <c r="C9">
        <f>COUNTIFS(Data!$D$2:$D$4115, "&gt;=30000", Data!$D$2:$D$4115, "&lt;34999", Data!$F$2:$F$4115,"failed")</f>
        <v>37</v>
      </c>
      <c r="D9">
        <f>COUNTIFS(Data!$D$2:$D$4115, "&gt;=30000", Data!$D$2:$D$4115, "&lt;34999", Data!$F$2:$F$4115,"canceled")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8395</v>
      </c>
      <c r="B10">
        <f>COUNTIFS(Data!$D$2:$D$4115, "&gt;=35000", Data!$D$2:$D$4115, "&lt;39999", Data!$F$2:$F$4115,"successful")</f>
        <v>26</v>
      </c>
      <c r="C10">
        <f>COUNTIFS(Data!$D$2:$D$4115, "&gt;=35000", Data!$D$2:$D$4115, "&lt;39999", Data!$F$2:$F$4115,"failed")</f>
        <v>22</v>
      </c>
      <c r="D10">
        <f>COUNTIFS(Data!$D$2:$D$4115, "&gt;=35000", Data!$D$2:$D$4115, "&lt;39999", Data!$F$2:$F$4115,"canceled")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8396</v>
      </c>
      <c r="B11">
        <f>COUNTIFS(Data!$D$2:$D$4115, "&gt;=40000", Data!$D$2:$D$4115, "&lt;44999", Data!$F$2:$F$4115,"successful")</f>
        <v>21</v>
      </c>
      <c r="C11">
        <f>COUNTIFS(Data!$D$2:$D$4115, "&gt;=40000", Data!$D$2:$D$4115, "&lt;44999", Data!$F$2:$F$4115,"failed")</f>
        <v>16</v>
      </c>
      <c r="D11">
        <f>COUNTIFS(Data!$D$2:$D$4115, "&gt;=40000", Data!$D$2:$D$4115, "&lt;44999", Data!$F$2:$F$4115,"canceled")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8397</v>
      </c>
      <c r="B12">
        <f>COUNTIFS(Data!$D$2:$D$4115, "&gt;=45000", Data!$D$2:$D$4115, "&lt;49999", Data!$F$2:$F$4115,"successful")</f>
        <v>6</v>
      </c>
      <c r="C12">
        <f>COUNTIFS(Data!$D$2:$D$4115, "&gt;=45000", Data!$D$2:$D$4115, "&lt;49999", Data!$F$2:$F$4115,"failed")</f>
        <v>11</v>
      </c>
      <c r="D12">
        <f>COUNTIFS(Data!$D$2:$D$4115, "&gt;=45000", Data!$D$2:$D$4115, "&lt;49999", Data!$F$2:$F$4115,"canceled")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8398</v>
      </c>
      <c r="B13">
        <f>COUNTIFS(Data!$D$2:$D$4115, "&gt;=50000", Data!$F$2:$F$4115,"successful")</f>
        <v>86</v>
      </c>
      <c r="C13">
        <f>COUNTIFS(Data!$D$2:$D$4115, "&gt;=50000", Data!$F$2:$F$4115,"failed")</f>
        <v>258</v>
      </c>
      <c r="D13">
        <f>COUNTIFS(Data!$D$2:$D$4115, "&gt;=50000", Data!$F$2:$F$4115,"canceled")</f>
        <v>100</v>
      </c>
      <c r="E13">
        <f t="shared" si="0"/>
        <v>444</v>
      </c>
      <c r="F13" s="5">
        <f>B13/E13</f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B1054-35FA-494C-94A2-002A50AFAAA1}">
  <sheetPr codeName="Sheet6"/>
  <dimension ref="A1:M2186"/>
  <sheetViews>
    <sheetView workbookViewId="0">
      <selection activeCell="D6" sqref="D6"/>
    </sheetView>
  </sheetViews>
  <sheetFormatPr defaultRowHeight="14.5" x14ac:dyDescent="0.35"/>
  <cols>
    <col min="1" max="1" width="9.1796875" bestFit="1" customWidth="1"/>
    <col min="2" max="2" width="13.1796875" bestFit="1" customWidth="1"/>
    <col min="4" max="4" width="5.453125" bestFit="1" customWidth="1"/>
    <col min="5" max="5" width="13.1796875" bestFit="1" customWidth="1"/>
    <col min="7" max="7" width="9.1796875" bestFit="1" customWidth="1"/>
    <col min="11" max="11" width="9.36328125" bestFit="1" customWidth="1"/>
  </cols>
  <sheetData>
    <row r="1" spans="1:13" x14ac:dyDescent="0.35">
      <c r="A1" s="1" t="s">
        <v>8218</v>
      </c>
      <c r="B1" s="1" t="s">
        <v>8262</v>
      </c>
      <c r="D1" s="1" t="s">
        <v>8218</v>
      </c>
      <c r="E1" s="1" t="s">
        <v>8262</v>
      </c>
    </row>
    <row r="2" spans="1:13" x14ac:dyDescent="0.35">
      <c r="A2" t="s">
        <v>8219</v>
      </c>
      <c r="B2">
        <v>182</v>
      </c>
      <c r="D2" t="s">
        <v>8221</v>
      </c>
      <c r="E2">
        <v>0</v>
      </c>
      <c r="G2" t="s">
        <v>8219</v>
      </c>
      <c r="J2" t="s">
        <v>8221</v>
      </c>
    </row>
    <row r="3" spans="1:13" x14ac:dyDescent="0.35">
      <c r="A3" t="s">
        <v>8219</v>
      </c>
      <c r="B3">
        <v>79</v>
      </c>
      <c r="D3" t="s">
        <v>8221</v>
      </c>
      <c r="E3">
        <v>1</v>
      </c>
      <c r="G3" t="s">
        <v>8399</v>
      </c>
      <c r="H3" s="6">
        <f>AVERAGE(B2:B2186)</f>
        <v>194.42517162471395</v>
      </c>
      <c r="I3" s="6"/>
      <c r="J3" s="6" t="s">
        <v>8399</v>
      </c>
      <c r="K3" s="6">
        <f>AVERAGE(E2:E1531)</f>
        <v>17.709803921568628</v>
      </c>
    </row>
    <row r="4" spans="1:13" x14ac:dyDescent="0.35">
      <c r="A4" t="s">
        <v>8219</v>
      </c>
      <c r="B4">
        <v>35</v>
      </c>
      <c r="D4" t="s">
        <v>8221</v>
      </c>
      <c r="E4">
        <v>10</v>
      </c>
      <c r="G4" t="s">
        <v>8400</v>
      </c>
      <c r="H4" s="6">
        <f>MEDIAN(B2:B2186)</f>
        <v>62</v>
      </c>
      <c r="I4" s="6"/>
      <c r="J4" s="6" t="s">
        <v>8400</v>
      </c>
      <c r="K4" s="6">
        <f>MEDIAN(E2:E1531)</f>
        <v>4</v>
      </c>
    </row>
    <row r="5" spans="1:13" x14ac:dyDescent="0.35">
      <c r="A5" t="s">
        <v>8219</v>
      </c>
      <c r="B5">
        <v>150</v>
      </c>
      <c r="D5" t="s">
        <v>8221</v>
      </c>
      <c r="E5">
        <v>0</v>
      </c>
      <c r="G5" t="s">
        <v>8401</v>
      </c>
      <c r="H5" s="6">
        <f>MIN(B2:B2186)</f>
        <v>1</v>
      </c>
      <c r="I5" s="6"/>
      <c r="J5" s="6" t="s">
        <v>8401</v>
      </c>
      <c r="K5" s="6">
        <f>MIN(E2:E1531)</f>
        <v>0</v>
      </c>
    </row>
    <row r="6" spans="1:13" x14ac:dyDescent="0.35">
      <c r="A6" t="s">
        <v>8219</v>
      </c>
      <c r="B6">
        <v>284</v>
      </c>
      <c r="D6" t="s">
        <v>8221</v>
      </c>
      <c r="E6">
        <v>7</v>
      </c>
      <c r="G6" t="s">
        <v>8402</v>
      </c>
      <c r="H6" s="6">
        <f>MAX(B2:B2186)</f>
        <v>26457</v>
      </c>
      <c r="I6" s="6"/>
      <c r="J6" s="6" t="s">
        <v>8402</v>
      </c>
      <c r="K6" s="6">
        <f>MAX(E2:E1531)</f>
        <v>1293</v>
      </c>
    </row>
    <row r="7" spans="1:13" x14ac:dyDescent="0.35">
      <c r="A7" t="s">
        <v>8219</v>
      </c>
      <c r="B7">
        <v>47</v>
      </c>
      <c r="D7" t="s">
        <v>8221</v>
      </c>
      <c r="E7">
        <v>0</v>
      </c>
      <c r="G7" t="s">
        <v>8403</v>
      </c>
      <c r="H7" s="6">
        <f>_xlfn.VAR.S(B2:B2186)</f>
        <v>713167.37912800396</v>
      </c>
      <c r="I7" s="6"/>
      <c r="J7" s="6" t="s">
        <v>8403</v>
      </c>
      <c r="K7" s="6">
        <f>_xlfn.VAR.S(E2:E1531)</f>
        <v>3775.6894394644714</v>
      </c>
      <c r="M7" t="s">
        <v>8407</v>
      </c>
    </row>
    <row r="8" spans="1:13" x14ac:dyDescent="0.35">
      <c r="A8" t="s">
        <v>8219</v>
      </c>
      <c r="B8">
        <v>58</v>
      </c>
      <c r="D8" t="s">
        <v>8221</v>
      </c>
      <c r="E8">
        <v>1</v>
      </c>
      <c r="G8" t="s">
        <v>8404</v>
      </c>
      <c r="H8" s="6">
        <f>_xlfn.STDEV.S(B2:B2186)</f>
        <v>844.49237955591047</v>
      </c>
      <c r="I8" s="6"/>
      <c r="J8" s="6" t="s">
        <v>8404</v>
      </c>
      <c r="K8" s="6">
        <f>_xlfn.STDEV.S(E2:E1531)</f>
        <v>61.446638959868842</v>
      </c>
    </row>
    <row r="9" spans="1:13" x14ac:dyDescent="0.35">
      <c r="A9" t="s">
        <v>8219</v>
      </c>
      <c r="B9">
        <v>57</v>
      </c>
      <c r="D9" t="s">
        <v>8221</v>
      </c>
      <c r="E9">
        <v>2</v>
      </c>
    </row>
    <row r="10" spans="1:13" x14ac:dyDescent="0.35">
      <c r="A10" t="s">
        <v>8219</v>
      </c>
      <c r="B10">
        <v>12</v>
      </c>
      <c r="D10" t="s">
        <v>8221</v>
      </c>
      <c r="E10">
        <v>3</v>
      </c>
      <c r="G10" t="s">
        <v>8406</v>
      </c>
      <c r="J10" t="s">
        <v>8406</v>
      </c>
    </row>
    <row r="11" spans="1:13" x14ac:dyDescent="0.35">
      <c r="A11" t="s">
        <v>8219</v>
      </c>
      <c r="B11">
        <v>20</v>
      </c>
      <c r="D11" t="s">
        <v>8221</v>
      </c>
      <c r="E11">
        <v>10</v>
      </c>
      <c r="G11" t="s">
        <v>8402</v>
      </c>
      <c r="H11" s="6">
        <f>H3+H8</f>
        <v>1038.9175511806245</v>
      </c>
      <c r="J11" t="s">
        <v>8402</v>
      </c>
      <c r="K11" s="6">
        <f>K3+K8</f>
        <v>79.156442881437471</v>
      </c>
    </row>
    <row r="12" spans="1:13" x14ac:dyDescent="0.35">
      <c r="A12" t="s">
        <v>8219</v>
      </c>
      <c r="B12">
        <v>19</v>
      </c>
      <c r="D12" t="s">
        <v>8221</v>
      </c>
      <c r="E12">
        <v>10</v>
      </c>
      <c r="G12" t="s">
        <v>8401</v>
      </c>
      <c r="H12" s="6">
        <f>H3-H8</f>
        <v>-650.06720793119655</v>
      </c>
      <c r="J12" t="s">
        <v>8401</v>
      </c>
      <c r="K12" s="6">
        <f>K3-K8</f>
        <v>-43.736835038300214</v>
      </c>
    </row>
    <row r="13" spans="1:13" x14ac:dyDescent="0.35">
      <c r="A13" t="s">
        <v>8219</v>
      </c>
      <c r="B13">
        <v>75</v>
      </c>
      <c r="D13" t="s">
        <v>8221</v>
      </c>
      <c r="E13">
        <v>1</v>
      </c>
    </row>
    <row r="14" spans="1:13" x14ac:dyDescent="0.35">
      <c r="A14" t="s">
        <v>8219</v>
      </c>
      <c r="B14">
        <v>827</v>
      </c>
      <c r="D14" t="s">
        <v>8221</v>
      </c>
      <c r="E14">
        <v>0</v>
      </c>
    </row>
    <row r="15" spans="1:13" x14ac:dyDescent="0.35">
      <c r="A15" t="s">
        <v>8219</v>
      </c>
      <c r="B15">
        <v>51</v>
      </c>
      <c r="D15" t="s">
        <v>8221</v>
      </c>
      <c r="E15">
        <v>0</v>
      </c>
    </row>
    <row r="16" spans="1:13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1" operator="containsText" id="{BBC1F9E4-8E5F-48F8-9FBE-166B4D6E93DB}">
            <xm:f>NOT(ISERROR(SEARCH("live",A2)))</xm:f>
            <xm:f>"live"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22" operator="containsText" id="{C40EC0A1-1D7A-4930-A8C4-8CF771EC4D66}">
            <xm:f>NOT(ISERROR(SEARCH("failed",A2)))</xm:f>
            <xm:f>"failed"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23" operator="containsText" id="{303709F1-F0CD-4BA6-8F21-0A53DB678233}">
            <xm:f>NOT(ISERROR(SEARCH("canceled",A2)))</xm:f>
            <xm:f>"canceled"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24" operator="containsText" id="{C9623B47-49A0-4F64-BEF5-3B206A050C00}">
            <xm:f>NOT(ISERROR(SEARCH($F$2,A2)))</xm:f>
            <xm:f>$F$2</xm:f>
            <x14:dxf>
              <font>
                <color auto="1"/>
              </font>
              <fill>
                <patternFill>
                  <bgColor theme="9" tint="0.59996337778862885"/>
                </patternFill>
              </fill>
            </x14:dxf>
          </x14:cfRule>
          <xm:sqref>A2:A2186</xm:sqref>
        </x14:conditionalFormatting>
        <x14:conditionalFormatting xmlns:xm="http://schemas.microsoft.com/office/excel/2006/main">
          <x14:cfRule type="containsText" priority="17" operator="containsText" id="{F4E23379-46A2-4107-82EA-25F8B2B82FDA}">
            <xm:f>NOT(ISERROR(SEARCH("live",D2)))</xm:f>
            <xm:f>"live"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18" operator="containsText" id="{65128CA6-49D8-4989-B140-EFD2CE52AB84}">
            <xm:f>NOT(ISERROR(SEARCH("failed",D2)))</xm:f>
            <xm:f>"failed"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19" operator="containsText" id="{F1A6CE5F-7F8B-4862-8C76-A4C71FEF3057}">
            <xm:f>NOT(ISERROR(SEARCH("canceled",D2)))</xm:f>
            <xm:f>"canceled"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20" operator="containsText" id="{72C86E58-6492-4DBD-8A17-8E7D1D951A3B}">
            <xm:f>NOT(ISERROR(SEARCH($F$2,D2)))</xm:f>
            <xm:f>$F$2</xm:f>
            <x14:dxf>
              <font>
                <color auto="1"/>
              </font>
              <fill>
                <patternFill>
                  <bgColor theme="9" tint="0.59996337778862885"/>
                </patternFill>
              </fill>
            </x14:dxf>
          </x14:cfRule>
          <xm:sqref>D2:D1531</xm:sqref>
        </x14:conditionalFormatting>
        <x14:conditionalFormatting xmlns:xm="http://schemas.microsoft.com/office/excel/2006/main">
          <x14:cfRule type="containsText" priority="13" operator="containsText" id="{73BB1A37-F913-4DA3-B67F-5597A2352407}">
            <xm:f>NOT(ISERROR(SEARCH("live",G2)))</xm:f>
            <xm:f>"live"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14" operator="containsText" id="{CFC8629D-ED0F-432B-A8C1-99780ADD796C}">
            <xm:f>NOT(ISERROR(SEARCH("failed",G2)))</xm:f>
            <xm:f>"failed"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15" operator="containsText" id="{A985D6F0-3361-4362-8FC8-06A3A70CAC01}">
            <xm:f>NOT(ISERROR(SEARCH("canceled",G2)))</xm:f>
            <xm:f>"canceled"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6" operator="containsText" id="{AF90ED55-EFB8-4C2C-9A82-44095235C213}">
            <xm:f>NOT(ISERROR(SEARCH($F$2,G2)))</xm:f>
            <xm:f>$F$2</xm:f>
            <x14:dxf>
              <font>
                <color auto="1"/>
              </font>
              <fill>
                <patternFill>
                  <bgColor theme="9" tint="0.59996337778862885"/>
                </patternFill>
              </fill>
            </x14:dxf>
          </x14:cfRule>
          <xm:sqref>G2</xm:sqref>
        </x14:conditionalFormatting>
        <x14:conditionalFormatting xmlns:xm="http://schemas.microsoft.com/office/excel/2006/main">
          <x14:cfRule type="containsText" priority="1" operator="containsText" id="{83959512-DDC9-45C8-8815-EA6A377FF227}">
            <xm:f>NOT(ISERROR(SEARCH("live",J2)))</xm:f>
            <xm:f>"live"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2" operator="containsText" id="{B91628B0-56AA-4890-8D77-63C60214E7F2}">
            <xm:f>NOT(ISERROR(SEARCH("failed",J2)))</xm:f>
            <xm:f>"failed"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3" operator="containsText" id="{0DDD84BD-D306-4BEE-98E6-5777B3564A47}">
            <xm:f>NOT(ISERROR(SEARCH("canceled",J2)))</xm:f>
            <xm:f>"canceled"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4" operator="containsText" id="{9BF1DEA5-9BD6-44F6-9331-60951529A903}">
            <xm:f>NOT(ISERROR(SEARCH($F$2,J2)))</xm:f>
            <xm:f>$F$2</xm:f>
            <x14:dxf>
              <font>
                <color auto="1"/>
              </font>
              <fill>
                <patternFill>
                  <bgColor theme="9" tint="0.59996337778862885"/>
                </patternFill>
              </fill>
            </x14:dxf>
          </x14:cfRule>
          <xm:sqref>J2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Per Category</vt:lpstr>
      <vt:lpstr>Per Sub-Category</vt:lpstr>
      <vt:lpstr>Date Analysis</vt:lpstr>
      <vt:lpstr>Per Goal</vt:lpstr>
      <vt:lpstr>Stats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May Ang</cp:lastModifiedBy>
  <dcterms:created xsi:type="dcterms:W3CDTF">2017-04-20T15:17:24Z</dcterms:created>
  <dcterms:modified xsi:type="dcterms:W3CDTF">2020-09-23T01:36:52Z</dcterms:modified>
</cp:coreProperties>
</file>