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wardhealthcaresystem-my.sharepoint.com/personal/antonio_gutierrez_steward_org/Documents/Documents/"/>
    </mc:Choice>
  </mc:AlternateContent>
  <xr:revisionPtr revIDLastSave="0" documentId="8_{EA0FA4A2-64E5-4C7A-A70C-E7FDE3D5932E}" xr6:coauthVersionLast="47" xr6:coauthVersionMax="47" xr10:uidLastSave="{00000000-0000-0000-0000-000000000000}"/>
  <bookViews>
    <workbookView xWindow="-120" yWindow="-120" windowWidth="29040" windowHeight="15840" xr2:uid="{EC8F8B83-E382-4B20-BD86-CD13CA8E837D}"/>
  </bookViews>
  <sheets>
    <sheet name="ppto ing y gas" sheetId="1" r:id="rId1"/>
  </sheets>
  <externalReferences>
    <externalReference r:id="rId2"/>
    <externalReference r:id="rId3"/>
  </externalReferences>
  <definedNames>
    <definedName name="abr">[1]!Table23131415[#Data]</definedName>
    <definedName name="all_tickets">[2]!Table7[#All]</definedName>
    <definedName name="assigned_courses">[1]!Table1[#Data]</definedName>
    <definedName name="aug">[1]!Table17[#All]</definedName>
    <definedName name="btc_daily_prices">#REF!</definedName>
    <definedName name="classic_music">[2]!Table12[[#All],[Song]]</definedName>
    <definedName name="dec">[1]!Table22[#All]</definedName>
    <definedName name="feb">[1]!Table2313[#All]</definedName>
    <definedName name="Interest">[2]!Table16[#All]</definedName>
    <definedName name="item">[1]!Table16[#All]</definedName>
    <definedName name="items">#REF!</definedName>
    <definedName name="jan">[1]!Table23[#All]</definedName>
    <definedName name="Loan">[2]!Table15[#All]</definedName>
    <definedName name="mar">[1]!Table231314[#All]</definedName>
    <definedName name="Netsafe_Servers">#REF!</definedName>
    <definedName name="nov">[1]!Table21[#All]</definedName>
    <definedName name="registros_gastos_mensuales">#REF!</definedName>
    <definedName name="sep">[1]!Table18[#All]</definedName>
    <definedName name="smg_billing">[2]!Table119[#All]</definedName>
    <definedName name="table_description">[1]!Table11[#All]</definedName>
    <definedName name="table_details">#REF!</definedName>
    <definedName name="Table_smg">[2]!Table119[#All]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0" i="1" l="1" a="1"/>
  <c r="H240" i="1" s="1"/>
  <c r="H239" i="1" a="1"/>
  <c r="H239" i="1" s="1"/>
  <c r="H238" i="1"/>
  <c r="H238" i="1" a="1"/>
  <c r="H237" i="1" a="1"/>
  <c r="H237" i="1" s="1"/>
  <c r="H236" i="1" a="1"/>
  <c r="H236" i="1" s="1"/>
  <c r="H235" i="1" a="1"/>
  <c r="H235" i="1" s="1"/>
  <c r="H234" i="1"/>
  <c r="H234" i="1" a="1"/>
  <c r="H233" i="1" a="1"/>
  <c r="H233" i="1" s="1"/>
  <c r="H232" i="1" a="1"/>
  <c r="H232" i="1" s="1"/>
  <c r="I231" i="1"/>
  <c r="I232" i="1" s="1"/>
  <c r="I233" i="1" s="1"/>
  <c r="I234" i="1" s="1"/>
  <c r="I235" i="1" s="1"/>
  <c r="I236" i="1" s="1"/>
  <c r="I237" i="1" s="1"/>
  <c r="I238" i="1" s="1"/>
  <c r="I239" i="1" s="1"/>
  <c r="I240" i="1" s="1"/>
  <c r="G231" i="1"/>
  <c r="G230" i="1"/>
  <c r="H228" i="1" a="1"/>
  <c r="H228" i="1" s="1"/>
  <c r="H227" i="1" a="1"/>
  <c r="H227" i="1" s="1"/>
  <c r="H226" i="1" a="1"/>
  <c r="H226" i="1" s="1"/>
  <c r="I225" i="1"/>
  <c r="I226" i="1" s="1"/>
  <c r="I227" i="1" s="1"/>
  <c r="I228" i="1" s="1"/>
  <c r="G228" i="1" s="1"/>
  <c r="H225" i="1" a="1"/>
  <c r="H225" i="1" s="1"/>
  <c r="H224" i="1"/>
  <c r="H224" i="1" a="1"/>
  <c r="H223" i="1" a="1"/>
  <c r="H223" i="1" s="1"/>
  <c r="H222" i="1" a="1"/>
  <c r="H222" i="1" s="1"/>
  <c r="I221" i="1"/>
  <c r="I222" i="1" s="1"/>
  <c r="I223" i="1" s="1"/>
  <c r="I224" i="1" s="1"/>
  <c r="H221" i="1" a="1"/>
  <c r="H221" i="1" s="1"/>
  <c r="I220" i="1"/>
  <c r="H220" i="1"/>
  <c r="H220" i="1" a="1"/>
  <c r="I219" i="1"/>
  <c r="G219" i="1"/>
  <c r="G218" i="1"/>
  <c r="H216" i="1" a="1"/>
  <c r="H216" i="1" s="1"/>
  <c r="H215" i="1" a="1"/>
  <c r="H215" i="1" s="1"/>
  <c r="H214" i="1"/>
  <c r="H214" i="1" a="1"/>
  <c r="H213" i="1" a="1"/>
  <c r="H213" i="1" s="1"/>
  <c r="H212" i="1" a="1"/>
  <c r="H212" i="1" s="1"/>
  <c r="H211" i="1" a="1"/>
  <c r="H211" i="1" s="1"/>
  <c r="H210" i="1"/>
  <c r="H210" i="1" a="1"/>
  <c r="H209" i="1" a="1"/>
  <c r="H209" i="1" s="1"/>
  <c r="H208" i="1" a="1"/>
  <c r="H208" i="1" s="1"/>
  <c r="I207" i="1"/>
  <c r="I208" i="1" s="1"/>
  <c r="I209" i="1" s="1"/>
  <c r="I210" i="1" s="1"/>
  <c r="I211" i="1" s="1"/>
  <c r="I212" i="1" s="1"/>
  <c r="I213" i="1" s="1"/>
  <c r="I214" i="1" s="1"/>
  <c r="I215" i="1" s="1"/>
  <c r="I216" i="1" s="1"/>
  <c r="G207" i="1"/>
  <c r="G206" i="1"/>
  <c r="H204" i="1" a="1"/>
  <c r="H204" i="1" s="1"/>
  <c r="H203" i="1" a="1"/>
  <c r="H203" i="1" s="1"/>
  <c r="H202" i="1" a="1"/>
  <c r="H202" i="1" s="1"/>
  <c r="H201" i="1" a="1"/>
  <c r="H201" i="1" s="1"/>
  <c r="H200" i="1"/>
  <c r="H200" i="1" a="1"/>
  <c r="H199" i="1" a="1"/>
  <c r="H199" i="1" s="1"/>
  <c r="H198" i="1" a="1"/>
  <c r="H198" i="1" s="1"/>
  <c r="I197" i="1"/>
  <c r="I198" i="1" s="1"/>
  <c r="I199" i="1" s="1"/>
  <c r="I200" i="1" s="1"/>
  <c r="I201" i="1" s="1"/>
  <c r="I202" i="1" s="1"/>
  <c r="I203" i="1" s="1"/>
  <c r="I204" i="1" s="1"/>
  <c r="H197" i="1" a="1"/>
  <c r="H197" i="1" s="1"/>
  <c r="I196" i="1"/>
  <c r="H196" i="1"/>
  <c r="H196" i="1" a="1"/>
  <c r="I195" i="1"/>
  <c r="G195" i="1"/>
  <c r="G194" i="1"/>
  <c r="H192" i="1" a="1"/>
  <c r="H192" i="1" s="1"/>
  <c r="H191" i="1" a="1"/>
  <c r="H191" i="1" s="1"/>
  <c r="H190" i="1"/>
  <c r="H190" i="1" a="1"/>
  <c r="H189" i="1" a="1"/>
  <c r="H189" i="1" s="1"/>
  <c r="H188" i="1"/>
  <c r="H188" i="1" a="1"/>
  <c r="H187" i="1" a="1"/>
  <c r="H187" i="1" s="1"/>
  <c r="H186" i="1"/>
  <c r="H186" i="1" a="1"/>
  <c r="H185" i="1" a="1"/>
  <c r="H185" i="1" s="1"/>
  <c r="H184" i="1"/>
  <c r="H184" i="1" a="1"/>
  <c r="I183" i="1"/>
  <c r="I184" i="1" s="1"/>
  <c r="I185" i="1" s="1"/>
  <c r="I186" i="1" s="1"/>
  <c r="I187" i="1" s="1"/>
  <c r="I188" i="1" s="1"/>
  <c r="I189" i="1" s="1"/>
  <c r="I190" i="1" s="1"/>
  <c r="I191" i="1" s="1"/>
  <c r="I192" i="1" s="1"/>
  <c r="G183" i="1"/>
  <c r="G182" i="1"/>
  <c r="H180" i="1" a="1"/>
  <c r="H180" i="1" s="1"/>
  <c r="H179" i="1" a="1"/>
  <c r="H179" i="1" s="1"/>
  <c r="H178" i="1" a="1"/>
  <c r="H178" i="1" s="1"/>
  <c r="I177" i="1"/>
  <c r="I178" i="1" s="1"/>
  <c r="I179" i="1" s="1"/>
  <c r="I180" i="1" s="1"/>
  <c r="G180" i="1" s="1"/>
  <c r="H177" i="1" a="1"/>
  <c r="H177" i="1" s="1"/>
  <c r="H176" i="1"/>
  <c r="H176" i="1" a="1"/>
  <c r="H175" i="1" a="1"/>
  <c r="H175" i="1" s="1"/>
  <c r="H174" i="1" a="1"/>
  <c r="H174" i="1" s="1"/>
  <c r="I173" i="1"/>
  <c r="I174" i="1" s="1"/>
  <c r="I175" i="1" s="1"/>
  <c r="I176" i="1" s="1"/>
  <c r="H173" i="1" a="1"/>
  <c r="H173" i="1" s="1"/>
  <c r="H172" i="1"/>
  <c r="H172" i="1" a="1"/>
  <c r="G171" i="1"/>
  <c r="I170" i="1"/>
  <c r="I171" i="1" s="1"/>
  <c r="I172" i="1" s="1"/>
  <c r="G170" i="1"/>
  <c r="H168" i="1" a="1"/>
  <c r="H168" i="1" s="1"/>
  <c r="H167" i="1" a="1"/>
  <c r="H167" i="1" s="1"/>
  <c r="H166" i="1" a="1"/>
  <c r="H166" i="1" s="1"/>
  <c r="H165" i="1"/>
  <c r="H165" i="1" a="1"/>
  <c r="H164" i="1" a="1"/>
  <c r="H164" i="1" s="1"/>
  <c r="H163" i="1" a="1"/>
  <c r="H163" i="1" s="1"/>
  <c r="H162" i="1" a="1"/>
  <c r="H162" i="1" s="1"/>
  <c r="H161" i="1"/>
  <c r="H161" i="1" a="1"/>
  <c r="H160" i="1" a="1"/>
  <c r="H160" i="1" s="1"/>
  <c r="G159" i="1"/>
  <c r="I158" i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G158" i="1"/>
  <c r="H156" i="1" a="1"/>
  <c r="H156" i="1" s="1"/>
  <c r="H155" i="1" a="1"/>
  <c r="H155" i="1" s="1"/>
  <c r="H154" i="1"/>
  <c r="H154" i="1" a="1"/>
  <c r="H153" i="1" a="1"/>
  <c r="H153" i="1" s="1"/>
  <c r="H152" i="1"/>
  <c r="H152" i="1" a="1"/>
  <c r="I151" i="1"/>
  <c r="I152" i="1" s="1"/>
  <c r="I153" i="1" s="1"/>
  <c r="I154" i="1" s="1"/>
  <c r="I155" i="1" s="1"/>
  <c r="I156" i="1" s="1"/>
  <c r="H151" i="1" a="1"/>
  <c r="H151" i="1" s="1"/>
  <c r="H150" i="1"/>
  <c r="H150" i="1" a="1"/>
  <c r="H149" i="1" a="1"/>
  <c r="H149" i="1" s="1"/>
  <c r="H148" i="1"/>
  <c r="H148" i="1" a="1"/>
  <c r="I147" i="1"/>
  <c r="I148" i="1" s="1"/>
  <c r="I149" i="1" s="1"/>
  <c r="I150" i="1" s="1"/>
  <c r="G147" i="1"/>
  <c r="I146" i="1"/>
  <c r="G146" i="1"/>
  <c r="H144" i="1"/>
  <c r="H144" i="1" a="1"/>
  <c r="H143" i="1"/>
  <c r="H143" i="1" a="1"/>
  <c r="H142" i="1" a="1"/>
  <c r="H142" i="1" s="1"/>
  <c r="H141" i="1" a="1"/>
  <c r="H141" i="1" s="1"/>
  <c r="I140" i="1"/>
  <c r="I141" i="1" s="1"/>
  <c r="I142" i="1" s="1"/>
  <c r="I143" i="1" s="1"/>
  <c r="I144" i="1" s="1"/>
  <c r="H140" i="1" a="1"/>
  <c r="H140" i="1" s="1"/>
  <c r="H139" i="1"/>
  <c r="H139" i="1" a="1"/>
  <c r="H138" i="1" a="1"/>
  <c r="H138" i="1" s="1"/>
  <c r="H137" i="1"/>
  <c r="H137" i="1" a="1"/>
  <c r="I136" i="1"/>
  <c r="I137" i="1" s="1"/>
  <c r="I138" i="1" s="1"/>
  <c r="I139" i="1" s="1"/>
  <c r="H136" i="1" a="1"/>
  <c r="H136" i="1" s="1"/>
  <c r="I135" i="1"/>
  <c r="G135" i="1"/>
  <c r="I134" i="1"/>
  <c r="G134" i="1"/>
  <c r="H132" i="1" a="1"/>
  <c r="H132" i="1" s="1"/>
  <c r="H131" i="1" a="1"/>
  <c r="H131" i="1" s="1"/>
  <c r="H130" i="1"/>
  <c r="H130" i="1" a="1"/>
  <c r="H129" i="1" a="1"/>
  <c r="H129" i="1" s="1"/>
  <c r="H128" i="1"/>
  <c r="H128" i="1" a="1"/>
  <c r="H127" i="1" a="1"/>
  <c r="H127" i="1" s="1"/>
  <c r="H126" i="1"/>
  <c r="H126" i="1" a="1"/>
  <c r="H125" i="1" a="1"/>
  <c r="H125" i="1" s="1"/>
  <c r="H124" i="1"/>
  <c r="H124" i="1" a="1"/>
  <c r="G123" i="1"/>
  <c r="I122" i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G122" i="1"/>
  <c r="H120" i="1"/>
  <c r="H120" i="1" a="1"/>
  <c r="H119" i="1" a="1"/>
  <c r="H119" i="1" s="1"/>
  <c r="H118" i="1"/>
  <c r="H118" i="1" a="1"/>
  <c r="H117" i="1"/>
  <c r="H117" i="1" a="1"/>
  <c r="H116" i="1" a="1"/>
  <c r="H116" i="1" s="1"/>
  <c r="H115" i="1" a="1"/>
  <c r="H115" i="1" s="1"/>
  <c r="I114" i="1"/>
  <c r="I115" i="1" s="1"/>
  <c r="I116" i="1" s="1"/>
  <c r="I117" i="1" s="1"/>
  <c r="I118" i="1" s="1"/>
  <c r="I119" i="1" s="1"/>
  <c r="I120" i="1" s="1"/>
  <c r="H114" i="1"/>
  <c r="H114" i="1" a="1"/>
  <c r="H113" i="1"/>
  <c r="H113" i="1" a="1"/>
  <c r="H112" i="1" a="1"/>
  <c r="H112" i="1" s="1"/>
  <c r="I111" i="1"/>
  <c r="I112" i="1" s="1"/>
  <c r="I113" i="1" s="1"/>
  <c r="G111" i="1"/>
  <c r="I110" i="1"/>
  <c r="G110" i="1"/>
  <c r="J109" i="1"/>
  <c r="J121" i="1" s="1"/>
  <c r="J133" i="1" s="1"/>
  <c r="J145" i="1" s="1"/>
  <c r="J157" i="1" s="1"/>
  <c r="J169" i="1" s="1"/>
  <c r="J181" i="1" s="1"/>
  <c r="H108" i="1"/>
  <c r="H108" i="1" a="1"/>
  <c r="H107" i="1"/>
  <c r="H107" i="1" a="1"/>
  <c r="H106" i="1"/>
  <c r="H106" i="1" a="1"/>
  <c r="H105" i="1" a="1"/>
  <c r="H105" i="1" s="1"/>
  <c r="H104" i="1"/>
  <c r="H104" i="1" a="1"/>
  <c r="I103" i="1"/>
  <c r="I104" i="1" s="1"/>
  <c r="I105" i="1" s="1"/>
  <c r="I106" i="1" s="1"/>
  <c r="I107" i="1" s="1"/>
  <c r="I108" i="1" s="1"/>
  <c r="H103" i="1"/>
  <c r="H103" i="1" a="1"/>
  <c r="H102" i="1" a="1"/>
  <c r="H102" i="1" s="1"/>
  <c r="H101" i="1" a="1"/>
  <c r="H101" i="1" s="1"/>
  <c r="I100" i="1"/>
  <c r="I101" i="1" s="1"/>
  <c r="I102" i="1" s="1"/>
  <c r="H100" i="1"/>
  <c r="H100" i="1" a="1"/>
  <c r="I99" i="1"/>
  <c r="G99" i="1"/>
  <c r="I98" i="1"/>
  <c r="G98" i="1"/>
  <c r="H96" i="1"/>
  <c r="H96" i="1" a="1"/>
  <c r="H95" i="1"/>
  <c r="H95" i="1" a="1"/>
  <c r="H94" i="1"/>
  <c r="H94" i="1" a="1"/>
  <c r="H93" i="1" a="1"/>
  <c r="H93" i="1" s="1"/>
  <c r="H92" i="1"/>
  <c r="H92" i="1" a="1"/>
  <c r="H90" i="1"/>
  <c r="H90" i="1" a="1"/>
  <c r="H89" i="1"/>
  <c r="H89" i="1" a="1"/>
  <c r="H88" i="1" a="1"/>
  <c r="H88" i="1" s="1"/>
  <c r="G87" i="1"/>
  <c r="I86" i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D97" i="1" s="1"/>
  <c r="G86" i="1"/>
  <c r="H84" i="1"/>
  <c r="H84" i="1" a="1"/>
  <c r="H83" i="1" a="1"/>
  <c r="H83" i="1" s="1"/>
  <c r="H82" i="1" a="1"/>
  <c r="H82" i="1" s="1"/>
  <c r="H81" i="1"/>
  <c r="H81" i="1" a="1"/>
  <c r="H80" i="1"/>
  <c r="H80" i="1" a="1"/>
  <c r="H78" i="1"/>
  <c r="H78" i="1" a="1"/>
  <c r="H77" i="1" a="1"/>
  <c r="H77" i="1" s="1"/>
  <c r="H76" i="1" a="1"/>
  <c r="H76" i="1" s="1"/>
  <c r="I75" i="1"/>
  <c r="I76" i="1" s="1"/>
  <c r="I77" i="1" s="1"/>
  <c r="I78" i="1" s="1"/>
  <c r="I79" i="1" s="1"/>
  <c r="I80" i="1" s="1"/>
  <c r="I81" i="1" s="1"/>
  <c r="I82" i="1" s="1"/>
  <c r="I83" i="1" s="1"/>
  <c r="I84" i="1" s="1"/>
  <c r="D85" i="1" s="1"/>
  <c r="G75" i="1"/>
  <c r="I74" i="1"/>
  <c r="G74" i="1"/>
  <c r="H72" i="1" a="1"/>
  <c r="H72" i="1" s="1"/>
  <c r="H71" i="1"/>
  <c r="H71" i="1" a="1"/>
  <c r="H70" i="1" a="1"/>
  <c r="H70" i="1" s="1"/>
  <c r="H69" i="1" a="1"/>
  <c r="H69" i="1" s="1"/>
  <c r="H68" i="1" a="1"/>
  <c r="H68" i="1" s="1"/>
  <c r="H66" i="1" a="1"/>
  <c r="H66" i="1" s="1"/>
  <c r="H65" i="1"/>
  <c r="H65" i="1" a="1"/>
  <c r="H64" i="1"/>
  <c r="H64" i="1" a="1"/>
  <c r="G63" i="1"/>
  <c r="I62" i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D73" i="1" s="1"/>
  <c r="G62" i="1"/>
  <c r="H60" i="1" a="1"/>
  <c r="H60" i="1" s="1"/>
  <c r="H59" i="1" a="1"/>
  <c r="H59" i="1" s="1"/>
  <c r="H58" i="1" a="1"/>
  <c r="H58" i="1" s="1"/>
  <c r="H57" i="1"/>
  <c r="H57" i="1" a="1"/>
  <c r="H56" i="1" a="1"/>
  <c r="H56" i="1" s="1"/>
  <c r="H54" i="1" a="1"/>
  <c r="H54" i="1" s="1"/>
  <c r="H53" i="1" a="1"/>
  <c r="H53" i="1" s="1"/>
  <c r="I52" i="1"/>
  <c r="I53" i="1" s="1"/>
  <c r="I54" i="1" s="1"/>
  <c r="I55" i="1" s="1"/>
  <c r="I56" i="1" s="1"/>
  <c r="I57" i="1" s="1"/>
  <c r="I58" i="1" s="1"/>
  <c r="I59" i="1" s="1"/>
  <c r="I60" i="1" s="1"/>
  <c r="D61" i="1" s="1"/>
  <c r="H52" i="1" a="1"/>
  <c r="H52" i="1" s="1"/>
  <c r="I51" i="1"/>
  <c r="G51" i="1"/>
  <c r="I50" i="1"/>
  <c r="G50" i="1"/>
  <c r="H48" i="1" a="1"/>
  <c r="H48" i="1" s="1"/>
  <c r="H47" i="1"/>
  <c r="H47" i="1" a="1"/>
  <c r="H46" i="1"/>
  <c r="H46" i="1" a="1"/>
  <c r="H45" i="1" a="1"/>
  <c r="H45" i="1" s="1"/>
  <c r="H44" i="1" a="1"/>
  <c r="H44" i="1" s="1"/>
  <c r="H43" i="1"/>
  <c r="H43" i="1" a="1"/>
  <c r="I42" i="1"/>
  <c r="I43" i="1" s="1"/>
  <c r="I44" i="1" s="1"/>
  <c r="I45" i="1" s="1"/>
  <c r="I46" i="1" s="1"/>
  <c r="I47" i="1" s="1"/>
  <c r="I48" i="1" s="1"/>
  <c r="D49" i="1" s="1"/>
  <c r="H42" i="1" a="1"/>
  <c r="H42" i="1" s="1"/>
  <c r="H41" i="1" a="1"/>
  <c r="H41" i="1" s="1"/>
  <c r="I40" i="1"/>
  <c r="I41" i="1" s="1"/>
  <c r="H40" i="1" a="1"/>
  <c r="H40" i="1" s="1"/>
  <c r="I39" i="1"/>
  <c r="G39" i="1"/>
  <c r="I38" i="1"/>
  <c r="G38" i="1"/>
  <c r="H36" i="1" a="1"/>
  <c r="H36" i="1" s="1"/>
  <c r="H35" i="1"/>
  <c r="H35" i="1" a="1"/>
  <c r="H34" i="1"/>
  <c r="H34" i="1" a="1"/>
  <c r="H33" i="1" a="1"/>
  <c r="H33" i="1" s="1"/>
  <c r="H32" i="1"/>
  <c r="H32" i="1" a="1"/>
  <c r="H31" i="1" a="1"/>
  <c r="H31" i="1" s="1"/>
  <c r="H30" i="1"/>
  <c r="H30" i="1" a="1"/>
  <c r="H29" i="1" a="1"/>
  <c r="H29" i="1" s="1"/>
  <c r="H28" i="1"/>
  <c r="H28" i="1" a="1"/>
  <c r="G27" i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D37" i="1" s="1"/>
  <c r="G26" i="1"/>
  <c r="H24" i="1"/>
  <c r="H24" i="1" a="1"/>
  <c r="H23" i="1" a="1"/>
  <c r="H23" i="1" s="1"/>
  <c r="H22" i="1"/>
  <c r="H22" i="1" a="1"/>
  <c r="H21" i="1" a="1"/>
  <c r="H21" i="1" s="1"/>
  <c r="H20" i="1"/>
  <c r="H20" i="1" a="1"/>
  <c r="H19" i="1" a="1"/>
  <c r="H19" i="1" s="1"/>
  <c r="H18" i="1"/>
  <c r="H18" i="1" a="1"/>
  <c r="H17" i="1" a="1"/>
  <c r="H17" i="1" s="1"/>
  <c r="H16" i="1"/>
  <c r="H16" i="1" a="1"/>
  <c r="G15" i="1"/>
  <c r="I14" i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D25" i="1" s="1"/>
  <c r="G14" i="1"/>
  <c r="D13" i="1"/>
  <c r="H12" i="1"/>
  <c r="H11" i="1"/>
  <c r="H10" i="1"/>
  <c r="H9" i="1"/>
  <c r="H8" i="1"/>
  <c r="H7" i="1"/>
  <c r="H5" i="1"/>
  <c r="H4" i="1"/>
  <c r="I3" i="1"/>
  <c r="I4" i="1" s="1"/>
  <c r="I5" i="1" s="1"/>
  <c r="I6" i="1" s="1"/>
  <c r="I7" i="1" s="1"/>
  <c r="I8" i="1" s="1"/>
  <c r="I9" i="1" s="1"/>
  <c r="I10" i="1" s="1"/>
  <c r="I11" i="1" s="1"/>
  <c r="I12" i="1" s="1"/>
  <c r="G3" i="1"/>
  <c r="I2" i="1"/>
  <c r="G2" i="1"/>
  <c r="D241" i="1" l="1"/>
  <c r="K240" i="1"/>
  <c r="G240" i="1"/>
  <c r="G132" i="1"/>
  <c r="D133" i="1"/>
  <c r="D157" i="1"/>
  <c r="G156" i="1"/>
  <c r="D193" i="1"/>
  <c r="K192" i="1"/>
  <c r="K204" i="1" s="1"/>
  <c r="K216" i="1" s="1"/>
  <c r="K228" i="1" s="1"/>
  <c r="G192" i="1"/>
  <c r="D217" i="1"/>
  <c r="G216" i="1"/>
  <c r="D109" i="1"/>
  <c r="K108" i="1"/>
  <c r="K120" i="1" s="1"/>
  <c r="K132" i="1" s="1"/>
  <c r="K144" i="1" s="1"/>
  <c r="K156" i="1" s="1"/>
  <c r="K168" i="1" s="1"/>
  <c r="K180" i="1" s="1"/>
  <c r="J193" i="1" s="1"/>
  <c r="J205" i="1" s="1"/>
  <c r="J217" i="1" s="1"/>
  <c r="J229" i="1" s="1"/>
  <c r="J241" i="1" s="1"/>
  <c r="G108" i="1"/>
  <c r="D121" i="1"/>
  <c r="G120" i="1"/>
  <c r="D169" i="1"/>
  <c r="G168" i="1"/>
  <c r="G204" i="1"/>
  <c r="D205" i="1"/>
  <c r="D181" i="1"/>
  <c r="D229" i="1"/>
  <c r="D145" i="1"/>
  <c r="G1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<sst xmlns="http://schemas.openxmlformats.org/spreadsheetml/2006/main" count="816" uniqueCount="59">
  <si>
    <t>Fecha</t>
  </si>
  <si>
    <t>Categoría</t>
  </si>
  <si>
    <t>Descripción</t>
  </si>
  <si>
    <t>Monto</t>
  </si>
  <si>
    <t>Estado</t>
  </si>
  <si>
    <t>Mes</t>
  </si>
  <si>
    <t>%Ingreso</t>
  </si>
  <si>
    <t>%Gasto</t>
  </si>
  <si>
    <t>Acumulado</t>
  </si>
  <si>
    <t>Saldo Deuda Total</t>
  </si>
  <si>
    <t>Saldo Total Ingresos</t>
  </si>
  <si>
    <t>Ingreso</t>
  </si>
  <si>
    <t>Salario</t>
  </si>
  <si>
    <t>Recibido</t>
  </si>
  <si>
    <t>Noviembre</t>
  </si>
  <si>
    <t>Ingreso Extra</t>
  </si>
  <si>
    <t>Otros</t>
  </si>
  <si>
    <t>Transporte</t>
  </si>
  <si>
    <t>Metro</t>
  </si>
  <si>
    <t>Pagado</t>
  </si>
  <si>
    <t>Alimentación</t>
  </si>
  <si>
    <t>Mercado</t>
  </si>
  <si>
    <t>Otros Gastos</t>
  </si>
  <si>
    <t>Arriendo</t>
  </si>
  <si>
    <t>Inversión</t>
  </si>
  <si>
    <t>CDT</t>
  </si>
  <si>
    <t>Ocio</t>
  </si>
  <si>
    <t>Restaurante</t>
  </si>
  <si>
    <t>Cine</t>
  </si>
  <si>
    <t>Helados</t>
  </si>
  <si>
    <t>Lobitos</t>
  </si>
  <si>
    <t>Streaming, Wom y Tigo</t>
  </si>
  <si>
    <t>Subtotal</t>
  </si>
  <si>
    <t>Total Nov</t>
  </si>
  <si>
    <t>Diciembre</t>
  </si>
  <si>
    <t>Primas</t>
  </si>
  <si>
    <t>Fondo</t>
  </si>
  <si>
    <t>Total Dic</t>
  </si>
  <si>
    <t>Enero</t>
  </si>
  <si>
    <t>Total Ene</t>
  </si>
  <si>
    <t>Febrero</t>
  </si>
  <si>
    <t>Total Feb</t>
  </si>
  <si>
    <t>Marzo</t>
  </si>
  <si>
    <t>Total Mar</t>
  </si>
  <si>
    <t>Abril</t>
  </si>
  <si>
    <t>Total Abr</t>
  </si>
  <si>
    <t>Mayo</t>
  </si>
  <si>
    <t>Total May</t>
  </si>
  <si>
    <t>Junio</t>
  </si>
  <si>
    <t>Tc y Prestamos</t>
  </si>
  <si>
    <t>Total Jun</t>
  </si>
  <si>
    <t>Julio</t>
  </si>
  <si>
    <t>Total Jul</t>
  </si>
  <si>
    <t>Agosto</t>
  </si>
  <si>
    <t>Total Ago</t>
  </si>
  <si>
    <t>Septiembre</t>
  </si>
  <si>
    <t>Total Sep</t>
  </si>
  <si>
    <t>Octubre</t>
  </si>
  <si>
    <t>Total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</si>
</sst>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14" fontId="0" fillId="0" borderId="0" xfId="0" applyNumberFormat="1"/>
    <xf numFmtId="44" fontId="0" fillId="0" borderId="0" xfId="1" applyFont="1"/>
    <xf numFmtId="10" fontId="0" fillId="0" borderId="0" xfId="2" applyNumberFormat="1" applyFont="1"/>
    <xf numFmtId="49" fontId="0" fillId="0" borderId="0" xfId="0" applyNumberFormat="1"/>
    <xf numFmtId="2" fontId="0" fillId="0" borderId="0" xfId="0" applyNumberForma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ewardhealthcaresystem-my.sharepoint.com/personal/antonio_gutierrez_steward_org/Documents/ALL%20FILES/NETSAFE%20MONTHLY%20VALIDATIONS-v1(5).xlsx" TargetMode="External"/><Relationship Id="rId1" Type="http://schemas.openxmlformats.org/officeDocument/2006/relationships/externalLinkPath" Target="/personal/antonio_gutierrez_steward_org/Documents/ALL%20FILES/NETSAFE%20MONTHLY%20VALIDATIONS-v1(5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ewardhealthcaresystem-my.sharepoint.com/personal/antonio_gutierrez_steward_org/Documents/agutierrez/training%20and%20courses/MyCourses-SHCXDW10T32V.xlsx" TargetMode="External"/><Relationship Id="rId1" Type="http://schemas.openxmlformats.org/officeDocument/2006/relationships/externalLinkPath" Target="/personal/antonio_gutierrez_steward_org/Documents/agutierrez/training%20and%20courses/MyCourses-SHCXDW10T32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TC to Local Currency"/>
      <sheetName val="Table20"/>
      <sheetName val="Assigned Courses"/>
      <sheetName val="NS Servers"/>
      <sheetName val="Pivot Netsafe Servers"/>
      <sheetName val="New Facilities"/>
      <sheetName val="CS"/>
      <sheetName val="CE"/>
      <sheetName val="AZ"/>
      <sheetName val="TX"/>
      <sheetName val="Server Info"/>
      <sheetName val="Pivot-Append"/>
      <sheetName val="Gral INfo"/>
      <sheetName val="Dips Challenge"/>
      <sheetName val="Sheet1"/>
      <sheetName val="Sheet1 (2)"/>
      <sheetName val="ppto ing y g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igned Courses"/>
      <sheetName val="QUERY EICU Workstation Report "/>
      <sheetName val="EICU Workstation Report"/>
      <sheetName val="TIckets"/>
      <sheetName val="Work Done for Tickets"/>
      <sheetName val="Rule Images"/>
      <sheetName val="Sheet2"/>
      <sheetName val="Song-Author"/>
      <sheetName val="Author"/>
      <sheetName val="Arranged Music"/>
      <sheetName val="Payment Days"/>
      <sheetName val="Sheet1"/>
      <sheetName val="Exec"/>
      <sheetName val="Server Info"/>
      <sheetName val="General Info"/>
      <sheetName val="LIVENDB"/>
      <sheetName val="LIVEFDB"/>
      <sheetName val="New Template"/>
      <sheetName val="Pivot"/>
      <sheetName val="All_Schedulers"/>
      <sheetName val="CARDREHAB Scheduler"/>
      <sheetName val="PivotTicket2983951"/>
      <sheetName val="MRI_2023_AllFacs"/>
      <sheetName val="TIcket2983951"/>
      <sheetName val="MyCourses-SHCXDW10T32V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3FC-3042-4B56-AECB-0248E4F2E979}">
  <dimension ref="A1:CV245"/>
  <sheetViews>
    <sheetView tabSelected="1" workbookViewId="0">
      <pane ySplit="1" topLeftCell="A211" activePane="bottomLeft" state="frozen"/>
      <selection pane="bottomLeft" activeCell="J229" sqref="J229"/>
    </sheetView>
  </sheetViews>
  <sheetFormatPr defaultRowHeight="15" x14ac:dyDescent="0.25"/>
  <cols>
    <col min="1" max="1" width="9.7109375" bestFit="1" customWidth="1"/>
    <col min="2" max="2" width="14.7109375" bestFit="1" customWidth="1"/>
    <col min="3" max="3" width="17.85546875" bestFit="1" customWidth="1"/>
    <col min="4" max="4" width="15.28515625" style="1" bestFit="1" customWidth="1"/>
    <col min="5" max="5" width="13.7109375" bestFit="1" customWidth="1"/>
    <col min="6" max="6" width="14.5703125" bestFit="1" customWidth="1"/>
    <col min="7" max="7" width="14.28515625" bestFit="1" customWidth="1"/>
    <col min="8" max="8" width="11.5703125" bestFit="1" customWidth="1"/>
    <col min="9" max="9" width="15.85546875" customWidth="1"/>
    <col min="10" max="10" width="17" bestFit="1" customWidth="1"/>
    <col min="11" max="11" width="18.85546875" bestFit="1" customWidth="1"/>
    <col min="19" max="19" width="17" customWidth="1"/>
  </cols>
  <sheetData>
    <row r="1" spans="1:1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9" x14ac:dyDescent="0.25">
      <c r="A2" s="2">
        <v>45597</v>
      </c>
      <c r="B2" t="s">
        <v>11</v>
      </c>
      <c r="C2" t="s">
        <v>12</v>
      </c>
      <c r="D2" s="3">
        <v>6500000</v>
      </c>
      <c r="E2" t="s">
        <v>13</v>
      </c>
      <c r="F2" t="s">
        <v>14</v>
      </c>
      <c r="G2" s="4">
        <f xml:space="preserve"> D2/SUMIF($B$2:$B$12,"Ingreso",$D$2:$D$12)</f>
        <v>1</v>
      </c>
      <c r="H2" s="4"/>
      <c r="I2" s="3">
        <f xml:space="preserve"> D2</f>
        <v>6500000</v>
      </c>
    </row>
    <row r="3" spans="1:19" x14ac:dyDescent="0.25">
      <c r="A3" s="2">
        <v>45597</v>
      </c>
      <c r="B3" t="s">
        <v>15</v>
      </c>
      <c r="C3" t="s">
        <v>16</v>
      </c>
      <c r="D3" s="3">
        <v>0</v>
      </c>
      <c r="F3" t="s">
        <v>14</v>
      </c>
      <c r="G3" s="4">
        <f xml:space="preserve"> D3/SUMIF($B$2:$B$12,"Ingreso",$D$2:$D$12)</f>
        <v>0</v>
      </c>
      <c r="H3" s="4"/>
      <c r="I3" s="3">
        <f t="shared" ref="I3:I12" si="0" xml:space="preserve"> I2+D3</f>
        <v>6500000</v>
      </c>
    </row>
    <row r="4" spans="1:19" x14ac:dyDescent="0.25">
      <c r="A4" s="2">
        <v>45597</v>
      </c>
      <c r="B4" t="s">
        <v>17</v>
      </c>
      <c r="C4" t="s">
        <v>18</v>
      </c>
      <c r="D4" s="3">
        <v>-139140</v>
      </c>
      <c r="E4" t="s">
        <v>19</v>
      </c>
      <c r="F4" t="s">
        <v>14</v>
      </c>
      <c r="G4" s="4"/>
      <c r="H4" s="4">
        <f xml:space="preserve"> D4/SUMIF($D$2:$D$12,"&lt;0",$D$2:$D$12)</f>
        <v>3.2630260732527547E-2</v>
      </c>
      <c r="I4" s="3">
        <f t="shared" si="0"/>
        <v>6360860</v>
      </c>
    </row>
    <row r="5" spans="1:19" x14ac:dyDescent="0.25">
      <c r="A5" s="2">
        <v>45597</v>
      </c>
      <c r="B5" t="s">
        <v>20</v>
      </c>
      <c r="C5" t="s">
        <v>21</v>
      </c>
      <c r="D5" s="3">
        <v>-1200000</v>
      </c>
      <c r="E5" t="s">
        <v>19</v>
      </c>
      <c r="F5" t="s">
        <v>14</v>
      </c>
      <c r="G5" s="4"/>
      <c r="H5" s="4">
        <f xml:space="preserve"> D5/SUMIF($D$2:$D$12,"&lt;0",$D$2:$D$12)</f>
        <v>0.28141665142326472</v>
      </c>
      <c r="I5" s="3">
        <f t="shared" si="0"/>
        <v>5160860</v>
      </c>
    </row>
    <row r="6" spans="1:19" x14ac:dyDescent="0.25">
      <c r="A6" s="2">
        <v>45597</v>
      </c>
      <c r="B6" t="s">
        <v>22</v>
      </c>
      <c r="C6" t="s">
        <v>23</v>
      </c>
      <c r="D6" s="3">
        <v>-670000</v>
      </c>
      <c r="E6" t="s">
        <v>19</v>
      </c>
      <c r="F6" t="s">
        <v>14</v>
      </c>
      <c r="G6" s="4"/>
      <c r="H6" s="4"/>
      <c r="I6" s="3">
        <f t="shared" si="0"/>
        <v>4490860</v>
      </c>
    </row>
    <row r="7" spans="1:19" x14ac:dyDescent="0.25">
      <c r="A7" s="2">
        <v>45597</v>
      </c>
      <c r="B7" t="s">
        <v>24</v>
      </c>
      <c r="C7" t="s">
        <v>25</v>
      </c>
      <c r="D7" s="3">
        <v>-1950000</v>
      </c>
      <c r="E7" t="s">
        <v>19</v>
      </c>
      <c r="F7" t="s">
        <v>14</v>
      </c>
      <c r="G7" s="4"/>
      <c r="H7" s="4">
        <f t="shared" ref="H7:H12" si="1" xml:space="preserve"> D7/SUMIF($D$2:$D$12,"&lt;0",$D$2:$D$12)</f>
        <v>0.45730205856280515</v>
      </c>
      <c r="I7" s="3">
        <f t="shared" si="0"/>
        <v>2540860</v>
      </c>
    </row>
    <row r="8" spans="1:19" x14ac:dyDescent="0.25">
      <c r="A8" s="2">
        <v>45597</v>
      </c>
      <c r="B8" t="s">
        <v>26</v>
      </c>
      <c r="C8" t="s">
        <v>27</v>
      </c>
      <c r="D8" s="3">
        <v>-120000</v>
      </c>
      <c r="E8" t="s">
        <v>19</v>
      </c>
      <c r="F8" t="s">
        <v>14</v>
      </c>
      <c r="G8" s="4"/>
      <c r="H8" s="4">
        <f t="shared" si="1"/>
        <v>2.814166514232647E-2</v>
      </c>
      <c r="I8" s="3">
        <f t="shared" si="0"/>
        <v>2420860</v>
      </c>
    </row>
    <row r="9" spans="1:19" x14ac:dyDescent="0.25">
      <c r="A9" s="2">
        <v>45597</v>
      </c>
      <c r="B9" t="s">
        <v>26</v>
      </c>
      <c r="C9" t="s">
        <v>28</v>
      </c>
      <c r="D9" s="3">
        <v>-40000</v>
      </c>
      <c r="E9" t="s">
        <v>19</v>
      </c>
      <c r="F9" t="s">
        <v>14</v>
      </c>
      <c r="G9" s="4"/>
      <c r="H9" s="4">
        <f t="shared" si="1"/>
        <v>9.3805550474421566E-3</v>
      </c>
      <c r="I9" s="3">
        <f t="shared" si="0"/>
        <v>2380860</v>
      </c>
    </row>
    <row r="10" spans="1:19" x14ac:dyDescent="0.25">
      <c r="A10" s="2">
        <v>45597</v>
      </c>
      <c r="B10" t="s">
        <v>26</v>
      </c>
      <c r="C10" t="s">
        <v>29</v>
      </c>
      <c r="D10" s="3">
        <v>-25000</v>
      </c>
      <c r="E10" t="s">
        <v>19</v>
      </c>
      <c r="F10" t="s">
        <v>14</v>
      </c>
      <c r="G10" s="4"/>
      <c r="H10" s="4">
        <f t="shared" si="1"/>
        <v>5.8628469046513483E-3</v>
      </c>
      <c r="I10" s="3">
        <f t="shared" si="0"/>
        <v>2355860</v>
      </c>
    </row>
    <row r="11" spans="1:19" x14ac:dyDescent="0.25">
      <c r="A11" s="2">
        <v>45597</v>
      </c>
      <c r="B11" t="s">
        <v>26</v>
      </c>
      <c r="C11" t="s">
        <v>30</v>
      </c>
      <c r="D11" s="3">
        <v>-30000</v>
      </c>
      <c r="E11" t="s">
        <v>19</v>
      </c>
      <c r="F11" t="s">
        <v>14</v>
      </c>
      <c r="G11" s="4"/>
      <c r="H11" s="4">
        <f t="shared" si="1"/>
        <v>7.0354162855816174E-3</v>
      </c>
      <c r="I11" s="3">
        <f t="shared" si="0"/>
        <v>2325860</v>
      </c>
      <c r="S11" s="5"/>
    </row>
    <row r="12" spans="1:19" x14ac:dyDescent="0.25">
      <c r="A12" s="2">
        <v>45597</v>
      </c>
      <c r="B12" t="s">
        <v>26</v>
      </c>
      <c r="C12" t="s">
        <v>31</v>
      </c>
      <c r="D12" s="3">
        <v>-90000</v>
      </c>
      <c r="E12" t="s">
        <v>19</v>
      </c>
      <c r="F12" t="s">
        <v>14</v>
      </c>
      <c r="G12" s="4"/>
      <c r="H12" s="4">
        <f t="shared" si="1"/>
        <v>2.1106248856744853E-2</v>
      </c>
      <c r="I12" s="3">
        <f t="shared" si="0"/>
        <v>2235860</v>
      </c>
    </row>
    <row r="13" spans="1:19" x14ac:dyDescent="0.25">
      <c r="A13" s="2">
        <v>45597</v>
      </c>
      <c r="B13" t="s">
        <v>32</v>
      </c>
      <c r="C13" t="s">
        <v>33</v>
      </c>
      <c r="D13" s="3">
        <f>SUMIF($F$2:$F$12,"Noviembre",$D$2:$D$12)</f>
        <v>2235860</v>
      </c>
      <c r="F13" t="s">
        <v>14</v>
      </c>
      <c r="G13" s="4"/>
      <c r="H13" s="4"/>
      <c r="I13" s="3"/>
    </row>
    <row r="14" spans="1:19" x14ac:dyDescent="0.25">
      <c r="A14" s="2">
        <v>45627</v>
      </c>
      <c r="B14" t="s">
        <v>11</v>
      </c>
      <c r="C14" t="s">
        <v>12</v>
      </c>
      <c r="D14" s="3">
        <v>6500000</v>
      </c>
      <c r="E14" t="s">
        <v>13</v>
      </c>
      <c r="F14" t="s">
        <v>34</v>
      </c>
      <c r="G14" s="4">
        <f xml:space="preserve"> D14/SUMIF($B$14:$B$24,"Ingreso",$D$14:$D$24)</f>
        <v>1</v>
      </c>
      <c r="H14" s="4"/>
      <c r="I14" s="3">
        <f t="shared" ref="I14:I24" si="2">I13+D14</f>
        <v>6500000</v>
      </c>
    </row>
    <row r="15" spans="1:19" x14ac:dyDescent="0.25">
      <c r="A15" s="2">
        <v>45627</v>
      </c>
      <c r="B15" t="s">
        <v>15</v>
      </c>
      <c r="C15" t="s">
        <v>35</v>
      </c>
      <c r="D15" s="3">
        <v>2400000</v>
      </c>
      <c r="E15" t="s">
        <v>13</v>
      </c>
      <c r="F15" t="s">
        <v>34</v>
      </c>
      <c r="G15" s="4">
        <f xml:space="preserve"> D15/SUMIF($B$14:$B$24,"Ingreso",$D$14:$D$24)</f>
        <v>0.36923076923076925</v>
      </c>
      <c r="H15" s="4"/>
      <c r="I15" s="3">
        <f t="shared" si="2"/>
        <v>8900000</v>
      </c>
    </row>
    <row r="16" spans="1:19" x14ac:dyDescent="0.25">
      <c r="A16" s="2">
        <v>45627</v>
      </c>
      <c r="B16" t="s">
        <v>17</v>
      </c>
      <c r="C16" t="s">
        <v>18</v>
      </c>
      <c r="D16" s="3">
        <v>-162330</v>
      </c>
      <c r="E16" t="s">
        <v>19</v>
      </c>
      <c r="F16" t="s">
        <v>34</v>
      </c>
      <c r="G16" s="4"/>
      <c r="H16" s="4" cm="1">
        <f t="array" ref="H16">ABS(D16)/SUMPRODUCT(($D$14:$D$24&lt;0)*ABS($D$14:$D$24))</f>
        <v>5.549117535457538E-2</v>
      </c>
      <c r="I16" s="3">
        <f t="shared" si="2"/>
        <v>8737670</v>
      </c>
    </row>
    <row r="17" spans="1:9" x14ac:dyDescent="0.25">
      <c r="A17" s="2">
        <v>45627</v>
      </c>
      <c r="B17" t="s">
        <v>20</v>
      </c>
      <c r="C17" t="s">
        <v>21</v>
      </c>
      <c r="D17" s="3">
        <v>-1200000</v>
      </c>
      <c r="E17" t="s">
        <v>19</v>
      </c>
      <c r="F17" t="s">
        <v>34</v>
      </c>
      <c r="G17" s="4"/>
      <c r="H17" s="4" cm="1">
        <f t="array" ref="H17">ABS(D17)/SUMPRODUCT(($D$14:$D$24&lt;0)*ABS($D$14:$D$24))</f>
        <v>0.4102101301391638</v>
      </c>
      <c r="I17" s="3">
        <f t="shared" si="2"/>
        <v>7537670</v>
      </c>
    </row>
    <row r="18" spans="1:9" x14ac:dyDescent="0.25">
      <c r="A18" s="2">
        <v>45627</v>
      </c>
      <c r="B18" t="s">
        <v>22</v>
      </c>
      <c r="C18" t="s">
        <v>23</v>
      </c>
      <c r="D18" s="3">
        <v>-670000</v>
      </c>
      <c r="E18" t="s">
        <v>19</v>
      </c>
      <c r="F18" t="s">
        <v>34</v>
      </c>
      <c r="G18" s="4"/>
      <c r="H18" s="4" cm="1">
        <f t="array" ref="H18">ABS(D18)/SUMPRODUCT(($D$14:$D$24&lt;0)*ABS($D$14:$D$24))</f>
        <v>0.22903398932769978</v>
      </c>
      <c r="I18" s="3">
        <f t="shared" si="2"/>
        <v>6867670</v>
      </c>
    </row>
    <row r="19" spans="1:9" x14ac:dyDescent="0.25">
      <c r="A19" s="2">
        <v>45627</v>
      </c>
      <c r="B19" t="s">
        <v>24</v>
      </c>
      <c r="C19" t="s">
        <v>36</v>
      </c>
      <c r="D19" s="3">
        <v>0</v>
      </c>
      <c r="E19" t="s">
        <v>19</v>
      </c>
      <c r="F19" t="s">
        <v>34</v>
      </c>
      <c r="G19" s="4"/>
      <c r="H19" s="4" cm="1">
        <f t="array" ref="H19">ABS(D19)/SUMPRODUCT(($D$14:$D$24&lt;0)*ABS($D$14:$D$24))</f>
        <v>0</v>
      </c>
      <c r="I19" s="3">
        <f t="shared" si="2"/>
        <v>6867670</v>
      </c>
    </row>
    <row r="20" spans="1:9" x14ac:dyDescent="0.25">
      <c r="A20" s="2">
        <v>45627</v>
      </c>
      <c r="B20" t="s">
        <v>26</v>
      </c>
      <c r="C20" t="s">
        <v>27</v>
      </c>
      <c r="D20" s="3">
        <v>-130000</v>
      </c>
      <c r="E20" t="s">
        <v>19</v>
      </c>
      <c r="F20" t="s">
        <v>34</v>
      </c>
      <c r="G20" s="4"/>
      <c r="H20" s="4" cm="1">
        <f t="array" ref="H20">ABS(D20)/SUMPRODUCT(($D$14:$D$24&lt;0)*ABS($D$14:$D$24))</f>
        <v>4.4439430765076074E-2</v>
      </c>
      <c r="I20" s="3">
        <f t="shared" si="2"/>
        <v>6737670</v>
      </c>
    </row>
    <row r="21" spans="1:9" x14ac:dyDescent="0.25">
      <c r="A21" s="2">
        <v>45627</v>
      </c>
      <c r="B21" t="s">
        <v>26</v>
      </c>
      <c r="C21" t="s">
        <v>28</v>
      </c>
      <c r="D21" s="3">
        <v>-42000</v>
      </c>
      <c r="E21" t="s">
        <v>19</v>
      </c>
      <c r="F21" t="s">
        <v>34</v>
      </c>
      <c r="G21" s="4"/>
      <c r="H21" s="4" cm="1">
        <f t="array" ref="H21">ABS(D21)/SUMPRODUCT(($D$14:$D$24&lt;0)*ABS($D$14:$D$24))</f>
        <v>1.4357354554870732E-2</v>
      </c>
      <c r="I21" s="3">
        <f t="shared" si="2"/>
        <v>6695670</v>
      </c>
    </row>
    <row r="22" spans="1:9" x14ac:dyDescent="0.25">
      <c r="A22" s="2">
        <v>45627</v>
      </c>
      <c r="B22" t="s">
        <v>26</v>
      </c>
      <c r="C22" t="s">
        <v>29</v>
      </c>
      <c r="D22" s="3">
        <v>-26000</v>
      </c>
      <c r="E22" t="s">
        <v>19</v>
      </c>
      <c r="F22" t="s">
        <v>34</v>
      </c>
      <c r="G22" s="4"/>
      <c r="H22" s="4" cm="1">
        <f t="array" ref="H22">ABS(D22)/SUMPRODUCT(($D$14:$D$24&lt;0)*ABS($D$14:$D$24))</f>
        <v>8.8878861530152162E-3</v>
      </c>
      <c r="I22" s="3">
        <f t="shared" si="2"/>
        <v>6669670</v>
      </c>
    </row>
    <row r="23" spans="1:9" x14ac:dyDescent="0.25">
      <c r="A23" s="2">
        <v>45627</v>
      </c>
      <c r="B23" t="s">
        <v>26</v>
      </c>
      <c r="C23" t="s">
        <v>30</v>
      </c>
      <c r="D23" s="3">
        <v>-600000</v>
      </c>
      <c r="E23" t="s">
        <v>19</v>
      </c>
      <c r="F23" t="s">
        <v>34</v>
      </c>
      <c r="G23" s="4"/>
      <c r="H23" s="4" cm="1">
        <f t="array" ref="H23">ABS(D23)/SUMPRODUCT(($D$14:$D$24&lt;0)*ABS($D$14:$D$24))</f>
        <v>0.2051050650695819</v>
      </c>
      <c r="I23" s="3">
        <f t="shared" si="2"/>
        <v>6069670</v>
      </c>
    </row>
    <row r="24" spans="1:9" x14ac:dyDescent="0.25">
      <c r="A24" s="2">
        <v>45627</v>
      </c>
      <c r="B24" t="s">
        <v>26</v>
      </c>
      <c r="C24" t="s">
        <v>31</v>
      </c>
      <c r="D24" s="3">
        <v>-95000</v>
      </c>
      <c r="E24" t="s">
        <v>19</v>
      </c>
      <c r="F24" t="s">
        <v>34</v>
      </c>
      <c r="G24" s="4"/>
      <c r="H24" s="4" cm="1">
        <f t="array" ref="H24">ABS(D24)/SUMPRODUCT(($D$14:$D$24&lt;0)*ABS($D$14:$D$24))</f>
        <v>3.2474968636017135E-2</v>
      </c>
      <c r="I24" s="3">
        <f t="shared" si="2"/>
        <v>5974670</v>
      </c>
    </row>
    <row r="25" spans="1:9" x14ac:dyDescent="0.25">
      <c r="A25" s="2">
        <v>45627</v>
      </c>
      <c r="B25" t="s">
        <v>32</v>
      </c>
      <c r="C25" t="s">
        <v>37</v>
      </c>
      <c r="D25" s="3">
        <f>I24</f>
        <v>5974670</v>
      </c>
      <c r="F25" t="s">
        <v>34</v>
      </c>
      <c r="G25" s="4"/>
      <c r="H25" s="4"/>
      <c r="I25" s="3"/>
    </row>
    <row r="26" spans="1:9" x14ac:dyDescent="0.25">
      <c r="A26" s="2">
        <v>45658</v>
      </c>
      <c r="B26" t="s">
        <v>11</v>
      </c>
      <c r="C26" t="s">
        <v>12</v>
      </c>
      <c r="D26" s="3">
        <v>6500000</v>
      </c>
      <c r="E26" t="s">
        <v>13</v>
      </c>
      <c r="F26" t="s">
        <v>38</v>
      </c>
      <c r="G26" s="4">
        <f xml:space="preserve"> D26/SUMIF($B$26:$B$36,"Ingreso",$D$26:$D$36)</f>
        <v>1</v>
      </c>
      <c r="H26" s="4"/>
      <c r="I26" s="3">
        <f t="shared" ref="I26:I36" si="3">I25+D26</f>
        <v>6500000</v>
      </c>
    </row>
    <row r="27" spans="1:9" x14ac:dyDescent="0.25">
      <c r="A27" s="2">
        <v>45658</v>
      </c>
      <c r="B27" t="s">
        <v>15</v>
      </c>
      <c r="C27" t="s">
        <v>16</v>
      </c>
      <c r="D27" s="3">
        <v>0</v>
      </c>
      <c r="F27" t="s">
        <v>38</v>
      </c>
      <c r="G27" s="4">
        <f xml:space="preserve"> D27/SUMIF($B$26:$B$36,"Ingreso",$D$26:$D$36)</f>
        <v>0</v>
      </c>
      <c r="H27" s="4"/>
      <c r="I27" s="3">
        <f t="shared" si="3"/>
        <v>6500000</v>
      </c>
    </row>
    <row r="28" spans="1:9" x14ac:dyDescent="0.25">
      <c r="A28" s="2">
        <v>45658</v>
      </c>
      <c r="B28" t="s">
        <v>17</v>
      </c>
      <c r="C28" t="s">
        <v>18</v>
      </c>
      <c r="D28" s="3">
        <v>-160000</v>
      </c>
      <c r="E28" t="s">
        <v>19</v>
      </c>
      <c r="F28" t="s">
        <v>38</v>
      </c>
      <c r="G28" s="4"/>
      <c r="H28" s="4" cm="1">
        <f t="array" ref="H28">ABS(D28)/SUMPRODUCT(($D$26:$D$36&lt;0)*ABS($D$26:$D$36))</f>
        <v>5.328005328005328E-2</v>
      </c>
      <c r="I28" s="3">
        <f t="shared" si="3"/>
        <v>6340000</v>
      </c>
    </row>
    <row r="29" spans="1:9" x14ac:dyDescent="0.25">
      <c r="A29" s="2">
        <v>45658</v>
      </c>
      <c r="B29" t="s">
        <v>20</v>
      </c>
      <c r="C29" t="s">
        <v>21</v>
      </c>
      <c r="D29" s="3">
        <v>-1200000</v>
      </c>
      <c r="E29" t="s">
        <v>19</v>
      </c>
      <c r="F29" t="s">
        <v>38</v>
      </c>
      <c r="G29" s="4"/>
      <c r="H29" s="4" cm="1">
        <f t="array" ref="H29">ABS(D29)/SUMPRODUCT(($D$26:$D$36&lt;0)*ABS($D$26:$D$36))</f>
        <v>0.39960039960039961</v>
      </c>
      <c r="I29" s="3">
        <f t="shared" si="3"/>
        <v>5140000</v>
      </c>
    </row>
    <row r="30" spans="1:9" x14ac:dyDescent="0.25">
      <c r="A30" s="2">
        <v>45658</v>
      </c>
      <c r="B30" t="s">
        <v>22</v>
      </c>
      <c r="C30" t="s">
        <v>23</v>
      </c>
      <c r="D30" s="3">
        <v>-670000</v>
      </c>
      <c r="E30" t="s">
        <v>19</v>
      </c>
      <c r="F30" t="s">
        <v>38</v>
      </c>
      <c r="G30" s="4"/>
      <c r="H30" s="4" cm="1">
        <f t="array" ref="H30">ABS(D30)/SUMPRODUCT(($D$26:$D$36&lt;0)*ABS($D$26:$D$36))</f>
        <v>0.2231102231102231</v>
      </c>
      <c r="I30" s="3">
        <f t="shared" si="3"/>
        <v>4470000</v>
      </c>
    </row>
    <row r="31" spans="1:9" x14ac:dyDescent="0.25">
      <c r="A31" s="2">
        <v>45658</v>
      </c>
      <c r="B31" t="s">
        <v>24</v>
      </c>
      <c r="C31" t="s">
        <v>25</v>
      </c>
      <c r="D31" s="3">
        <v>0</v>
      </c>
      <c r="E31" t="s">
        <v>19</v>
      </c>
      <c r="F31" t="s">
        <v>38</v>
      </c>
      <c r="G31" s="4"/>
      <c r="H31" s="4" cm="1">
        <f t="array" ref="H31">ABS(D31)/SUMPRODUCT(($D$26:$D$36&lt;0)*ABS($D$26:$D$36))</f>
        <v>0</v>
      </c>
      <c r="I31" s="3">
        <f t="shared" si="3"/>
        <v>4470000</v>
      </c>
    </row>
    <row r="32" spans="1:9" x14ac:dyDescent="0.25">
      <c r="A32" s="2">
        <v>45658</v>
      </c>
      <c r="B32" t="s">
        <v>26</v>
      </c>
      <c r="C32" t="s">
        <v>27</v>
      </c>
      <c r="D32" s="3">
        <v>-150000</v>
      </c>
      <c r="E32" t="s">
        <v>19</v>
      </c>
      <c r="F32" t="s">
        <v>38</v>
      </c>
      <c r="G32" s="4"/>
      <c r="H32" s="4" cm="1">
        <f t="array" ref="H32">ABS(D32)/SUMPRODUCT(($D$26:$D$36&lt;0)*ABS($D$26:$D$36))</f>
        <v>4.9950049950049952E-2</v>
      </c>
      <c r="I32" s="3">
        <f t="shared" si="3"/>
        <v>4320000</v>
      </c>
    </row>
    <row r="33" spans="1:9" x14ac:dyDescent="0.25">
      <c r="A33" s="2">
        <v>45658</v>
      </c>
      <c r="B33" t="s">
        <v>26</v>
      </c>
      <c r="C33" t="s">
        <v>28</v>
      </c>
      <c r="D33" s="3">
        <v>-100000</v>
      </c>
      <c r="E33" t="s">
        <v>19</v>
      </c>
      <c r="F33" t="s">
        <v>38</v>
      </c>
      <c r="G33" s="4"/>
      <c r="H33" s="4" cm="1">
        <f t="array" ref="H33">ABS(D33)/SUMPRODUCT(($D$26:$D$36&lt;0)*ABS($D$26:$D$36))</f>
        <v>3.3300033300033303E-2</v>
      </c>
      <c r="I33" s="3">
        <f t="shared" si="3"/>
        <v>4220000</v>
      </c>
    </row>
    <row r="34" spans="1:9" x14ac:dyDescent="0.25">
      <c r="A34" s="2">
        <v>45658</v>
      </c>
      <c r="B34" t="s">
        <v>26</v>
      </c>
      <c r="C34" t="s">
        <v>29</v>
      </c>
      <c r="D34" s="3">
        <v>-24000</v>
      </c>
      <c r="E34" t="s">
        <v>19</v>
      </c>
      <c r="F34" t="s">
        <v>38</v>
      </c>
      <c r="G34" s="4"/>
      <c r="H34" s="4" cm="1">
        <f t="array" ref="H34">ABS(D34)/SUMPRODUCT(($D$26:$D$36&lt;0)*ABS($D$26:$D$36))</f>
        <v>7.992007992007992E-3</v>
      </c>
      <c r="I34" s="3">
        <f t="shared" si="3"/>
        <v>4196000</v>
      </c>
    </row>
    <row r="35" spans="1:9" x14ac:dyDescent="0.25">
      <c r="A35" s="2">
        <v>45658</v>
      </c>
      <c r="B35" t="s">
        <v>26</v>
      </c>
      <c r="C35" t="s">
        <v>30</v>
      </c>
      <c r="D35" s="3">
        <v>-600000</v>
      </c>
      <c r="E35" t="s">
        <v>19</v>
      </c>
      <c r="F35" t="s">
        <v>38</v>
      </c>
      <c r="G35" s="4"/>
      <c r="H35" s="4" cm="1">
        <f t="array" ref="H35">ABS(D35)/SUMPRODUCT(($D$26:$D$36&lt;0)*ABS($D$26:$D$36))</f>
        <v>0.19980019980019981</v>
      </c>
      <c r="I35" s="3">
        <f t="shared" si="3"/>
        <v>3596000</v>
      </c>
    </row>
    <row r="36" spans="1:9" x14ac:dyDescent="0.25">
      <c r="A36" s="2">
        <v>45658</v>
      </c>
      <c r="B36" t="s">
        <v>26</v>
      </c>
      <c r="C36" t="s">
        <v>31</v>
      </c>
      <c r="D36" s="3">
        <v>-99000</v>
      </c>
      <c r="E36" t="s">
        <v>19</v>
      </c>
      <c r="F36" t="s">
        <v>38</v>
      </c>
      <c r="G36" s="4"/>
      <c r="H36" s="4" cm="1">
        <f t="array" ref="H36">ABS(D36)/SUMPRODUCT(($D$26:$D$36&lt;0)*ABS($D$26:$D$36))</f>
        <v>3.2967032967032968E-2</v>
      </c>
      <c r="I36" s="3">
        <f t="shared" si="3"/>
        <v>3497000</v>
      </c>
    </row>
    <row r="37" spans="1:9" x14ac:dyDescent="0.25">
      <c r="A37" s="2">
        <v>45658</v>
      </c>
      <c r="B37" t="s">
        <v>32</v>
      </c>
      <c r="C37" t="s">
        <v>39</v>
      </c>
      <c r="D37" s="3">
        <f>I36</f>
        <v>3497000</v>
      </c>
      <c r="F37" t="s">
        <v>38</v>
      </c>
      <c r="G37" s="4"/>
      <c r="H37" s="4"/>
      <c r="I37" s="3"/>
    </row>
    <row r="38" spans="1:9" x14ac:dyDescent="0.25">
      <c r="A38" s="2">
        <v>45689</v>
      </c>
      <c r="B38" t="s">
        <v>11</v>
      </c>
      <c r="C38" t="s">
        <v>12</v>
      </c>
      <c r="D38" s="3">
        <v>6500000</v>
      </c>
      <c r="E38" t="s">
        <v>13</v>
      </c>
      <c r="F38" t="s">
        <v>40</v>
      </c>
      <c r="G38" s="4">
        <f xml:space="preserve"> D38/SUMIF($B$38:$B$48,"Ingreso",$D$38:$D$48)</f>
        <v>1</v>
      </c>
      <c r="H38" s="4"/>
      <c r="I38" s="3">
        <f t="shared" ref="I38:I48" si="4">I37+D38</f>
        <v>6500000</v>
      </c>
    </row>
    <row r="39" spans="1:9" x14ac:dyDescent="0.25">
      <c r="A39" s="2">
        <v>45689</v>
      </c>
      <c r="B39" t="s">
        <v>15</v>
      </c>
      <c r="C39" t="s">
        <v>16</v>
      </c>
      <c r="D39" s="3">
        <v>0</v>
      </c>
      <c r="F39" t="s">
        <v>40</v>
      </c>
      <c r="G39" s="4">
        <f xml:space="preserve"> D39/SUMIF($B$38:$B$48,"Ingreso",$D$38:$D$48)</f>
        <v>0</v>
      </c>
      <c r="H39" s="4"/>
      <c r="I39" s="3">
        <f t="shared" si="4"/>
        <v>6500000</v>
      </c>
    </row>
    <row r="40" spans="1:9" x14ac:dyDescent="0.25">
      <c r="A40" s="2">
        <v>45689</v>
      </c>
      <c r="B40" t="s">
        <v>17</v>
      </c>
      <c r="C40" t="s">
        <v>18</v>
      </c>
      <c r="D40" s="3">
        <v>-160000</v>
      </c>
      <c r="E40" t="s">
        <v>19</v>
      </c>
      <c r="F40" t="s">
        <v>40</v>
      </c>
      <c r="G40" s="4"/>
      <c r="H40" s="4" cm="1">
        <f t="array" ref="H40">ABS(D40)/SUMPRODUCT(($D$38:$D$48&lt;0)*ABS($D$38:$D$48))</f>
        <v>4.2060988433228183E-2</v>
      </c>
      <c r="I40" s="3">
        <f t="shared" si="4"/>
        <v>6340000</v>
      </c>
    </row>
    <row r="41" spans="1:9" x14ac:dyDescent="0.25">
      <c r="A41" s="2">
        <v>45689</v>
      </c>
      <c r="B41" t="s">
        <v>20</v>
      </c>
      <c r="C41" t="s">
        <v>21</v>
      </c>
      <c r="D41" s="3">
        <v>-1200000</v>
      </c>
      <c r="E41" t="s">
        <v>19</v>
      </c>
      <c r="F41" t="s">
        <v>40</v>
      </c>
      <c r="G41" s="4"/>
      <c r="H41" s="4" cm="1">
        <f t="array" ref="H41">ABS(D41)/SUMPRODUCT(($D$38:$D$48&lt;0)*ABS($D$38:$D$48))</f>
        <v>0.31545741324921134</v>
      </c>
      <c r="I41" s="3">
        <f t="shared" si="4"/>
        <v>5140000</v>
      </c>
    </row>
    <row r="42" spans="1:9" x14ac:dyDescent="0.25">
      <c r="A42" s="2">
        <v>45689</v>
      </c>
      <c r="B42" t="s">
        <v>22</v>
      </c>
      <c r="C42" t="s">
        <v>23</v>
      </c>
      <c r="D42" s="3">
        <v>-670000</v>
      </c>
      <c r="E42" t="s">
        <v>19</v>
      </c>
      <c r="F42" t="s">
        <v>40</v>
      </c>
      <c r="G42" s="4"/>
      <c r="H42" s="4" cm="1">
        <f t="array" ref="H42">ABS(D42)/SUMPRODUCT(($D$38:$D$48&lt;0)*ABS($D$38:$D$48))</f>
        <v>0.17613038906414299</v>
      </c>
      <c r="I42" s="3">
        <f t="shared" si="4"/>
        <v>4470000</v>
      </c>
    </row>
    <row r="43" spans="1:9" x14ac:dyDescent="0.25">
      <c r="A43" s="2">
        <v>45689</v>
      </c>
      <c r="B43" t="s">
        <v>24</v>
      </c>
      <c r="C43" t="s">
        <v>25</v>
      </c>
      <c r="D43" s="3">
        <v>0</v>
      </c>
      <c r="E43" t="s">
        <v>19</v>
      </c>
      <c r="F43" t="s">
        <v>40</v>
      </c>
      <c r="G43" s="4"/>
      <c r="H43" s="4" cm="1">
        <f t="array" ref="H43">ABS(D43)/SUMPRODUCT(($D$38:$D$48&lt;0)*ABS($D$38:$D$48))</f>
        <v>0</v>
      </c>
      <c r="I43" s="3">
        <f t="shared" si="4"/>
        <v>4470000</v>
      </c>
    </row>
    <row r="44" spans="1:9" x14ac:dyDescent="0.25">
      <c r="A44" s="2">
        <v>45689</v>
      </c>
      <c r="B44" t="s">
        <v>26</v>
      </c>
      <c r="C44" t="s">
        <v>27</v>
      </c>
      <c r="D44" s="3">
        <v>-150000</v>
      </c>
      <c r="E44" t="s">
        <v>19</v>
      </c>
      <c r="F44" t="s">
        <v>40</v>
      </c>
      <c r="G44" s="4"/>
      <c r="H44" s="4" cm="1">
        <f t="array" ref="H44">ABS(D44)/SUMPRODUCT(($D$38:$D$48&lt;0)*ABS($D$38:$D$48))</f>
        <v>3.9432176656151417E-2</v>
      </c>
      <c r="I44" s="3">
        <f t="shared" si="4"/>
        <v>4320000</v>
      </c>
    </row>
    <row r="45" spans="1:9" x14ac:dyDescent="0.25">
      <c r="A45" s="2">
        <v>45689</v>
      </c>
      <c r="B45" t="s">
        <v>26</v>
      </c>
      <c r="C45" t="s">
        <v>28</v>
      </c>
      <c r="D45" s="3">
        <v>-100000</v>
      </c>
      <c r="E45" t="s">
        <v>19</v>
      </c>
      <c r="F45" t="s">
        <v>40</v>
      </c>
      <c r="G45" s="4"/>
      <c r="H45" s="4" cm="1">
        <f t="array" ref="H45">ABS(D45)/SUMPRODUCT(($D$38:$D$48&lt;0)*ABS($D$38:$D$48))</f>
        <v>2.6288117770767613E-2</v>
      </c>
      <c r="I45" s="3">
        <f t="shared" si="4"/>
        <v>4220000</v>
      </c>
    </row>
    <row r="46" spans="1:9" x14ac:dyDescent="0.25">
      <c r="A46" s="2">
        <v>45689</v>
      </c>
      <c r="B46" t="s">
        <v>26</v>
      </c>
      <c r="C46" t="s">
        <v>29</v>
      </c>
      <c r="D46" s="3">
        <v>-24000</v>
      </c>
      <c r="E46" t="s">
        <v>19</v>
      </c>
      <c r="F46" t="s">
        <v>40</v>
      </c>
      <c r="G46" s="4"/>
      <c r="H46" s="4" cm="1">
        <f t="array" ref="H46">ABS(D46)/SUMPRODUCT(($D$38:$D$48&lt;0)*ABS($D$38:$D$48))</f>
        <v>6.3091482649842269E-3</v>
      </c>
      <c r="I46" s="3">
        <f t="shared" si="4"/>
        <v>4196000</v>
      </c>
    </row>
    <row r="47" spans="1:9" x14ac:dyDescent="0.25">
      <c r="A47" s="2">
        <v>45689</v>
      </c>
      <c r="B47" t="s">
        <v>26</v>
      </c>
      <c r="C47" t="s">
        <v>30</v>
      </c>
      <c r="D47" s="3">
        <v>-600000</v>
      </c>
      <c r="E47" t="s">
        <v>19</v>
      </c>
      <c r="F47" t="s">
        <v>40</v>
      </c>
      <c r="G47" s="4"/>
      <c r="H47" s="4" cm="1">
        <f t="array" ref="H47">ABS(D47)/SUMPRODUCT(($D$38:$D$48&lt;0)*ABS($D$38:$D$48))</f>
        <v>0.15772870662460567</v>
      </c>
      <c r="I47" s="3">
        <f t="shared" si="4"/>
        <v>3596000</v>
      </c>
    </row>
    <row r="48" spans="1:9" x14ac:dyDescent="0.25">
      <c r="A48" s="2">
        <v>45689</v>
      </c>
      <c r="B48" t="s">
        <v>26</v>
      </c>
      <c r="C48" t="s">
        <v>31</v>
      </c>
      <c r="D48" s="3">
        <v>-900000</v>
      </c>
      <c r="E48" t="s">
        <v>19</v>
      </c>
      <c r="F48" t="s">
        <v>40</v>
      </c>
      <c r="G48" s="4"/>
      <c r="H48" s="4" cm="1">
        <f t="array" ref="H48">ABS(D48)/SUMPRODUCT(($D$38:$D$48&lt;0)*ABS($D$38:$D$48))</f>
        <v>0.23659305993690852</v>
      </c>
      <c r="I48" s="3">
        <f t="shared" si="4"/>
        <v>2696000</v>
      </c>
    </row>
    <row r="49" spans="1:9" x14ac:dyDescent="0.25">
      <c r="A49" s="2">
        <v>45689</v>
      </c>
      <c r="B49" t="s">
        <v>32</v>
      </c>
      <c r="C49" t="s">
        <v>41</v>
      </c>
      <c r="D49" s="3">
        <f>I48</f>
        <v>2696000</v>
      </c>
      <c r="F49" t="s">
        <v>40</v>
      </c>
      <c r="G49" s="4"/>
      <c r="H49" s="4"/>
      <c r="I49" s="3"/>
    </row>
    <row r="50" spans="1:9" x14ac:dyDescent="0.25">
      <c r="A50" s="2">
        <v>45717</v>
      </c>
      <c r="B50" t="s">
        <v>11</v>
      </c>
      <c r="C50" t="s">
        <v>12</v>
      </c>
      <c r="D50" s="3">
        <v>6920000</v>
      </c>
      <c r="E50" t="s">
        <v>13</v>
      </c>
      <c r="F50" t="s">
        <v>42</v>
      </c>
      <c r="G50" s="4">
        <f>D50/SUMIF($B$50:$B$60,"Ingreso",$D$50:$D$60)</f>
        <v>1</v>
      </c>
      <c r="H50" s="4"/>
      <c r="I50" s="3">
        <f t="shared" ref="I50:I60" si="5">I49+D50</f>
        <v>6920000</v>
      </c>
    </row>
    <row r="51" spans="1:9" x14ac:dyDescent="0.25">
      <c r="A51" s="2">
        <v>45717</v>
      </c>
      <c r="B51" t="s">
        <v>15</v>
      </c>
      <c r="C51" t="s">
        <v>16</v>
      </c>
      <c r="D51" s="3">
        <v>0</v>
      </c>
      <c r="F51" t="s">
        <v>42</v>
      </c>
      <c r="G51" s="4">
        <f>D51/SUMIF($B$50:$B$60,"Ingreso",$D$50:$D$60)</f>
        <v>0</v>
      </c>
      <c r="H51" s="4"/>
      <c r="I51" s="3">
        <f t="shared" si="5"/>
        <v>6920000</v>
      </c>
    </row>
    <row r="52" spans="1:9" x14ac:dyDescent="0.25">
      <c r="A52" s="2">
        <v>45717</v>
      </c>
      <c r="B52" t="s">
        <v>17</v>
      </c>
      <c r="C52" t="s">
        <v>18</v>
      </c>
      <c r="D52" s="3">
        <v>-160000</v>
      </c>
      <c r="E52" t="s">
        <v>19</v>
      </c>
      <c r="F52" t="s">
        <v>42</v>
      </c>
      <c r="G52" s="4"/>
      <c r="H52" s="4" cm="1">
        <f t="array" ref="H52">ABS(D52)/SUMPRODUCT(($D$50:$D$60&lt;0)*ABS($D$50:$D$60))</f>
        <v>4.2060988433228183E-2</v>
      </c>
      <c r="I52" s="3">
        <f t="shared" si="5"/>
        <v>6760000</v>
      </c>
    </row>
    <row r="53" spans="1:9" x14ac:dyDescent="0.25">
      <c r="A53" s="2">
        <v>45717</v>
      </c>
      <c r="B53" t="s">
        <v>20</v>
      </c>
      <c r="C53" t="s">
        <v>21</v>
      </c>
      <c r="D53" s="3">
        <v>-1200000</v>
      </c>
      <c r="E53" t="s">
        <v>19</v>
      </c>
      <c r="F53" t="s">
        <v>42</v>
      </c>
      <c r="G53" s="4"/>
      <c r="H53" s="4" cm="1">
        <f t="array" ref="H53">ABS(D53)/SUMPRODUCT(($D$50:$D$60&lt;0)*ABS($D$50:$D$60))</f>
        <v>0.31545741324921134</v>
      </c>
      <c r="I53" s="3">
        <f t="shared" si="5"/>
        <v>5560000</v>
      </c>
    </row>
    <row r="54" spans="1:9" x14ac:dyDescent="0.25">
      <c r="A54" s="2">
        <v>45717</v>
      </c>
      <c r="B54" t="s">
        <v>22</v>
      </c>
      <c r="C54" t="s">
        <v>23</v>
      </c>
      <c r="D54" s="3">
        <v>-670000</v>
      </c>
      <c r="E54" t="s">
        <v>19</v>
      </c>
      <c r="F54" t="s">
        <v>42</v>
      </c>
      <c r="G54" s="4"/>
      <c r="H54" s="4" cm="1">
        <f t="array" ref="H54">ABS(D54)/SUMPRODUCT(($D$50:$D$60&lt;0)*ABS($D$50:$D$60))</f>
        <v>0.17613038906414299</v>
      </c>
      <c r="I54" s="3">
        <f t="shared" si="5"/>
        <v>4890000</v>
      </c>
    </row>
    <row r="55" spans="1:9" x14ac:dyDescent="0.25">
      <c r="A55" s="2">
        <v>45717</v>
      </c>
      <c r="B55" t="s">
        <v>24</v>
      </c>
      <c r="C55" t="s">
        <v>25</v>
      </c>
      <c r="D55" s="3">
        <v>0</v>
      </c>
      <c r="E55" t="s">
        <v>19</v>
      </c>
      <c r="F55" t="s">
        <v>42</v>
      </c>
      <c r="G55" s="4"/>
      <c r="H55" s="4"/>
      <c r="I55" s="3">
        <f t="shared" si="5"/>
        <v>4890000</v>
      </c>
    </row>
    <row r="56" spans="1:9" x14ac:dyDescent="0.25">
      <c r="A56" s="2">
        <v>45717</v>
      </c>
      <c r="B56" t="s">
        <v>26</v>
      </c>
      <c r="C56" t="s">
        <v>27</v>
      </c>
      <c r="D56" s="3">
        <v>-150000</v>
      </c>
      <c r="E56" t="s">
        <v>19</v>
      </c>
      <c r="F56" t="s">
        <v>42</v>
      </c>
      <c r="G56" s="4"/>
      <c r="H56" s="4" cm="1">
        <f t="array" ref="H56">ABS(D56)/SUMPRODUCT(($D$50:$D$60&lt;0)*ABS($D$50:$D$60))</f>
        <v>3.9432176656151417E-2</v>
      </c>
      <c r="I56" s="3">
        <f t="shared" si="5"/>
        <v>4740000</v>
      </c>
    </row>
    <row r="57" spans="1:9" x14ac:dyDescent="0.25">
      <c r="A57" s="2">
        <v>45717</v>
      </c>
      <c r="B57" t="s">
        <v>26</v>
      </c>
      <c r="C57" t="s">
        <v>28</v>
      </c>
      <c r="D57" s="3">
        <v>-100000</v>
      </c>
      <c r="E57" t="s">
        <v>19</v>
      </c>
      <c r="F57" t="s">
        <v>42</v>
      </c>
      <c r="G57" s="4"/>
      <c r="H57" s="4" cm="1">
        <f t="array" ref="H57">ABS(D57)/SUMPRODUCT(($D$50:$D$60&lt;0)*ABS($D$50:$D$60))</f>
        <v>2.6288117770767613E-2</v>
      </c>
      <c r="I57" s="3">
        <f t="shared" si="5"/>
        <v>4640000</v>
      </c>
    </row>
    <row r="58" spans="1:9" x14ac:dyDescent="0.25">
      <c r="A58" s="2">
        <v>45717</v>
      </c>
      <c r="B58" t="s">
        <v>26</v>
      </c>
      <c r="C58" t="s">
        <v>29</v>
      </c>
      <c r="D58" s="3">
        <v>-24000</v>
      </c>
      <c r="E58" t="s">
        <v>19</v>
      </c>
      <c r="F58" t="s">
        <v>42</v>
      </c>
      <c r="G58" s="4"/>
      <c r="H58" s="4" cm="1">
        <f t="array" ref="H58">ABS(D58)/SUMPRODUCT(($D$50:$D$60&lt;0)*ABS($D$50:$D$60))</f>
        <v>6.3091482649842269E-3</v>
      </c>
      <c r="I58" s="3">
        <f t="shared" si="5"/>
        <v>4616000</v>
      </c>
    </row>
    <row r="59" spans="1:9" x14ac:dyDescent="0.25">
      <c r="A59" s="2">
        <v>45717</v>
      </c>
      <c r="B59" t="s">
        <v>26</v>
      </c>
      <c r="C59" t="s">
        <v>30</v>
      </c>
      <c r="D59" s="3">
        <v>-600000</v>
      </c>
      <c r="E59" t="s">
        <v>19</v>
      </c>
      <c r="F59" t="s">
        <v>42</v>
      </c>
      <c r="G59" s="4"/>
      <c r="H59" s="4" cm="1">
        <f t="array" ref="H59">ABS(D59)/SUMPRODUCT(($D$50:$D$60&lt;0)*ABS($D$50:$D$60))</f>
        <v>0.15772870662460567</v>
      </c>
      <c r="I59" s="3">
        <f t="shared" si="5"/>
        <v>4016000</v>
      </c>
    </row>
    <row r="60" spans="1:9" x14ac:dyDescent="0.25">
      <c r="A60" s="2">
        <v>45717</v>
      </c>
      <c r="B60" t="s">
        <v>26</v>
      </c>
      <c r="C60" t="s">
        <v>31</v>
      </c>
      <c r="D60" s="3">
        <v>-900000</v>
      </c>
      <c r="E60" t="s">
        <v>19</v>
      </c>
      <c r="F60" t="s">
        <v>42</v>
      </c>
      <c r="G60" s="4"/>
      <c r="H60" s="4" cm="1">
        <f t="array" ref="H60">ABS(D60)/SUMPRODUCT(($D$50:$D$60&lt;0)*ABS($D$50:$D$60))</f>
        <v>0.23659305993690852</v>
      </c>
      <c r="I60" s="3">
        <f t="shared" si="5"/>
        <v>3116000</v>
      </c>
    </row>
    <row r="61" spans="1:9" x14ac:dyDescent="0.25">
      <c r="A61" s="2">
        <v>45717</v>
      </c>
      <c r="B61" t="s">
        <v>32</v>
      </c>
      <c r="C61" t="s">
        <v>43</v>
      </c>
      <c r="D61" s="3">
        <f>I60</f>
        <v>3116000</v>
      </c>
      <c r="F61" t="s">
        <v>42</v>
      </c>
      <c r="G61" s="4"/>
      <c r="H61" s="4"/>
      <c r="I61" s="3"/>
    </row>
    <row r="62" spans="1:9" x14ac:dyDescent="0.25">
      <c r="A62" s="2">
        <v>45748</v>
      </c>
      <c r="B62" t="s">
        <v>11</v>
      </c>
      <c r="C62" t="s">
        <v>12</v>
      </c>
      <c r="D62" s="3">
        <v>6920000</v>
      </c>
      <c r="E62" t="s">
        <v>13</v>
      </c>
      <c r="F62" t="s">
        <v>44</v>
      </c>
      <c r="G62" s="4">
        <f>D62/SUMIF($B$62:$B$72,"Ingreso",$D$62:$D$72)</f>
        <v>1</v>
      </c>
      <c r="H62" s="4"/>
      <c r="I62" s="3">
        <f t="shared" ref="I62:I72" si="6">I61+D62</f>
        <v>6920000</v>
      </c>
    </row>
    <row r="63" spans="1:9" x14ac:dyDescent="0.25">
      <c r="A63" s="2">
        <v>45748</v>
      </c>
      <c r="B63" t="s">
        <v>15</v>
      </c>
      <c r="C63" t="s">
        <v>16</v>
      </c>
      <c r="D63" s="3">
        <v>0</v>
      </c>
      <c r="F63" t="s">
        <v>44</v>
      </c>
      <c r="G63" s="4">
        <f>D63/SUMIF($B$62:$B$72,"Ingreso",$D$62:$D$72)</f>
        <v>0</v>
      </c>
      <c r="H63" s="4"/>
      <c r="I63" s="3">
        <f t="shared" si="6"/>
        <v>6920000</v>
      </c>
    </row>
    <row r="64" spans="1:9" x14ac:dyDescent="0.25">
      <c r="A64" s="2">
        <v>45748</v>
      </c>
      <c r="B64" t="s">
        <v>17</v>
      </c>
      <c r="C64" t="s">
        <v>18</v>
      </c>
      <c r="D64" s="3">
        <v>-160000</v>
      </c>
      <c r="E64" t="s">
        <v>19</v>
      </c>
      <c r="F64" t="s">
        <v>44</v>
      </c>
      <c r="G64" s="4"/>
      <c r="H64" s="4" cm="1">
        <f t="array" ref="H64">ABS(D64)/SUMPRODUCT(($D$62:$D$72&lt;0)*ABS($D$62:$D$72))</f>
        <v>4.2060988433228183E-2</v>
      </c>
      <c r="I64" s="3">
        <f t="shared" si="6"/>
        <v>6760000</v>
      </c>
    </row>
    <row r="65" spans="1:100" x14ac:dyDescent="0.25">
      <c r="A65" s="2">
        <v>45748</v>
      </c>
      <c r="B65" t="s">
        <v>20</v>
      </c>
      <c r="C65" t="s">
        <v>21</v>
      </c>
      <c r="D65" s="3">
        <v>-1200000</v>
      </c>
      <c r="E65" t="s">
        <v>19</v>
      </c>
      <c r="F65" t="s">
        <v>44</v>
      </c>
      <c r="G65" s="4"/>
      <c r="H65" s="4" cm="1">
        <f t="array" ref="H65">ABS(D65)/SUMPRODUCT(($D$62:$D$72&lt;0)*ABS($D$62:$D$72))</f>
        <v>0.31545741324921134</v>
      </c>
      <c r="I65" s="3">
        <f t="shared" si="6"/>
        <v>5560000</v>
      </c>
    </row>
    <row r="66" spans="1:100" x14ac:dyDescent="0.25">
      <c r="A66" s="2">
        <v>45748</v>
      </c>
      <c r="B66" t="s">
        <v>22</v>
      </c>
      <c r="C66" t="s">
        <v>23</v>
      </c>
      <c r="D66" s="3">
        <v>-670000</v>
      </c>
      <c r="E66" t="s">
        <v>19</v>
      </c>
      <c r="F66" t="s">
        <v>44</v>
      </c>
      <c r="G66" s="4"/>
      <c r="H66" s="4" cm="1">
        <f t="array" ref="H66">ABS(D66)/SUMPRODUCT(($D$62:$D$72&lt;0)*ABS($D$62:$D$72))</f>
        <v>0.17613038906414299</v>
      </c>
      <c r="I66" s="3">
        <f t="shared" si="6"/>
        <v>4890000</v>
      </c>
    </row>
    <row r="67" spans="1:100" x14ac:dyDescent="0.25">
      <c r="A67" s="2">
        <v>45748</v>
      </c>
      <c r="B67" t="s">
        <v>24</v>
      </c>
      <c r="C67" t="s">
        <v>25</v>
      </c>
      <c r="D67" s="3">
        <v>0</v>
      </c>
      <c r="E67" t="s">
        <v>19</v>
      </c>
      <c r="F67" t="s">
        <v>44</v>
      </c>
      <c r="G67" s="4"/>
      <c r="H67" s="4"/>
      <c r="I67" s="3">
        <f t="shared" si="6"/>
        <v>4890000</v>
      </c>
    </row>
    <row r="68" spans="1:100" x14ac:dyDescent="0.25">
      <c r="A68" s="2">
        <v>45748</v>
      </c>
      <c r="B68" t="s">
        <v>26</v>
      </c>
      <c r="C68" t="s">
        <v>27</v>
      </c>
      <c r="D68" s="3">
        <v>-150000</v>
      </c>
      <c r="E68" t="s">
        <v>19</v>
      </c>
      <c r="F68" t="s">
        <v>44</v>
      </c>
      <c r="G68" s="4"/>
      <c r="H68" s="4" cm="1">
        <f t="array" ref="H68">ABS(D68)/SUMPRODUCT(($D$62:$D$72&lt;0)*ABS($D$62:$D$72))</f>
        <v>3.9432176656151417E-2</v>
      </c>
      <c r="I68" s="3">
        <f t="shared" si="6"/>
        <v>4740000</v>
      </c>
    </row>
    <row r="69" spans="1:100" x14ac:dyDescent="0.25">
      <c r="A69" s="2">
        <v>45748</v>
      </c>
      <c r="B69" t="s">
        <v>26</v>
      </c>
      <c r="C69" t="s">
        <v>28</v>
      </c>
      <c r="D69" s="3">
        <v>-100000</v>
      </c>
      <c r="E69" t="s">
        <v>19</v>
      </c>
      <c r="F69" t="s">
        <v>44</v>
      </c>
      <c r="G69" s="4"/>
      <c r="H69" s="4" cm="1">
        <f t="array" ref="H69">ABS(D69)/SUMPRODUCT(($D$62:$D$72&lt;0)*ABS($D$62:$D$72))</f>
        <v>2.6288117770767613E-2</v>
      </c>
      <c r="I69" s="3">
        <f t="shared" si="6"/>
        <v>4640000</v>
      </c>
    </row>
    <row r="70" spans="1:100" x14ac:dyDescent="0.25">
      <c r="A70" s="2">
        <v>45748</v>
      </c>
      <c r="B70" t="s">
        <v>26</v>
      </c>
      <c r="C70" t="s">
        <v>29</v>
      </c>
      <c r="D70" s="3">
        <v>-24000</v>
      </c>
      <c r="E70" t="s">
        <v>19</v>
      </c>
      <c r="F70" t="s">
        <v>44</v>
      </c>
      <c r="G70" s="4"/>
      <c r="H70" s="4" cm="1">
        <f t="array" ref="H70">ABS(D70)/SUMPRODUCT(($D$62:$D$72&lt;0)*ABS($D$62:$D$72))</f>
        <v>6.3091482649842269E-3</v>
      </c>
      <c r="I70" s="3">
        <f t="shared" si="6"/>
        <v>4616000</v>
      </c>
    </row>
    <row r="71" spans="1:100" x14ac:dyDescent="0.25">
      <c r="A71" s="2">
        <v>45748</v>
      </c>
      <c r="B71" t="s">
        <v>26</v>
      </c>
      <c r="C71" t="s">
        <v>30</v>
      </c>
      <c r="D71" s="3">
        <v>-600000</v>
      </c>
      <c r="E71" t="s">
        <v>19</v>
      </c>
      <c r="F71" t="s">
        <v>44</v>
      </c>
      <c r="G71" s="4"/>
      <c r="H71" s="4" cm="1">
        <f t="array" ref="H71">ABS(D71)/SUMPRODUCT(($D$62:$D$72&lt;0)*ABS($D$62:$D$72))</f>
        <v>0.15772870662460567</v>
      </c>
      <c r="I71" s="3">
        <f t="shared" si="6"/>
        <v>4016000</v>
      </c>
      <c r="J71" s="2"/>
      <c r="AX71" s="6"/>
      <c r="BR71" s="6"/>
    </row>
    <row r="72" spans="1:100" x14ac:dyDescent="0.25">
      <c r="A72" s="2">
        <v>45748</v>
      </c>
      <c r="B72" t="s">
        <v>26</v>
      </c>
      <c r="C72" t="s">
        <v>31</v>
      </c>
      <c r="D72" s="3">
        <v>-900000</v>
      </c>
      <c r="E72" t="s">
        <v>19</v>
      </c>
      <c r="F72" t="s">
        <v>44</v>
      </c>
      <c r="G72" s="4"/>
      <c r="H72" s="4" cm="1">
        <f t="array" ref="H72">ABS(D72)/SUMPRODUCT(($D$62:$D$72&lt;0)*ABS($D$62:$D$72))</f>
        <v>0.23659305993690852</v>
      </c>
      <c r="I72" s="3">
        <f t="shared" si="6"/>
        <v>3116000</v>
      </c>
      <c r="J72" s="2"/>
      <c r="BH72" s="6"/>
      <c r="BO72" s="6"/>
    </row>
    <row r="73" spans="1:100" x14ac:dyDescent="0.25">
      <c r="A73" s="2">
        <v>45748</v>
      </c>
      <c r="B73" t="s">
        <v>32</v>
      </c>
      <c r="C73" t="s">
        <v>45</v>
      </c>
      <c r="D73" s="3">
        <f>I72</f>
        <v>3116000</v>
      </c>
      <c r="E73" t="s">
        <v>44</v>
      </c>
      <c r="G73" s="4"/>
      <c r="H73" s="4"/>
      <c r="I73" s="3"/>
      <c r="J73" s="2"/>
      <c r="AY73" s="6"/>
      <c r="BE73" s="6"/>
    </row>
    <row r="74" spans="1:100" x14ac:dyDescent="0.25">
      <c r="A74" s="2">
        <v>45778</v>
      </c>
      <c r="B74" t="s">
        <v>11</v>
      </c>
      <c r="C74" t="s">
        <v>12</v>
      </c>
      <c r="D74" s="3">
        <v>6920000</v>
      </c>
      <c r="E74" t="s">
        <v>13</v>
      </c>
      <c r="F74" t="s">
        <v>46</v>
      </c>
      <c r="G74" s="4">
        <f>D74/SUMIF($B$74:$B$84,"Ingreso",$D$74:$D$84)</f>
        <v>1</v>
      </c>
      <c r="H74" s="4"/>
      <c r="I74" s="3">
        <f t="shared" ref="I74:I84" si="7">I73+D74</f>
        <v>6920000</v>
      </c>
      <c r="J74" s="2"/>
      <c r="AU74" s="6"/>
      <c r="AZ74" s="6"/>
    </row>
    <row r="75" spans="1:100" x14ac:dyDescent="0.25">
      <c r="A75" s="2">
        <v>45778</v>
      </c>
      <c r="B75" t="s">
        <v>15</v>
      </c>
      <c r="C75" t="s">
        <v>16</v>
      </c>
      <c r="D75" s="3">
        <v>0</v>
      </c>
      <c r="F75" t="s">
        <v>46</v>
      </c>
      <c r="G75" s="4">
        <f>D75/SUMIF($B$74:$B$84,"Ingreso",$D$74:$D$84)</f>
        <v>0</v>
      </c>
      <c r="H75" s="4"/>
      <c r="I75" s="3">
        <f t="shared" si="7"/>
        <v>6920000</v>
      </c>
      <c r="J75" s="2"/>
      <c r="AV75" s="6"/>
      <c r="AZ75" s="6"/>
    </row>
    <row r="76" spans="1:100" x14ac:dyDescent="0.25">
      <c r="A76" s="2">
        <v>45778</v>
      </c>
      <c r="B76" t="s">
        <v>17</v>
      </c>
      <c r="C76" t="s">
        <v>18</v>
      </c>
      <c r="D76" s="3">
        <v>-160000</v>
      </c>
      <c r="E76" t="s">
        <v>19</v>
      </c>
      <c r="F76" t="s">
        <v>46</v>
      </c>
      <c r="G76" s="4"/>
      <c r="H76" s="4" cm="1">
        <f t="array" ref="H76">ABS(D76)/SUMPRODUCT(($D$74:$D$84&lt;0)*ABS($D$74:$D$84))</f>
        <v>4.2060988433228183E-2</v>
      </c>
      <c r="I76" s="3">
        <f t="shared" si="7"/>
        <v>6760000</v>
      </c>
      <c r="J76" s="2"/>
      <c r="AL76" s="6"/>
      <c r="AV76" s="6"/>
    </row>
    <row r="77" spans="1:100" x14ac:dyDescent="0.25">
      <c r="A77" s="2">
        <v>45778</v>
      </c>
      <c r="B77" t="s">
        <v>20</v>
      </c>
      <c r="C77" t="s">
        <v>21</v>
      </c>
      <c r="D77" s="3">
        <v>-1200000</v>
      </c>
      <c r="E77" t="s">
        <v>19</v>
      </c>
      <c r="F77" t="s">
        <v>46</v>
      </c>
      <c r="G77" s="4"/>
      <c r="H77" s="4" cm="1">
        <f t="array" ref="H77">ABS(D77)/SUMPRODUCT(($D$74:$D$84&lt;0)*ABS($D$74:$D$84))</f>
        <v>0.31545741324921134</v>
      </c>
      <c r="I77" s="3">
        <f t="shared" si="7"/>
        <v>5560000</v>
      </c>
      <c r="J77" s="2"/>
      <c r="BK77" s="6"/>
      <c r="CV77" s="6"/>
    </row>
    <row r="78" spans="1:100" x14ac:dyDescent="0.25">
      <c r="A78" s="2">
        <v>45778</v>
      </c>
      <c r="B78" t="s">
        <v>22</v>
      </c>
      <c r="C78" t="s">
        <v>23</v>
      </c>
      <c r="D78" s="3">
        <v>-670000</v>
      </c>
      <c r="E78" t="s">
        <v>19</v>
      </c>
      <c r="F78" t="s">
        <v>46</v>
      </c>
      <c r="G78" s="4"/>
      <c r="H78" s="4" cm="1">
        <f t="array" ref="H78">ABS(D78)/SUMPRODUCT(($D$74:$D$84&lt;0)*ABS($D$74:$D$84))</f>
        <v>0.17613038906414299</v>
      </c>
      <c r="I78" s="3">
        <f t="shared" si="7"/>
        <v>4890000</v>
      </c>
      <c r="J78" s="2"/>
      <c r="AY78" s="6"/>
      <c r="BE78" s="6"/>
    </row>
    <row r="79" spans="1:100" x14ac:dyDescent="0.25">
      <c r="A79" s="2">
        <v>45778</v>
      </c>
      <c r="B79" t="s">
        <v>24</v>
      </c>
      <c r="C79" t="s">
        <v>25</v>
      </c>
      <c r="D79" s="3">
        <v>0</v>
      </c>
      <c r="E79" t="s">
        <v>19</v>
      </c>
      <c r="F79" t="s">
        <v>46</v>
      </c>
      <c r="G79" s="4"/>
      <c r="H79" s="4"/>
      <c r="I79" s="3">
        <f t="shared" si="7"/>
        <v>4890000</v>
      </c>
      <c r="J79" s="2"/>
      <c r="BC79" s="6"/>
      <c r="BK79" s="6"/>
    </row>
    <row r="80" spans="1:100" x14ac:dyDescent="0.25">
      <c r="A80" s="2">
        <v>45778</v>
      </c>
      <c r="B80" t="s">
        <v>26</v>
      </c>
      <c r="C80" t="s">
        <v>27</v>
      </c>
      <c r="D80" s="3">
        <v>-150000</v>
      </c>
      <c r="E80" t="s">
        <v>19</v>
      </c>
      <c r="F80" t="s">
        <v>46</v>
      </c>
      <c r="G80" s="4"/>
      <c r="H80" s="4" cm="1">
        <f t="array" ref="H80">ABS(D80)/SUMPRODUCT(($D$74:$D$84&lt;0)*ABS($D$74:$D$84))</f>
        <v>3.9432176656151417E-2</v>
      </c>
      <c r="I80" s="3">
        <f t="shared" si="7"/>
        <v>4740000</v>
      </c>
      <c r="J80" s="2"/>
      <c r="BC80" s="6"/>
      <c r="BH80" s="6"/>
    </row>
    <row r="81" spans="1:60" x14ac:dyDescent="0.25">
      <c r="A81" s="2">
        <v>45778</v>
      </c>
      <c r="B81" t="s">
        <v>26</v>
      </c>
      <c r="C81" t="s">
        <v>28</v>
      </c>
      <c r="D81" s="3">
        <v>-100000</v>
      </c>
      <c r="E81" t="s">
        <v>19</v>
      </c>
      <c r="F81" t="s">
        <v>46</v>
      </c>
      <c r="G81" s="4"/>
      <c r="H81" s="4" cm="1">
        <f t="array" ref="H81">ABS(D81)/SUMPRODUCT(($D$74:$D$84&lt;0)*ABS($D$74:$D$84))</f>
        <v>2.6288117770767613E-2</v>
      </c>
      <c r="I81" s="3">
        <f t="shared" si="7"/>
        <v>4640000</v>
      </c>
      <c r="J81" s="2"/>
      <c r="AY81" s="6"/>
      <c r="BH81" s="6"/>
    </row>
    <row r="82" spans="1:60" x14ac:dyDescent="0.25">
      <c r="A82" s="2">
        <v>45778</v>
      </c>
      <c r="B82" t="s">
        <v>26</v>
      </c>
      <c r="C82" t="s">
        <v>29</v>
      </c>
      <c r="D82" s="3">
        <v>-24000</v>
      </c>
      <c r="E82" t="s">
        <v>19</v>
      </c>
      <c r="F82" t="s">
        <v>46</v>
      </c>
      <c r="G82" s="4"/>
      <c r="H82" s="4" cm="1">
        <f t="array" ref="H82">ABS(D82)/SUMPRODUCT(($D$74:$D$84&lt;0)*ABS($D$74:$D$84))</f>
        <v>6.3091482649842269E-3</v>
      </c>
      <c r="I82" s="3">
        <f t="shared" si="7"/>
        <v>4616000</v>
      </c>
      <c r="J82" s="2"/>
      <c r="AP82" s="6"/>
      <c r="AW82" s="6"/>
    </row>
    <row r="83" spans="1:60" x14ac:dyDescent="0.25">
      <c r="A83" s="2">
        <v>45778</v>
      </c>
      <c r="B83" t="s">
        <v>26</v>
      </c>
      <c r="C83" t="s">
        <v>30</v>
      </c>
      <c r="D83" s="3">
        <v>-600000</v>
      </c>
      <c r="E83" t="s">
        <v>19</v>
      </c>
      <c r="F83" t="s">
        <v>46</v>
      </c>
      <c r="G83" s="4"/>
      <c r="H83" s="4" cm="1">
        <f t="array" ref="H83">ABS(D83)/SUMPRODUCT(($D$74:$D$84&lt;0)*ABS($D$74:$D$84))</f>
        <v>0.15772870662460567</v>
      </c>
      <c r="I83" s="3">
        <f t="shared" si="7"/>
        <v>4016000</v>
      </c>
      <c r="J83" s="2"/>
    </row>
    <row r="84" spans="1:60" x14ac:dyDescent="0.25">
      <c r="A84" s="2">
        <v>45778</v>
      </c>
      <c r="B84" t="s">
        <v>26</v>
      </c>
      <c r="C84" t="s">
        <v>31</v>
      </c>
      <c r="D84" s="3">
        <v>-900000</v>
      </c>
      <c r="E84" t="s">
        <v>19</v>
      </c>
      <c r="F84" t="s">
        <v>46</v>
      </c>
      <c r="G84" s="4"/>
      <c r="H84" s="4" cm="1">
        <f t="array" ref="H84">ABS(D84)/SUMPRODUCT(($D$74:$D$84&lt;0)*ABS($D$74:$D$84))</f>
        <v>0.23659305993690852</v>
      </c>
      <c r="I84" s="3">
        <f t="shared" si="7"/>
        <v>3116000</v>
      </c>
      <c r="J84" s="2"/>
    </row>
    <row r="85" spans="1:60" x14ac:dyDescent="0.25">
      <c r="A85" s="2">
        <v>45778</v>
      </c>
      <c r="B85" t="s">
        <v>32</v>
      </c>
      <c r="C85" t="s">
        <v>47</v>
      </c>
      <c r="D85" s="3">
        <f>I84</f>
        <v>3116000</v>
      </c>
      <c r="E85" t="s">
        <v>46</v>
      </c>
      <c r="G85" s="4"/>
      <c r="H85" s="4"/>
      <c r="I85" s="3"/>
    </row>
    <row r="86" spans="1:60" x14ac:dyDescent="0.25">
      <c r="A86" s="2">
        <v>45809</v>
      </c>
      <c r="B86" t="s">
        <v>11</v>
      </c>
      <c r="C86" t="s">
        <v>12</v>
      </c>
      <c r="D86" s="3">
        <v>6920000</v>
      </c>
      <c r="E86" t="s">
        <v>13</v>
      </c>
      <c r="F86" t="s">
        <v>48</v>
      </c>
      <c r="G86" s="4">
        <f>D86/SUMIF($B$86:$B$96,"Ingreso",$D$86:$D$96)</f>
        <v>1</v>
      </c>
      <c r="H86" s="4"/>
      <c r="I86" s="3">
        <f t="shared" ref="I86:I93" si="8">I85+D86</f>
        <v>6920000</v>
      </c>
    </row>
    <row r="87" spans="1:60" x14ac:dyDescent="0.25">
      <c r="A87" s="2">
        <v>45809</v>
      </c>
      <c r="B87" t="s">
        <v>15</v>
      </c>
      <c r="C87" t="s">
        <v>16</v>
      </c>
      <c r="D87" s="3">
        <v>3600000</v>
      </c>
      <c r="F87" t="s">
        <v>48</v>
      </c>
      <c r="G87" s="4">
        <f>D87/SUMIF($B$86:$B$96,"Ingreso",$D$86:$D$96)</f>
        <v>0.52023121387283233</v>
      </c>
      <c r="H87" s="4"/>
      <c r="I87" s="3">
        <f t="shared" si="8"/>
        <v>10520000</v>
      </c>
    </row>
    <row r="88" spans="1:60" x14ac:dyDescent="0.25">
      <c r="A88" s="2">
        <v>45809</v>
      </c>
      <c r="B88" t="s">
        <v>17</v>
      </c>
      <c r="C88" t="s">
        <v>18</v>
      </c>
      <c r="D88" s="3">
        <v>-160000</v>
      </c>
      <c r="E88" t="s">
        <v>19</v>
      </c>
      <c r="F88" t="s">
        <v>48</v>
      </c>
      <c r="G88" s="4"/>
      <c r="H88" s="4" cm="1">
        <f t="array" ref="H88">ABS(D88)/SUMPRODUCT(($D$86:$D$96&lt;0)*ABS($D$86:$D$96))</f>
        <v>2.1659672397454987E-2</v>
      </c>
      <c r="I88" s="3">
        <f t="shared" si="8"/>
        <v>10360000</v>
      </c>
    </row>
    <row r="89" spans="1:60" x14ac:dyDescent="0.25">
      <c r="A89" s="2">
        <v>45809</v>
      </c>
      <c r="B89" t="s">
        <v>20</v>
      </c>
      <c r="C89" t="s">
        <v>21</v>
      </c>
      <c r="D89" s="3">
        <v>-1200000</v>
      </c>
      <c r="E89" t="s">
        <v>19</v>
      </c>
      <c r="F89" t="s">
        <v>48</v>
      </c>
      <c r="G89" s="4"/>
      <c r="H89" s="4" cm="1">
        <f t="array" ref="H89">ABS(D89)/SUMPRODUCT(($D$86:$D$96&lt;0)*ABS($D$86:$D$96))</f>
        <v>0.16244754298091241</v>
      </c>
      <c r="I89" s="3">
        <f t="shared" si="8"/>
        <v>9160000</v>
      </c>
    </row>
    <row r="90" spans="1:60" x14ac:dyDescent="0.25">
      <c r="A90" s="2">
        <v>45809</v>
      </c>
      <c r="B90" t="s">
        <v>22</v>
      </c>
      <c r="C90" t="s">
        <v>23</v>
      </c>
      <c r="D90" s="3">
        <v>0</v>
      </c>
      <c r="E90" t="s">
        <v>19</v>
      </c>
      <c r="F90" t="s">
        <v>48</v>
      </c>
      <c r="G90" s="4"/>
      <c r="H90" s="4" cm="1">
        <f t="array" ref="H90">ABS(D90)/SUMPRODUCT(($D$86:$D$96&lt;0)*ABS($D$86:$D$96))</f>
        <v>0</v>
      </c>
      <c r="I90" s="3">
        <f t="shared" si="8"/>
        <v>9160000</v>
      </c>
    </row>
    <row r="91" spans="1:60" x14ac:dyDescent="0.25">
      <c r="A91" s="2">
        <v>45809</v>
      </c>
      <c r="B91" t="s">
        <v>22</v>
      </c>
      <c r="C91" t="s">
        <v>49</v>
      </c>
      <c r="D91" s="3">
        <v>-3400000</v>
      </c>
      <c r="E91" t="s">
        <v>19</v>
      </c>
      <c r="F91" t="s">
        <v>48</v>
      </c>
      <c r="G91" s="4"/>
      <c r="H91" s="4"/>
      <c r="I91" s="3">
        <f t="shared" si="8"/>
        <v>5760000</v>
      </c>
    </row>
    <row r="92" spans="1:60" x14ac:dyDescent="0.25">
      <c r="A92" s="2">
        <v>45809</v>
      </c>
      <c r="B92" t="s">
        <v>26</v>
      </c>
      <c r="C92" t="s">
        <v>27</v>
      </c>
      <c r="D92" s="3">
        <v>-150000</v>
      </c>
      <c r="E92" t="s">
        <v>19</v>
      </c>
      <c r="F92" t="s">
        <v>48</v>
      </c>
      <c r="G92" s="4"/>
      <c r="H92" s="4" cm="1">
        <f t="array" ref="H92">ABS(D92)/SUMPRODUCT(($D$86:$D$96&lt;0)*ABS($D$86:$D$96))</f>
        <v>2.0305942872614051E-2</v>
      </c>
      <c r="I92" s="3">
        <f t="shared" si="8"/>
        <v>5610000</v>
      </c>
    </row>
    <row r="93" spans="1:60" x14ac:dyDescent="0.25">
      <c r="A93" s="2">
        <v>45809</v>
      </c>
      <c r="B93" t="s">
        <v>26</v>
      </c>
      <c r="C93" t="s">
        <v>28</v>
      </c>
      <c r="D93" s="3">
        <v>-200000</v>
      </c>
      <c r="E93" t="s">
        <v>19</v>
      </c>
      <c r="F93" t="s">
        <v>48</v>
      </c>
      <c r="G93" s="4"/>
      <c r="H93" s="4" cm="1">
        <f t="array" ref="H93">ABS(D93)/SUMPRODUCT(($D$86:$D$96&lt;0)*ABS($D$86:$D$96))</f>
        <v>2.7074590496818735E-2</v>
      </c>
      <c r="I93" s="3">
        <f t="shared" si="8"/>
        <v>5410000</v>
      </c>
    </row>
    <row r="94" spans="1:60" x14ac:dyDescent="0.25">
      <c r="A94" s="2">
        <v>45809</v>
      </c>
      <c r="B94" t="s">
        <v>26</v>
      </c>
      <c r="C94" t="s">
        <v>29</v>
      </c>
      <c r="D94" s="3">
        <v>-24000</v>
      </c>
      <c r="E94" t="s">
        <v>19</v>
      </c>
      <c r="F94" t="s">
        <v>48</v>
      </c>
      <c r="G94" s="4"/>
      <c r="H94" s="4" cm="1">
        <f t="array" ref="H94">ABS(D94)/SUMPRODUCT(($D$86:$D$96&lt;0)*ABS($D$86:$D$96))</f>
        <v>3.2489508596182481E-3</v>
      </c>
      <c r="I94" s="3">
        <f>I93+D94</f>
        <v>5386000</v>
      </c>
    </row>
    <row r="95" spans="1:60" x14ac:dyDescent="0.25">
      <c r="A95" s="2">
        <v>45809</v>
      </c>
      <c r="B95" t="s">
        <v>26</v>
      </c>
      <c r="C95" t="s">
        <v>30</v>
      </c>
      <c r="D95" s="3">
        <v>-2000000</v>
      </c>
      <c r="E95" t="s">
        <v>19</v>
      </c>
      <c r="F95" t="s">
        <v>48</v>
      </c>
      <c r="G95" s="4"/>
      <c r="H95" s="4" cm="1">
        <f t="array" ref="H95">ABS(D95)/SUMPRODUCT(($D$86:$D$96&lt;0)*ABS($D$86:$D$96))</f>
        <v>0.27074590496818735</v>
      </c>
      <c r="I95" s="3">
        <f t="shared" ref="I95" si="9">I94+D95</f>
        <v>3386000</v>
      </c>
    </row>
    <row r="96" spans="1:60" x14ac:dyDescent="0.25">
      <c r="A96" s="2">
        <v>45809</v>
      </c>
      <c r="B96" t="s">
        <v>26</v>
      </c>
      <c r="C96" t="s">
        <v>31</v>
      </c>
      <c r="D96" s="3">
        <v>-253000</v>
      </c>
      <c r="E96" t="s">
        <v>19</v>
      </c>
      <c r="F96" t="s">
        <v>48</v>
      </c>
      <c r="G96" s="4"/>
      <c r="H96" s="4" cm="1">
        <f t="array" ref="H96">ABS(D96)/SUMPRODUCT(($D$86:$D$96&lt;0)*ABS($D$86:$D$96))</f>
        <v>3.4249356978475698E-2</v>
      </c>
      <c r="I96" s="3">
        <f>I95+D96</f>
        <v>3133000</v>
      </c>
    </row>
    <row r="97" spans="1:11" x14ac:dyDescent="0.25">
      <c r="A97" s="2">
        <v>45809</v>
      </c>
      <c r="B97" t="s">
        <v>32</v>
      </c>
      <c r="C97" t="s">
        <v>50</v>
      </c>
      <c r="D97" s="3">
        <f>I96</f>
        <v>3133000</v>
      </c>
      <c r="E97" t="s">
        <v>48</v>
      </c>
      <c r="G97" s="4"/>
      <c r="H97" s="4"/>
      <c r="I97" s="3"/>
      <c r="J97" s="3">
        <v>-38000000</v>
      </c>
    </row>
    <row r="98" spans="1:11" x14ac:dyDescent="0.25">
      <c r="A98" s="2">
        <v>45839</v>
      </c>
      <c r="B98" t="s">
        <v>11</v>
      </c>
      <c r="C98" t="s">
        <v>12</v>
      </c>
      <c r="D98" s="3">
        <v>6920000</v>
      </c>
      <c r="F98" t="s">
        <v>51</v>
      </c>
      <c r="G98" s="4">
        <f>D98/SUMIF($B$98:$B$108,"Ingreso",$D$98:$D$108)</f>
        <v>1</v>
      </c>
      <c r="H98" s="4"/>
      <c r="I98" s="3">
        <f t="shared" ref="I98:I108" si="10">I97+D98</f>
        <v>6920000</v>
      </c>
    </row>
    <row r="99" spans="1:11" x14ac:dyDescent="0.25">
      <c r="A99" s="2">
        <v>45839</v>
      </c>
      <c r="B99" t="s">
        <v>15</v>
      </c>
      <c r="C99" t="s">
        <v>16</v>
      </c>
      <c r="D99" s="3">
        <v>0</v>
      </c>
      <c r="F99" t="s">
        <v>51</v>
      </c>
      <c r="G99" s="4">
        <f>D99/SUMIF($B$98:$B$108,"Ingreso",$D$98:$D$108)</f>
        <v>0</v>
      </c>
      <c r="H99" s="4"/>
      <c r="I99" s="3">
        <f t="shared" si="10"/>
        <v>6920000</v>
      </c>
    </row>
    <row r="100" spans="1:11" x14ac:dyDescent="0.25">
      <c r="A100" s="2">
        <v>45839</v>
      </c>
      <c r="B100" t="s">
        <v>17</v>
      </c>
      <c r="C100" t="s">
        <v>18</v>
      </c>
      <c r="D100" s="3">
        <v>-160000</v>
      </c>
      <c r="F100" t="s">
        <v>51</v>
      </c>
      <c r="G100" s="4"/>
      <c r="H100" s="4" cm="1">
        <f t="array" ref="H100">ABS(D100)/SUMPRODUCT(($D$98:$D$108&lt;0)*ABS($D$98:$D$108))</f>
        <v>3.0285822449365892E-2</v>
      </c>
      <c r="I100" s="3">
        <f t="shared" si="10"/>
        <v>6760000</v>
      </c>
    </row>
    <row r="101" spans="1:11" x14ac:dyDescent="0.25">
      <c r="A101" s="2">
        <v>45839</v>
      </c>
      <c r="B101" t="s">
        <v>20</v>
      </c>
      <c r="C101" t="s">
        <v>21</v>
      </c>
      <c r="D101" s="3">
        <v>-1100000</v>
      </c>
      <c r="F101" t="s">
        <v>51</v>
      </c>
      <c r="G101" s="4"/>
      <c r="H101" s="4" cm="1">
        <f t="array" ref="H101">ABS(D101)/SUMPRODUCT(($D$98:$D$108&lt;0)*ABS($D$98:$D$108))</f>
        <v>0.20821502933939051</v>
      </c>
      <c r="I101" s="3">
        <f t="shared" si="10"/>
        <v>5660000</v>
      </c>
    </row>
    <row r="102" spans="1:11" x14ac:dyDescent="0.25">
      <c r="A102" s="2">
        <v>45839</v>
      </c>
      <c r="B102" t="s">
        <v>22</v>
      </c>
      <c r="C102" t="s">
        <v>23</v>
      </c>
      <c r="D102" s="3">
        <v>-1850000</v>
      </c>
      <c r="F102" t="s">
        <v>51</v>
      </c>
      <c r="G102" s="4"/>
      <c r="H102" s="4" cm="1">
        <f t="array" ref="H102">ABS(D102)/SUMPRODUCT(($D$98:$D$108&lt;0)*ABS($D$98:$D$108))</f>
        <v>0.35017982207079312</v>
      </c>
      <c r="I102" s="3">
        <f t="shared" si="10"/>
        <v>3810000</v>
      </c>
    </row>
    <row r="103" spans="1:11" x14ac:dyDescent="0.25">
      <c r="A103" s="2">
        <v>45839</v>
      </c>
      <c r="B103" t="s">
        <v>22</v>
      </c>
      <c r="C103" t="s">
        <v>49</v>
      </c>
      <c r="D103" s="3">
        <v>-1200000</v>
      </c>
      <c r="F103" t="s">
        <v>51</v>
      </c>
      <c r="G103" s="4"/>
      <c r="H103" s="4" cm="1">
        <f t="array" ref="H103">ABS(D103)/SUMPRODUCT(($D$98:$D$108&lt;0)*ABS($D$98:$D$108))</f>
        <v>0.22714366837024419</v>
      </c>
      <c r="I103" s="3">
        <f t="shared" si="10"/>
        <v>2610000</v>
      </c>
    </row>
    <row r="104" spans="1:11" x14ac:dyDescent="0.25">
      <c r="A104" s="2">
        <v>45839</v>
      </c>
      <c r="B104" t="s">
        <v>26</v>
      </c>
      <c r="C104" t="s">
        <v>27</v>
      </c>
      <c r="D104" s="3">
        <v>-120000</v>
      </c>
      <c r="F104" t="s">
        <v>51</v>
      </c>
      <c r="G104" s="4"/>
      <c r="H104" s="4" cm="1">
        <f t="array" ref="H104">ABS(D104)/SUMPRODUCT(($D$98:$D$108&lt;0)*ABS($D$98:$D$108))</f>
        <v>2.2714366837024418E-2</v>
      </c>
      <c r="I104" s="3">
        <f t="shared" si="10"/>
        <v>2490000</v>
      </c>
    </row>
    <row r="105" spans="1:11" x14ac:dyDescent="0.25">
      <c r="A105" s="2">
        <v>45839</v>
      </c>
      <c r="B105" t="s">
        <v>26</v>
      </c>
      <c r="C105" t="s">
        <v>28</v>
      </c>
      <c r="D105" s="3">
        <v>0</v>
      </c>
      <c r="F105" t="s">
        <v>51</v>
      </c>
      <c r="G105" s="4"/>
      <c r="H105" s="4" cm="1">
        <f t="array" ref="H105">ABS(D105)/SUMPRODUCT(($D$98:$D$108&lt;0)*ABS($D$98:$D$108))</f>
        <v>0</v>
      </c>
      <c r="I105" s="3">
        <f t="shared" si="10"/>
        <v>2490000</v>
      </c>
    </row>
    <row r="106" spans="1:11" x14ac:dyDescent="0.25">
      <c r="A106" s="2">
        <v>45839</v>
      </c>
      <c r="B106" t="s">
        <v>26</v>
      </c>
      <c r="C106" t="s">
        <v>29</v>
      </c>
      <c r="D106" s="3">
        <v>0</v>
      </c>
      <c r="F106" t="s">
        <v>51</v>
      </c>
      <c r="G106" s="4"/>
      <c r="H106" s="4" cm="1">
        <f t="array" ref="H106">ABS(D106)/SUMPRODUCT(($D$98:$D$108&lt;0)*ABS($D$98:$D$108))</f>
        <v>0</v>
      </c>
      <c r="I106" s="3">
        <f t="shared" si="10"/>
        <v>2490000</v>
      </c>
    </row>
    <row r="107" spans="1:11" x14ac:dyDescent="0.25">
      <c r="A107" s="2">
        <v>45839</v>
      </c>
      <c r="B107" t="s">
        <v>26</v>
      </c>
      <c r="C107" t="s">
        <v>30</v>
      </c>
      <c r="D107" s="3">
        <v>-600000</v>
      </c>
      <c r="F107" t="s">
        <v>51</v>
      </c>
      <c r="G107" s="4"/>
      <c r="H107" s="4" cm="1">
        <f t="array" ref="H107">ABS(D107)/SUMPRODUCT(($D$98:$D$108&lt;0)*ABS($D$98:$D$108))</f>
        <v>0.11357183418512209</v>
      </c>
      <c r="I107" s="3">
        <f t="shared" si="10"/>
        <v>1890000</v>
      </c>
    </row>
    <row r="108" spans="1:11" x14ac:dyDescent="0.25">
      <c r="A108" s="2">
        <v>45839</v>
      </c>
      <c r="B108" t="s">
        <v>26</v>
      </c>
      <c r="C108" t="s">
        <v>31</v>
      </c>
      <c r="D108" s="3">
        <v>-253000</v>
      </c>
      <c r="F108" t="s">
        <v>51</v>
      </c>
      <c r="G108" s="4">
        <f>+I108/I98</f>
        <v>0.2365606936416185</v>
      </c>
      <c r="H108" s="4" cm="1">
        <f t="array" ref="H108">ABS(D108)/SUMPRODUCT(($D$98:$D$108&lt;0)*ABS($D$98:$D$108))</f>
        <v>4.7889456748059812E-2</v>
      </c>
      <c r="I108" s="3">
        <f t="shared" si="10"/>
        <v>1637000</v>
      </c>
      <c r="K108" s="7">
        <f>+I108</f>
        <v>1637000</v>
      </c>
    </row>
    <row r="109" spans="1:11" x14ac:dyDescent="0.25">
      <c r="A109" s="2">
        <v>45839</v>
      </c>
      <c r="B109" t="s">
        <v>32</v>
      </c>
      <c r="C109" t="s">
        <v>52</v>
      </c>
      <c r="D109" s="3">
        <f>I108</f>
        <v>1637000</v>
      </c>
      <c r="E109" t="s">
        <v>51</v>
      </c>
      <c r="G109" s="4"/>
      <c r="H109" s="4"/>
      <c r="I109" s="3"/>
      <c r="J109" s="7">
        <f>+J97-D103</f>
        <v>-36800000</v>
      </c>
    </row>
    <row r="110" spans="1:11" x14ac:dyDescent="0.25">
      <c r="A110" s="2">
        <v>45870</v>
      </c>
      <c r="B110" t="s">
        <v>11</v>
      </c>
      <c r="C110" t="s">
        <v>12</v>
      </c>
      <c r="D110" s="3">
        <v>6920000</v>
      </c>
      <c r="F110" t="s">
        <v>53</v>
      </c>
      <c r="G110" s="4">
        <f>D110/SUMIF($B$110:$B$120,"Ingreso",$D$110:$D$120)</f>
        <v>1</v>
      </c>
      <c r="H110" s="4"/>
      <c r="I110" s="3">
        <f t="shared" ref="I110:I120" si="11">I109+D110</f>
        <v>6920000</v>
      </c>
      <c r="J110" s="7"/>
    </row>
    <row r="111" spans="1:11" x14ac:dyDescent="0.25">
      <c r="A111" s="2">
        <v>45870</v>
      </c>
      <c r="B111" t="s">
        <v>15</v>
      </c>
      <c r="C111" t="s">
        <v>16</v>
      </c>
      <c r="D111" s="3">
        <v>0</v>
      </c>
      <c r="F111" t="s">
        <v>53</v>
      </c>
      <c r="G111" s="4">
        <f>D111/SUMIF($B$110:$B$120,"Ingreso",$D$110:$D$120)</f>
        <v>0</v>
      </c>
      <c r="H111" s="4"/>
      <c r="I111" s="3">
        <f t="shared" si="11"/>
        <v>6920000</v>
      </c>
      <c r="J111" s="7"/>
    </row>
    <row r="112" spans="1:11" x14ac:dyDescent="0.25">
      <c r="A112" s="2">
        <v>45870</v>
      </c>
      <c r="B112" t="s">
        <v>17</v>
      </c>
      <c r="C112" t="s">
        <v>18</v>
      </c>
      <c r="D112" s="3">
        <v>-160000</v>
      </c>
      <c r="F112" t="s">
        <v>53</v>
      </c>
      <c r="G112" s="4"/>
      <c r="H112" s="4" cm="1">
        <f t="array" ref="H112">ABS(D112)/SUMPRODUCT(($D$110:$D$120&lt;0)*ABS($D$110:$D$120))</f>
        <v>3.087015242137758E-2</v>
      </c>
      <c r="I112" s="3">
        <f t="shared" si="11"/>
        <v>6760000</v>
      </c>
      <c r="J112" s="7"/>
    </row>
    <row r="113" spans="1:11" x14ac:dyDescent="0.25">
      <c r="A113" s="2">
        <v>45870</v>
      </c>
      <c r="B113" t="s">
        <v>20</v>
      </c>
      <c r="C113" t="s">
        <v>21</v>
      </c>
      <c r="D113" s="3">
        <v>-1000000</v>
      </c>
      <c r="F113" t="s">
        <v>53</v>
      </c>
      <c r="G113" s="4"/>
      <c r="H113" s="4" cm="1">
        <f t="array" ref="H113">ABS(D113)/SUMPRODUCT(($D$110:$D$120&lt;0)*ABS($D$110:$D$120))</f>
        <v>0.19293845263360987</v>
      </c>
      <c r="I113" s="3">
        <f t="shared" si="11"/>
        <v>5760000</v>
      </c>
      <c r="J113" s="7"/>
    </row>
    <row r="114" spans="1:11" x14ac:dyDescent="0.25">
      <c r="A114" s="2">
        <v>45870</v>
      </c>
      <c r="B114" t="s">
        <v>22</v>
      </c>
      <c r="C114" t="s">
        <v>23</v>
      </c>
      <c r="D114" s="3">
        <v>-1850000</v>
      </c>
      <c r="F114" t="s">
        <v>53</v>
      </c>
      <c r="G114" s="4"/>
      <c r="H114" s="4" cm="1">
        <f t="array" ref="H114">ABS(D114)/SUMPRODUCT(($D$110:$D$120&lt;0)*ABS($D$110:$D$120))</f>
        <v>0.35693613737217827</v>
      </c>
      <c r="I114" s="3">
        <f t="shared" si="11"/>
        <v>3910000</v>
      </c>
      <c r="J114" s="7"/>
    </row>
    <row r="115" spans="1:11" x14ac:dyDescent="0.25">
      <c r="A115" s="2">
        <v>45870</v>
      </c>
      <c r="B115" t="s">
        <v>22</v>
      </c>
      <c r="C115" t="s">
        <v>49</v>
      </c>
      <c r="D115" s="3">
        <v>-1200000</v>
      </c>
      <c r="F115" t="s">
        <v>53</v>
      </c>
      <c r="G115" s="4"/>
      <c r="H115" s="4" cm="1">
        <f t="array" ref="H115">ABS(D115)/SUMPRODUCT(($D$110:$D$120&lt;0)*ABS($D$110:$D$120))</f>
        <v>0.23152614316033185</v>
      </c>
      <c r="I115" s="3">
        <f t="shared" si="11"/>
        <v>2710000</v>
      </c>
      <c r="J115" s="7"/>
    </row>
    <row r="116" spans="1:11" x14ac:dyDescent="0.25">
      <c r="A116" s="2">
        <v>45870</v>
      </c>
      <c r="B116" t="s">
        <v>26</v>
      </c>
      <c r="C116" t="s">
        <v>27</v>
      </c>
      <c r="D116" s="3">
        <v>-120000</v>
      </c>
      <c r="F116" t="s">
        <v>53</v>
      </c>
      <c r="G116" s="4"/>
      <c r="H116" s="4" cm="1">
        <f t="array" ref="H116">ABS(D116)/SUMPRODUCT(($D$110:$D$120&lt;0)*ABS($D$110:$D$120))</f>
        <v>2.3152614316033184E-2</v>
      </c>
      <c r="I116" s="3">
        <f t="shared" si="11"/>
        <v>2590000</v>
      </c>
      <c r="J116" s="7"/>
    </row>
    <row r="117" spans="1:11" x14ac:dyDescent="0.25">
      <c r="A117" s="2">
        <v>45870</v>
      </c>
      <c r="B117" t="s">
        <v>26</v>
      </c>
      <c r="C117" t="s">
        <v>28</v>
      </c>
      <c r="D117" s="3">
        <v>0</v>
      </c>
      <c r="F117" t="s">
        <v>53</v>
      </c>
      <c r="G117" s="4"/>
      <c r="H117" s="4" cm="1">
        <f t="array" ref="H117">ABS(D117)/SUMPRODUCT(($D$110:$D$120&lt;0)*ABS($D$110:$D$120))</f>
        <v>0</v>
      </c>
      <c r="I117" s="3">
        <f t="shared" si="11"/>
        <v>2590000</v>
      </c>
      <c r="J117" s="7"/>
    </row>
    <row r="118" spans="1:11" x14ac:dyDescent="0.25">
      <c r="A118" s="2">
        <v>45870</v>
      </c>
      <c r="B118" t="s">
        <v>26</v>
      </c>
      <c r="C118" t="s">
        <v>29</v>
      </c>
      <c r="D118" s="3">
        <v>0</v>
      </c>
      <c r="F118" t="s">
        <v>53</v>
      </c>
      <c r="G118" s="4"/>
      <c r="H118" s="4" cm="1">
        <f t="array" ref="H118">ABS(D118)/SUMPRODUCT(($D$110:$D$120&lt;0)*ABS($D$110:$D$120))</f>
        <v>0</v>
      </c>
      <c r="I118" s="3">
        <f t="shared" si="11"/>
        <v>2590000</v>
      </c>
      <c r="J118" s="7"/>
    </row>
    <row r="119" spans="1:11" x14ac:dyDescent="0.25">
      <c r="A119" s="2">
        <v>45870</v>
      </c>
      <c r="B119" t="s">
        <v>26</v>
      </c>
      <c r="C119" t="s">
        <v>30</v>
      </c>
      <c r="D119" s="3">
        <v>-600000</v>
      </c>
      <c r="F119" t="s">
        <v>53</v>
      </c>
      <c r="G119" s="4"/>
      <c r="H119" s="4" cm="1">
        <f t="array" ref="H119">ABS(D119)/SUMPRODUCT(($D$110:$D$120&lt;0)*ABS($D$110:$D$120))</f>
        <v>0.11576307158016592</v>
      </c>
      <c r="I119" s="3">
        <f t="shared" si="11"/>
        <v>1990000</v>
      </c>
      <c r="J119" s="7"/>
    </row>
    <row r="120" spans="1:11" x14ac:dyDescent="0.25">
      <c r="A120" s="2">
        <v>45870</v>
      </c>
      <c r="B120" t="s">
        <v>26</v>
      </c>
      <c r="C120" t="s">
        <v>31</v>
      </c>
      <c r="D120" s="3">
        <v>-253000</v>
      </c>
      <c r="F120" t="s">
        <v>53</v>
      </c>
      <c r="G120" s="4">
        <f>+I120/I110</f>
        <v>0.25101156069364161</v>
      </c>
      <c r="H120" s="4" cm="1">
        <f t="array" ref="H120">ABS(D120)/SUMPRODUCT(($D$110:$D$120&lt;0)*ABS($D$110:$D$120))</f>
        <v>4.8813428516303298E-2</v>
      </c>
      <c r="I120" s="3">
        <f t="shared" si="11"/>
        <v>1737000</v>
      </c>
      <c r="J120" s="7"/>
      <c r="K120" s="7">
        <f>+K108+I120</f>
        <v>3374000</v>
      </c>
    </row>
    <row r="121" spans="1:11" x14ac:dyDescent="0.25">
      <c r="A121" s="2">
        <v>45870</v>
      </c>
      <c r="B121" t="s">
        <v>32</v>
      </c>
      <c r="C121" t="s">
        <v>54</v>
      </c>
      <c r="D121" s="3">
        <f>I120</f>
        <v>1737000</v>
      </c>
      <c r="E121" t="s">
        <v>53</v>
      </c>
      <c r="G121" s="4"/>
      <c r="H121" s="4"/>
      <c r="I121" s="3"/>
      <c r="J121" s="7">
        <f>+J109-D115</f>
        <v>-35600000</v>
      </c>
    </row>
    <row r="122" spans="1:11" x14ac:dyDescent="0.25">
      <c r="A122" s="2">
        <v>45901</v>
      </c>
      <c r="B122" t="s">
        <v>11</v>
      </c>
      <c r="C122" t="s">
        <v>12</v>
      </c>
      <c r="D122" s="3">
        <v>6920000</v>
      </c>
      <c r="F122" t="s">
        <v>55</v>
      </c>
      <c r="G122" s="4">
        <f>D122/SUMIF($B$122:$B$132,"Ingreso",$D$122:$D$132)</f>
        <v>1</v>
      </c>
      <c r="H122" s="4"/>
      <c r="I122" s="3">
        <f t="shared" ref="I122:I132" si="12">I121+D122</f>
        <v>6920000</v>
      </c>
      <c r="J122" s="7"/>
    </row>
    <row r="123" spans="1:11" x14ac:dyDescent="0.25">
      <c r="A123" s="2">
        <v>45901</v>
      </c>
      <c r="B123" t="s">
        <v>15</v>
      </c>
      <c r="C123" t="s">
        <v>16</v>
      </c>
      <c r="D123" s="3">
        <v>0</v>
      </c>
      <c r="F123" t="s">
        <v>55</v>
      </c>
      <c r="G123" s="4">
        <f>D123/SUMIF($B$122:$B$132,"Ingreso",$D$122:$D$132)</f>
        <v>0</v>
      </c>
      <c r="H123" s="4"/>
      <c r="I123" s="3">
        <f t="shared" si="12"/>
        <v>6920000</v>
      </c>
      <c r="J123" s="7"/>
    </row>
    <row r="124" spans="1:11" x14ac:dyDescent="0.25">
      <c r="A124" s="2">
        <v>45901</v>
      </c>
      <c r="B124" t="s">
        <v>17</v>
      </c>
      <c r="C124" t="s">
        <v>18</v>
      </c>
      <c r="D124" s="3">
        <v>-160000</v>
      </c>
      <c r="F124" t="s">
        <v>55</v>
      </c>
      <c r="G124" s="4"/>
      <c r="H124" s="4" cm="1">
        <f t="array" ref="H124">ABS(D124)/SUMPRODUCT(($D$122:$D$132&lt;0)*ABS($D$122:$D$132))</f>
        <v>3.087015242137758E-2</v>
      </c>
      <c r="I124" s="3">
        <f t="shared" si="12"/>
        <v>6760000</v>
      </c>
      <c r="J124" s="7"/>
    </row>
    <row r="125" spans="1:11" x14ac:dyDescent="0.25">
      <c r="A125" s="2">
        <v>45901</v>
      </c>
      <c r="B125" t="s">
        <v>20</v>
      </c>
      <c r="C125" t="s">
        <v>21</v>
      </c>
      <c r="D125" s="3">
        <v>-1000000</v>
      </c>
      <c r="F125" t="s">
        <v>55</v>
      </c>
      <c r="G125" s="4"/>
      <c r="H125" s="4" cm="1">
        <f t="array" ref="H125">ABS(D125)/SUMPRODUCT(($D$122:$D$132&lt;0)*ABS($D$122:$D$132))</f>
        <v>0.19293845263360987</v>
      </c>
      <c r="I125" s="3">
        <f t="shared" si="12"/>
        <v>5760000</v>
      </c>
      <c r="J125" s="7"/>
    </row>
    <row r="126" spans="1:11" x14ac:dyDescent="0.25">
      <c r="A126" s="2">
        <v>45901</v>
      </c>
      <c r="B126" t="s">
        <v>22</v>
      </c>
      <c r="C126" t="s">
        <v>23</v>
      </c>
      <c r="D126" s="3">
        <v>-1850000</v>
      </c>
      <c r="F126" t="s">
        <v>55</v>
      </c>
      <c r="G126" s="4"/>
      <c r="H126" s="4" cm="1">
        <f t="array" ref="H126">ABS(D126)/SUMPRODUCT(($D$122:$D$132&lt;0)*ABS($D$122:$D$132))</f>
        <v>0.35693613737217827</v>
      </c>
      <c r="I126" s="3">
        <f t="shared" si="12"/>
        <v>3910000</v>
      </c>
      <c r="J126" s="7"/>
    </row>
    <row r="127" spans="1:11" x14ac:dyDescent="0.25">
      <c r="A127" s="2">
        <v>45901</v>
      </c>
      <c r="B127" t="s">
        <v>22</v>
      </c>
      <c r="C127" t="s">
        <v>49</v>
      </c>
      <c r="D127" s="3">
        <v>-1200000</v>
      </c>
      <c r="F127" t="s">
        <v>55</v>
      </c>
      <c r="G127" s="4"/>
      <c r="H127" s="4" cm="1">
        <f t="array" ref="H127">ABS(D127)/SUMPRODUCT(($D$122:$D$132&lt;0)*ABS($D$122:$D$132))</f>
        <v>0.23152614316033185</v>
      </c>
      <c r="I127" s="3">
        <f t="shared" si="12"/>
        <v>2710000</v>
      </c>
      <c r="J127" s="7"/>
    </row>
    <row r="128" spans="1:11" x14ac:dyDescent="0.25">
      <c r="A128" s="2">
        <v>45901</v>
      </c>
      <c r="B128" t="s">
        <v>26</v>
      </c>
      <c r="C128" t="s">
        <v>27</v>
      </c>
      <c r="D128" s="3">
        <v>-120000</v>
      </c>
      <c r="F128" t="s">
        <v>55</v>
      </c>
      <c r="G128" s="4"/>
      <c r="H128" s="4" cm="1">
        <f t="array" ref="H128">ABS(D128)/SUMPRODUCT(($D$122:$D$132&lt;0)*ABS($D$122:$D$132))</f>
        <v>2.3152614316033184E-2</v>
      </c>
      <c r="I128" s="3">
        <f t="shared" si="12"/>
        <v>2590000</v>
      </c>
      <c r="J128" s="7"/>
    </row>
    <row r="129" spans="1:11" x14ac:dyDescent="0.25">
      <c r="A129" s="2">
        <v>45901</v>
      </c>
      <c r="B129" t="s">
        <v>26</v>
      </c>
      <c r="C129" t="s">
        <v>28</v>
      </c>
      <c r="D129" s="3">
        <v>0</v>
      </c>
      <c r="F129" t="s">
        <v>55</v>
      </c>
      <c r="G129" s="4"/>
      <c r="H129" s="4" cm="1">
        <f t="array" ref="H129">ABS(D129)/SUMPRODUCT(($D$122:$D$132&lt;0)*ABS($D$122:$D$132))</f>
        <v>0</v>
      </c>
      <c r="I129" s="3">
        <f t="shared" si="12"/>
        <v>2590000</v>
      </c>
      <c r="J129" s="7"/>
    </row>
    <row r="130" spans="1:11" x14ac:dyDescent="0.25">
      <c r="A130" s="2">
        <v>45901</v>
      </c>
      <c r="B130" t="s">
        <v>26</v>
      </c>
      <c r="C130" t="s">
        <v>29</v>
      </c>
      <c r="D130" s="3">
        <v>0</v>
      </c>
      <c r="F130" t="s">
        <v>55</v>
      </c>
      <c r="G130" s="4"/>
      <c r="H130" s="4" cm="1">
        <f t="array" ref="H130">ABS(D130)/SUMPRODUCT(($D$122:$D$132&lt;0)*ABS($D$122:$D$132))</f>
        <v>0</v>
      </c>
      <c r="I130" s="3">
        <f t="shared" si="12"/>
        <v>2590000</v>
      </c>
      <c r="J130" s="7"/>
    </row>
    <row r="131" spans="1:11" x14ac:dyDescent="0.25">
      <c r="A131" s="2">
        <v>45901</v>
      </c>
      <c r="B131" t="s">
        <v>26</v>
      </c>
      <c r="C131" t="s">
        <v>30</v>
      </c>
      <c r="D131" s="3">
        <v>-600000</v>
      </c>
      <c r="F131" t="s">
        <v>55</v>
      </c>
      <c r="G131" s="4"/>
      <c r="H131" s="4" cm="1">
        <f t="array" ref="H131">ABS(D131)/SUMPRODUCT(($D$122:$D$132&lt;0)*ABS($D$122:$D$132))</f>
        <v>0.11576307158016592</v>
      </c>
      <c r="I131" s="3">
        <f t="shared" si="12"/>
        <v>1990000</v>
      </c>
      <c r="J131" s="7"/>
    </row>
    <row r="132" spans="1:11" x14ac:dyDescent="0.25">
      <c r="A132" s="2">
        <v>45901</v>
      </c>
      <c r="B132" t="s">
        <v>26</v>
      </c>
      <c r="C132" t="s">
        <v>31</v>
      </c>
      <c r="D132" s="3">
        <v>-253000</v>
      </c>
      <c r="F132" t="s">
        <v>55</v>
      </c>
      <c r="G132" s="4">
        <f>+I132/I122</f>
        <v>0.25101156069364161</v>
      </c>
      <c r="H132" s="4" cm="1">
        <f t="array" ref="H132">ABS(D132)/SUMPRODUCT(($D$122:$D$132&lt;0)*ABS($D$122:$D$132))</f>
        <v>4.8813428516303298E-2</v>
      </c>
      <c r="I132" s="3">
        <f t="shared" si="12"/>
        <v>1737000</v>
      </c>
      <c r="J132" s="7"/>
      <c r="K132" s="7">
        <f>+K120+I132</f>
        <v>5111000</v>
      </c>
    </row>
    <row r="133" spans="1:11" x14ac:dyDescent="0.25">
      <c r="A133" s="2">
        <v>45901</v>
      </c>
      <c r="B133" t="s">
        <v>32</v>
      </c>
      <c r="C133" t="s">
        <v>56</v>
      </c>
      <c r="D133" s="3">
        <f>I132</f>
        <v>1737000</v>
      </c>
      <c r="E133" t="s">
        <v>55</v>
      </c>
      <c r="G133" s="4"/>
      <c r="H133" s="4"/>
      <c r="I133" s="3"/>
      <c r="J133" s="7">
        <f>+J121-D127</f>
        <v>-34400000</v>
      </c>
    </row>
    <row r="134" spans="1:11" x14ac:dyDescent="0.25">
      <c r="A134" s="2">
        <v>45931</v>
      </c>
      <c r="B134" t="s">
        <v>11</v>
      </c>
      <c r="C134" t="s">
        <v>12</v>
      </c>
      <c r="D134" s="3">
        <v>6920000</v>
      </c>
      <c r="F134" t="s">
        <v>57</v>
      </c>
      <c r="G134" s="4">
        <f>D134/SUMIF($B$134:$B$144,"Ingreso",$D$134:$D$144)</f>
        <v>1</v>
      </c>
      <c r="H134" s="4"/>
      <c r="I134" s="3">
        <f t="shared" ref="I134:I144" si="13">I133+D134</f>
        <v>6920000</v>
      </c>
      <c r="J134" s="7"/>
    </row>
    <row r="135" spans="1:11" x14ac:dyDescent="0.25">
      <c r="A135" s="2">
        <v>45931</v>
      </c>
      <c r="B135" t="s">
        <v>15</v>
      </c>
      <c r="C135" t="s">
        <v>16</v>
      </c>
      <c r="D135" s="3">
        <v>0</v>
      </c>
      <c r="F135" t="s">
        <v>57</v>
      </c>
      <c r="G135" s="4">
        <f>D135/SUMIF($B$134:$B$144,"Ingreso",$D$134:$D$144)</f>
        <v>0</v>
      </c>
      <c r="H135" s="4"/>
      <c r="I135" s="3">
        <f t="shared" si="13"/>
        <v>6920000</v>
      </c>
      <c r="J135" s="7"/>
    </row>
    <row r="136" spans="1:11" x14ac:dyDescent="0.25">
      <c r="A136" s="2">
        <v>45931</v>
      </c>
      <c r="B136" t="s">
        <v>17</v>
      </c>
      <c r="C136" t="s">
        <v>18</v>
      </c>
      <c r="D136" s="3">
        <v>-160000</v>
      </c>
      <c r="F136" t="s">
        <v>57</v>
      </c>
      <c r="G136" s="4"/>
      <c r="H136" s="4" cm="1">
        <f t="array" ref="H136">ABS(D136)/SUMPRODUCT(($D$134:$D$144&lt;0)*ABS($D$134:$D$144))</f>
        <v>3.087015242137758E-2</v>
      </c>
      <c r="I136" s="3">
        <f t="shared" si="13"/>
        <v>6760000</v>
      </c>
      <c r="J136" s="7"/>
    </row>
    <row r="137" spans="1:11" x14ac:dyDescent="0.25">
      <c r="A137" s="2">
        <v>45931</v>
      </c>
      <c r="B137" t="s">
        <v>20</v>
      </c>
      <c r="C137" t="s">
        <v>21</v>
      </c>
      <c r="D137" s="3">
        <v>-1000000</v>
      </c>
      <c r="F137" t="s">
        <v>57</v>
      </c>
      <c r="G137" s="4"/>
      <c r="H137" s="4" cm="1">
        <f t="array" ref="H137">ABS(D137)/SUMPRODUCT(($D$134:$D$144&lt;0)*ABS($D$134:$D$144))</f>
        <v>0.19293845263360987</v>
      </c>
      <c r="I137" s="3">
        <f t="shared" si="13"/>
        <v>5760000</v>
      </c>
      <c r="J137" s="7"/>
    </row>
    <row r="138" spans="1:11" x14ac:dyDescent="0.25">
      <c r="A138" s="2">
        <v>45931</v>
      </c>
      <c r="B138" t="s">
        <v>22</v>
      </c>
      <c r="C138" t="s">
        <v>23</v>
      </c>
      <c r="D138" s="3">
        <v>-1850000</v>
      </c>
      <c r="F138" t="s">
        <v>57</v>
      </c>
      <c r="G138" s="4"/>
      <c r="H138" s="4" cm="1">
        <f t="array" ref="H138">ABS(D138)/SUMPRODUCT(($D$134:$D$144&lt;0)*ABS($D$134:$D$144))</f>
        <v>0.35693613737217827</v>
      </c>
      <c r="I138" s="3">
        <f t="shared" si="13"/>
        <v>3910000</v>
      </c>
      <c r="J138" s="7"/>
    </row>
    <row r="139" spans="1:11" x14ac:dyDescent="0.25">
      <c r="A139" s="2">
        <v>45931</v>
      </c>
      <c r="B139" t="s">
        <v>22</v>
      </c>
      <c r="C139" t="s">
        <v>49</v>
      </c>
      <c r="D139" s="3">
        <v>-1200000</v>
      </c>
      <c r="F139" t="s">
        <v>57</v>
      </c>
      <c r="G139" s="4"/>
      <c r="H139" s="4" cm="1">
        <f t="array" ref="H139">ABS(D139)/SUMPRODUCT(($D$134:$D$144&lt;0)*ABS($D$134:$D$144))</f>
        <v>0.23152614316033185</v>
      </c>
      <c r="I139" s="3">
        <f t="shared" si="13"/>
        <v>2710000</v>
      </c>
      <c r="J139" s="7"/>
    </row>
    <row r="140" spans="1:11" x14ac:dyDescent="0.25">
      <c r="A140" s="2">
        <v>45931</v>
      </c>
      <c r="B140" t="s">
        <v>26</v>
      </c>
      <c r="C140" t="s">
        <v>27</v>
      </c>
      <c r="D140" s="3">
        <v>-120000</v>
      </c>
      <c r="F140" t="s">
        <v>57</v>
      </c>
      <c r="G140" s="4"/>
      <c r="H140" s="4" cm="1">
        <f t="array" ref="H140">ABS(D140)/SUMPRODUCT(($D$134:$D$144&lt;0)*ABS($D$134:$D$144))</f>
        <v>2.3152614316033184E-2</v>
      </c>
      <c r="I140" s="3">
        <f t="shared" si="13"/>
        <v>2590000</v>
      </c>
      <c r="J140" s="7"/>
    </row>
    <row r="141" spans="1:11" x14ac:dyDescent="0.25">
      <c r="A141" s="2">
        <v>45931</v>
      </c>
      <c r="B141" t="s">
        <v>26</v>
      </c>
      <c r="C141" t="s">
        <v>28</v>
      </c>
      <c r="D141" s="3">
        <v>0</v>
      </c>
      <c r="F141" t="s">
        <v>57</v>
      </c>
      <c r="G141" s="4"/>
      <c r="H141" s="4" cm="1">
        <f t="array" ref="H141">ABS(D141)/SUMPRODUCT(($D$134:$D$144&lt;0)*ABS($D$134:$D$144))</f>
        <v>0</v>
      </c>
      <c r="I141" s="3">
        <f t="shared" si="13"/>
        <v>2590000</v>
      </c>
      <c r="J141" s="7"/>
    </row>
    <row r="142" spans="1:11" x14ac:dyDescent="0.25">
      <c r="A142" s="2">
        <v>45931</v>
      </c>
      <c r="B142" t="s">
        <v>26</v>
      </c>
      <c r="C142" t="s">
        <v>29</v>
      </c>
      <c r="D142" s="3">
        <v>0</v>
      </c>
      <c r="F142" t="s">
        <v>57</v>
      </c>
      <c r="G142" s="4"/>
      <c r="H142" s="4" cm="1">
        <f t="array" ref="H142">ABS(D142)/SUMPRODUCT(($D$134:$D$144&lt;0)*ABS($D$134:$D$144))</f>
        <v>0</v>
      </c>
      <c r="I142" s="3">
        <f t="shared" si="13"/>
        <v>2590000</v>
      </c>
      <c r="J142" s="7"/>
    </row>
    <row r="143" spans="1:11" x14ac:dyDescent="0.25">
      <c r="A143" s="2">
        <v>45931</v>
      </c>
      <c r="B143" t="s">
        <v>26</v>
      </c>
      <c r="C143" t="s">
        <v>30</v>
      </c>
      <c r="D143" s="3">
        <v>-600000</v>
      </c>
      <c r="F143" t="s">
        <v>57</v>
      </c>
      <c r="G143" s="4"/>
      <c r="H143" s="4" cm="1">
        <f t="array" ref="H143">ABS(D143)/SUMPRODUCT(($D$134:$D$144&lt;0)*ABS($D$134:$D$144))</f>
        <v>0.11576307158016592</v>
      </c>
      <c r="I143" s="3">
        <f t="shared" si="13"/>
        <v>1990000</v>
      </c>
      <c r="J143" s="7"/>
    </row>
    <row r="144" spans="1:11" x14ac:dyDescent="0.25">
      <c r="A144" s="2">
        <v>45931</v>
      </c>
      <c r="B144" t="s">
        <v>26</v>
      </c>
      <c r="C144" t="s">
        <v>31</v>
      </c>
      <c r="D144" s="3">
        <v>-253000</v>
      </c>
      <c r="F144" t="s">
        <v>57</v>
      </c>
      <c r="G144" s="4">
        <f>+I144/I134</f>
        <v>0.25101156069364161</v>
      </c>
      <c r="H144" s="4" cm="1">
        <f t="array" ref="H144">ABS(D144)/SUMPRODUCT(($D$134:$D$144&lt;0)*ABS($D$134:$D$144))</f>
        <v>4.8813428516303298E-2</v>
      </c>
      <c r="I144" s="3">
        <f t="shared" si="13"/>
        <v>1737000</v>
      </c>
      <c r="J144" s="7"/>
      <c r="K144" s="7">
        <f>+K132+I144</f>
        <v>6848000</v>
      </c>
    </row>
    <row r="145" spans="1:11" x14ac:dyDescent="0.25">
      <c r="A145" s="2">
        <v>45931</v>
      </c>
      <c r="B145" t="s">
        <v>32</v>
      </c>
      <c r="C145" t="s">
        <v>58</v>
      </c>
      <c r="D145" s="3">
        <f>I144</f>
        <v>1737000</v>
      </c>
      <c r="E145" t="s">
        <v>57</v>
      </c>
      <c r="G145" s="4"/>
      <c r="H145" s="4"/>
      <c r="I145" s="3"/>
      <c r="J145" s="7">
        <f>+J133-D139</f>
        <v>-33200000</v>
      </c>
    </row>
    <row r="146" spans="1:11" x14ac:dyDescent="0.25">
      <c r="A146" s="2">
        <v>45962</v>
      </c>
      <c r="B146" t="s">
        <v>11</v>
      </c>
      <c r="C146" t="s">
        <v>12</v>
      </c>
      <c r="D146" s="3">
        <v>6920000</v>
      </c>
      <c r="F146" t="s">
        <v>14</v>
      </c>
      <c r="G146" s="4">
        <f>D146/SUMIF($B$146:$B$156,"Ingreso",$D$146:$D$156)</f>
        <v>1</v>
      </c>
      <c r="H146" s="4"/>
      <c r="I146" s="3">
        <f t="shared" ref="I146:I156" si="14">I145+D146</f>
        <v>6920000</v>
      </c>
      <c r="J146" s="7"/>
    </row>
    <row r="147" spans="1:11" x14ac:dyDescent="0.25">
      <c r="A147" s="2">
        <v>45962</v>
      </c>
      <c r="B147" t="s">
        <v>15</v>
      </c>
      <c r="C147" t="s">
        <v>16</v>
      </c>
      <c r="D147" s="3">
        <v>0</v>
      </c>
      <c r="F147" t="s">
        <v>14</v>
      </c>
      <c r="G147" s="4">
        <f>D147/SUMIF($B$146:$B$156,"Ingreso",$D$146:$D$156)</f>
        <v>0</v>
      </c>
      <c r="H147" s="4"/>
      <c r="I147" s="3">
        <f t="shared" si="14"/>
        <v>6920000</v>
      </c>
      <c r="J147" s="7"/>
    </row>
    <row r="148" spans="1:11" x14ac:dyDescent="0.25">
      <c r="A148" s="2">
        <v>45962</v>
      </c>
      <c r="B148" t="s">
        <v>17</v>
      </c>
      <c r="C148" t="s">
        <v>18</v>
      </c>
      <c r="D148" s="3">
        <v>-160000</v>
      </c>
      <c r="F148" t="s">
        <v>14</v>
      </c>
      <c r="G148" s="4"/>
      <c r="H148" s="4" cm="1">
        <f t="array" ref="H148">ABS(D148)/SUMPRODUCT(($D$146:$D$156&lt;0)*ABS($D$146:$D$156))</f>
        <v>3.087015242137758E-2</v>
      </c>
      <c r="I148" s="3">
        <f t="shared" si="14"/>
        <v>6760000</v>
      </c>
      <c r="J148" s="7"/>
    </row>
    <row r="149" spans="1:11" x14ac:dyDescent="0.25">
      <c r="A149" s="2">
        <v>45962</v>
      </c>
      <c r="B149" t="s">
        <v>20</v>
      </c>
      <c r="C149" t="s">
        <v>21</v>
      </c>
      <c r="D149" s="3">
        <v>-1000000</v>
      </c>
      <c r="F149" t="s">
        <v>14</v>
      </c>
      <c r="G149" s="4"/>
      <c r="H149" s="4" cm="1">
        <f t="array" ref="H149">ABS(D149)/SUMPRODUCT(($D$146:$D$156&lt;0)*ABS($D$146:$D$156))</f>
        <v>0.19293845263360987</v>
      </c>
      <c r="I149" s="3">
        <f t="shared" si="14"/>
        <v>5760000</v>
      </c>
      <c r="J149" s="7"/>
    </row>
    <row r="150" spans="1:11" x14ac:dyDescent="0.25">
      <c r="A150" s="2">
        <v>45962</v>
      </c>
      <c r="B150" t="s">
        <v>22</v>
      </c>
      <c r="C150" t="s">
        <v>23</v>
      </c>
      <c r="D150" s="3">
        <v>-1850000</v>
      </c>
      <c r="F150" t="s">
        <v>14</v>
      </c>
      <c r="G150" s="4"/>
      <c r="H150" s="4" cm="1">
        <f t="array" ref="H150">ABS(D150)/SUMPRODUCT(($D$146:$D$156&lt;0)*ABS($D$146:$D$156))</f>
        <v>0.35693613737217827</v>
      </c>
      <c r="I150" s="3">
        <f t="shared" si="14"/>
        <v>3910000</v>
      </c>
      <c r="J150" s="7"/>
    </row>
    <row r="151" spans="1:11" x14ac:dyDescent="0.25">
      <c r="A151" s="2">
        <v>45962</v>
      </c>
      <c r="B151" t="s">
        <v>22</v>
      </c>
      <c r="C151" t="s">
        <v>49</v>
      </c>
      <c r="D151" s="3">
        <v>-1200000</v>
      </c>
      <c r="F151" t="s">
        <v>14</v>
      </c>
      <c r="G151" s="4"/>
      <c r="H151" s="4" cm="1">
        <f t="array" ref="H151">ABS(D151)/SUMPRODUCT(($D$146:$D$156&lt;0)*ABS($D$146:$D$156))</f>
        <v>0.23152614316033185</v>
      </c>
      <c r="I151" s="3">
        <f t="shared" si="14"/>
        <v>2710000</v>
      </c>
      <c r="J151" s="7"/>
    </row>
    <row r="152" spans="1:11" x14ac:dyDescent="0.25">
      <c r="A152" s="2">
        <v>45962</v>
      </c>
      <c r="B152" t="s">
        <v>26</v>
      </c>
      <c r="C152" t="s">
        <v>27</v>
      </c>
      <c r="D152" s="3">
        <v>-120000</v>
      </c>
      <c r="F152" t="s">
        <v>14</v>
      </c>
      <c r="G152" s="4"/>
      <c r="H152" s="4" cm="1">
        <f t="array" ref="H152">ABS(D152)/SUMPRODUCT(($D$146:$D$156&lt;0)*ABS($D$146:$D$156))</f>
        <v>2.3152614316033184E-2</v>
      </c>
      <c r="I152" s="3">
        <f t="shared" si="14"/>
        <v>2590000</v>
      </c>
      <c r="J152" s="7"/>
    </row>
    <row r="153" spans="1:11" x14ac:dyDescent="0.25">
      <c r="A153" s="2">
        <v>45962</v>
      </c>
      <c r="B153" t="s">
        <v>26</v>
      </c>
      <c r="C153" t="s">
        <v>28</v>
      </c>
      <c r="D153" s="3">
        <v>0</v>
      </c>
      <c r="F153" t="s">
        <v>14</v>
      </c>
      <c r="G153" s="4"/>
      <c r="H153" s="4" cm="1">
        <f t="array" ref="H153">ABS(D153)/SUMPRODUCT(($D$146:$D$156&lt;0)*ABS($D$146:$D$156))</f>
        <v>0</v>
      </c>
      <c r="I153" s="3">
        <f t="shared" si="14"/>
        <v>2590000</v>
      </c>
      <c r="J153" s="7"/>
    </row>
    <row r="154" spans="1:11" x14ac:dyDescent="0.25">
      <c r="A154" s="2">
        <v>45962</v>
      </c>
      <c r="B154" t="s">
        <v>26</v>
      </c>
      <c r="C154" t="s">
        <v>29</v>
      </c>
      <c r="D154" s="3">
        <v>0</v>
      </c>
      <c r="F154" t="s">
        <v>14</v>
      </c>
      <c r="G154" s="4"/>
      <c r="H154" s="4" cm="1">
        <f t="array" ref="H154">ABS(D154)/SUMPRODUCT(($D$146:$D$156&lt;0)*ABS($D$146:$D$156))</f>
        <v>0</v>
      </c>
      <c r="I154" s="3">
        <f t="shared" si="14"/>
        <v>2590000</v>
      </c>
      <c r="J154" s="7"/>
    </row>
    <row r="155" spans="1:11" x14ac:dyDescent="0.25">
      <c r="A155" s="2">
        <v>45962</v>
      </c>
      <c r="B155" t="s">
        <v>26</v>
      </c>
      <c r="C155" t="s">
        <v>30</v>
      </c>
      <c r="D155" s="3">
        <v>-600000</v>
      </c>
      <c r="F155" t="s">
        <v>14</v>
      </c>
      <c r="G155" s="4"/>
      <c r="H155" s="4" cm="1">
        <f t="array" ref="H155">ABS(D155)/SUMPRODUCT(($D$146:$D$156&lt;0)*ABS($D$146:$D$156))</f>
        <v>0.11576307158016592</v>
      </c>
      <c r="I155" s="3">
        <f t="shared" si="14"/>
        <v>1990000</v>
      </c>
      <c r="J155" s="7"/>
    </row>
    <row r="156" spans="1:11" x14ac:dyDescent="0.25">
      <c r="A156" s="2">
        <v>45962</v>
      </c>
      <c r="B156" t="s">
        <v>26</v>
      </c>
      <c r="C156" t="s">
        <v>31</v>
      </c>
      <c r="D156" s="3">
        <v>-253000</v>
      </c>
      <c r="F156" t="s">
        <v>14</v>
      </c>
      <c r="G156" s="4">
        <f>+I156/I146</f>
        <v>0.25101156069364161</v>
      </c>
      <c r="H156" s="4" cm="1">
        <f t="array" ref="H156">ABS(D156)/SUMPRODUCT(($D$146:$D$156&lt;0)*ABS($D$146:$D$156))</f>
        <v>4.8813428516303298E-2</v>
      </c>
      <c r="I156" s="3">
        <f t="shared" si="14"/>
        <v>1737000</v>
      </c>
      <c r="J156" s="7"/>
      <c r="K156" s="7">
        <f>+K144+I156</f>
        <v>8585000</v>
      </c>
    </row>
    <row r="157" spans="1:11" x14ac:dyDescent="0.25">
      <c r="A157" s="2">
        <v>45962</v>
      </c>
      <c r="B157" t="s">
        <v>32</v>
      </c>
      <c r="C157" t="s">
        <v>33</v>
      </c>
      <c r="D157" s="3">
        <f>I156</f>
        <v>1737000</v>
      </c>
      <c r="E157" t="s">
        <v>14</v>
      </c>
      <c r="G157" s="4"/>
      <c r="H157" s="4"/>
      <c r="I157" s="3"/>
      <c r="J157" s="7">
        <f>+J145-D151</f>
        <v>-32000000</v>
      </c>
    </row>
    <row r="158" spans="1:11" x14ac:dyDescent="0.25">
      <c r="A158" s="2">
        <v>45992</v>
      </c>
      <c r="B158" t="s">
        <v>11</v>
      </c>
      <c r="C158" t="s">
        <v>12</v>
      </c>
      <c r="D158" s="3">
        <v>6920000</v>
      </c>
      <c r="F158" t="s">
        <v>34</v>
      </c>
      <c r="G158" s="4">
        <f>D158/SUMIF($B$158:$B$168,"Ingreso",$D$158:$D$168)</f>
        <v>1</v>
      </c>
      <c r="H158" s="4"/>
      <c r="I158" s="3">
        <f t="shared" ref="I158:I168" si="15">I157+D158</f>
        <v>6920000</v>
      </c>
      <c r="J158" s="7"/>
    </row>
    <row r="159" spans="1:11" x14ac:dyDescent="0.25">
      <c r="A159" s="2">
        <v>45992</v>
      </c>
      <c r="B159" t="s">
        <v>15</v>
      </c>
      <c r="C159" t="s">
        <v>16</v>
      </c>
      <c r="D159" s="3">
        <v>3600000</v>
      </c>
      <c r="F159" t="s">
        <v>34</v>
      </c>
      <c r="G159" s="4">
        <f>D159/SUMIF($B$158:$B$168,"Ingreso",$D$158:$D$168)</f>
        <v>0.52023121387283233</v>
      </c>
      <c r="H159" s="4"/>
      <c r="I159" s="3">
        <f t="shared" si="15"/>
        <v>10520000</v>
      </c>
      <c r="J159" s="7"/>
    </row>
    <row r="160" spans="1:11" x14ac:dyDescent="0.25">
      <c r="A160" s="2">
        <v>45992</v>
      </c>
      <c r="B160" t="s">
        <v>17</v>
      </c>
      <c r="C160" t="s">
        <v>18</v>
      </c>
      <c r="D160" s="3">
        <v>-160000</v>
      </c>
      <c r="F160" t="s">
        <v>34</v>
      </c>
      <c r="G160" s="4"/>
      <c r="H160" s="4" cm="1">
        <f t="array" ref="H160">ABS(D160)/SUMPRODUCT(($D$158:$D$168&lt;0)*ABS($D$158:$D$168))</f>
        <v>3.087015242137758E-2</v>
      </c>
      <c r="I160" s="3">
        <f t="shared" si="15"/>
        <v>10360000</v>
      </c>
      <c r="J160" s="7"/>
    </row>
    <row r="161" spans="1:11" x14ac:dyDescent="0.25">
      <c r="A161" s="2">
        <v>45992</v>
      </c>
      <c r="B161" t="s">
        <v>20</v>
      </c>
      <c r="C161" t="s">
        <v>21</v>
      </c>
      <c r="D161" s="3">
        <v>-1000000</v>
      </c>
      <c r="F161" t="s">
        <v>34</v>
      </c>
      <c r="G161" s="4"/>
      <c r="H161" s="4" cm="1">
        <f t="array" ref="H161">ABS(D161)/SUMPRODUCT(($D$158:$D$168&lt;0)*ABS($D$158:$D$168))</f>
        <v>0.19293845263360987</v>
      </c>
      <c r="I161" s="3">
        <f t="shared" si="15"/>
        <v>9360000</v>
      </c>
      <c r="J161" s="7"/>
    </row>
    <row r="162" spans="1:11" x14ac:dyDescent="0.25">
      <c r="A162" s="2">
        <v>45992</v>
      </c>
      <c r="B162" t="s">
        <v>22</v>
      </c>
      <c r="C162" t="s">
        <v>23</v>
      </c>
      <c r="D162" s="3">
        <v>-1850000</v>
      </c>
      <c r="F162" t="s">
        <v>34</v>
      </c>
      <c r="G162" s="4"/>
      <c r="H162" s="4" cm="1">
        <f t="array" ref="H162">ABS(D162)/SUMPRODUCT(($D$158:$D$168&lt;0)*ABS($D$158:$D$168))</f>
        <v>0.35693613737217827</v>
      </c>
      <c r="I162" s="3">
        <f t="shared" si="15"/>
        <v>7510000</v>
      </c>
      <c r="J162" s="7"/>
    </row>
    <row r="163" spans="1:11" x14ac:dyDescent="0.25">
      <c r="A163" s="2">
        <v>45992</v>
      </c>
      <c r="B163" t="s">
        <v>22</v>
      </c>
      <c r="C163" t="s">
        <v>49</v>
      </c>
      <c r="D163" s="3">
        <v>-1200000</v>
      </c>
      <c r="F163" t="s">
        <v>34</v>
      </c>
      <c r="G163" s="4"/>
      <c r="H163" s="4" cm="1">
        <f t="array" ref="H163">ABS(D163)/SUMPRODUCT(($D$158:$D$168&lt;0)*ABS($D$158:$D$168))</f>
        <v>0.23152614316033185</v>
      </c>
      <c r="I163" s="3">
        <f t="shared" si="15"/>
        <v>6310000</v>
      </c>
      <c r="J163" s="7"/>
    </row>
    <row r="164" spans="1:11" x14ac:dyDescent="0.25">
      <c r="A164" s="2">
        <v>45992</v>
      </c>
      <c r="B164" t="s">
        <v>26</v>
      </c>
      <c r="C164" t="s">
        <v>27</v>
      </c>
      <c r="D164" s="3">
        <v>-120000</v>
      </c>
      <c r="F164" t="s">
        <v>34</v>
      </c>
      <c r="G164" s="4"/>
      <c r="H164" s="4" cm="1">
        <f t="array" ref="H164">ABS(D164)/SUMPRODUCT(($D$158:$D$168&lt;0)*ABS($D$158:$D$168))</f>
        <v>2.3152614316033184E-2</v>
      </c>
      <c r="I164" s="3">
        <f t="shared" si="15"/>
        <v>6190000</v>
      </c>
      <c r="J164" s="7"/>
    </row>
    <row r="165" spans="1:11" x14ac:dyDescent="0.25">
      <c r="A165" s="2">
        <v>45992</v>
      </c>
      <c r="B165" t="s">
        <v>26</v>
      </c>
      <c r="C165" t="s">
        <v>28</v>
      </c>
      <c r="D165" s="3">
        <v>0</v>
      </c>
      <c r="F165" t="s">
        <v>34</v>
      </c>
      <c r="G165" s="4"/>
      <c r="H165" s="4" cm="1">
        <f t="array" ref="H165">ABS(D165)/SUMPRODUCT(($D$158:$D$168&lt;0)*ABS($D$158:$D$168))</f>
        <v>0</v>
      </c>
      <c r="I165" s="3">
        <f t="shared" si="15"/>
        <v>6190000</v>
      </c>
      <c r="J165" s="7"/>
    </row>
    <row r="166" spans="1:11" x14ac:dyDescent="0.25">
      <c r="A166" s="2">
        <v>45992</v>
      </c>
      <c r="B166" t="s">
        <v>26</v>
      </c>
      <c r="C166" t="s">
        <v>29</v>
      </c>
      <c r="D166" s="3">
        <v>0</v>
      </c>
      <c r="F166" t="s">
        <v>34</v>
      </c>
      <c r="G166" s="4"/>
      <c r="H166" s="4" cm="1">
        <f t="array" ref="H166">ABS(D166)/SUMPRODUCT(($D$158:$D$168&lt;0)*ABS($D$158:$D$168))</f>
        <v>0</v>
      </c>
      <c r="I166" s="3">
        <f t="shared" si="15"/>
        <v>6190000</v>
      </c>
      <c r="J166" s="7"/>
    </row>
    <row r="167" spans="1:11" x14ac:dyDescent="0.25">
      <c r="A167" s="2">
        <v>45992</v>
      </c>
      <c r="B167" t="s">
        <v>26</v>
      </c>
      <c r="C167" t="s">
        <v>30</v>
      </c>
      <c r="D167" s="3">
        <v>-600000</v>
      </c>
      <c r="F167" t="s">
        <v>34</v>
      </c>
      <c r="G167" s="4"/>
      <c r="H167" s="4" cm="1">
        <f t="array" ref="H167">ABS(D167)/SUMPRODUCT(($D$158:$D$168&lt;0)*ABS($D$158:$D$168))</f>
        <v>0.11576307158016592</v>
      </c>
      <c r="I167" s="3">
        <f t="shared" si="15"/>
        <v>5590000</v>
      </c>
      <c r="J167" s="7"/>
    </row>
    <row r="168" spans="1:11" x14ac:dyDescent="0.25">
      <c r="A168" s="2">
        <v>45992</v>
      </c>
      <c r="B168" t="s">
        <v>26</v>
      </c>
      <c r="C168" t="s">
        <v>31</v>
      </c>
      <c r="D168" s="3">
        <v>-253000</v>
      </c>
      <c r="F168" t="s">
        <v>34</v>
      </c>
      <c r="G168" s="4">
        <f>+I168/I159</f>
        <v>0.50731939163498097</v>
      </c>
      <c r="H168" s="4" cm="1">
        <f t="array" ref="H168">ABS(D168)/SUMPRODUCT(($D$158:$D$168&lt;0)*ABS($D$158:$D$168))</f>
        <v>4.8813428516303298E-2</v>
      </c>
      <c r="I168" s="3">
        <f t="shared" si="15"/>
        <v>5337000</v>
      </c>
      <c r="J168" s="7"/>
      <c r="K168" s="7">
        <f>+K156+I168</f>
        <v>13922000</v>
      </c>
    </row>
    <row r="169" spans="1:11" x14ac:dyDescent="0.25">
      <c r="A169" s="2">
        <v>45992</v>
      </c>
      <c r="B169" t="s">
        <v>32</v>
      </c>
      <c r="C169" t="s">
        <v>37</v>
      </c>
      <c r="D169" s="3">
        <f>I168</f>
        <v>5337000</v>
      </c>
      <c r="E169" t="s">
        <v>34</v>
      </c>
      <c r="J169" s="7">
        <f>+J157-D163</f>
        <v>-30800000</v>
      </c>
    </row>
    <row r="170" spans="1:11" x14ac:dyDescent="0.25">
      <c r="A170" s="2">
        <v>46023</v>
      </c>
      <c r="B170" t="s">
        <v>11</v>
      </c>
      <c r="C170" t="s">
        <v>12</v>
      </c>
      <c r="D170" s="3">
        <v>6920000</v>
      </c>
      <c r="F170" t="s">
        <v>38</v>
      </c>
      <c r="G170" s="4">
        <f>D170/SUMIF($B$146:$B$156,"Ingreso",$D$146:$D$156)</f>
        <v>1</v>
      </c>
      <c r="H170" s="4"/>
      <c r="I170" s="3">
        <f t="shared" ref="I170:I180" si="16">I169+D170</f>
        <v>6920000</v>
      </c>
      <c r="J170" s="7"/>
    </row>
    <row r="171" spans="1:11" x14ac:dyDescent="0.25">
      <c r="A171" s="2">
        <v>46023</v>
      </c>
      <c r="B171" t="s">
        <v>15</v>
      </c>
      <c r="C171" t="s">
        <v>16</v>
      </c>
      <c r="D171" s="3">
        <v>0</v>
      </c>
      <c r="F171" t="s">
        <v>38</v>
      </c>
      <c r="G171" s="4">
        <f>D171/SUMIF($B$146:$B$156,"Ingreso",$D$146:$D$156)</f>
        <v>0</v>
      </c>
      <c r="H171" s="4"/>
      <c r="I171" s="3">
        <f t="shared" si="16"/>
        <v>6920000</v>
      </c>
      <c r="J171" s="7"/>
    </row>
    <row r="172" spans="1:11" x14ac:dyDescent="0.25">
      <c r="A172" s="2">
        <v>46023</v>
      </c>
      <c r="B172" t="s">
        <v>17</v>
      </c>
      <c r="C172" t="s">
        <v>18</v>
      </c>
      <c r="D172" s="3">
        <v>-160000</v>
      </c>
      <c r="F172" t="s">
        <v>38</v>
      </c>
      <c r="G172" s="4"/>
      <c r="H172" s="4" cm="1">
        <f t="array" ref="H172">ABS(D172)/SUMPRODUCT(($D$146:$D$156&lt;0)*ABS($D$146:$D$156))</f>
        <v>3.087015242137758E-2</v>
      </c>
      <c r="I172" s="3">
        <f t="shared" si="16"/>
        <v>6760000</v>
      </c>
      <c r="J172" s="7"/>
    </row>
    <row r="173" spans="1:11" x14ac:dyDescent="0.25">
      <c r="A173" s="2">
        <v>46023</v>
      </c>
      <c r="B173" t="s">
        <v>20</v>
      </c>
      <c r="C173" t="s">
        <v>21</v>
      </c>
      <c r="D173" s="3">
        <v>-1000000</v>
      </c>
      <c r="F173" t="s">
        <v>38</v>
      </c>
      <c r="G173" s="4"/>
      <c r="H173" s="4" cm="1">
        <f t="array" ref="H173">ABS(D173)/SUMPRODUCT(($D$146:$D$156&lt;0)*ABS($D$146:$D$156))</f>
        <v>0.19293845263360987</v>
      </c>
      <c r="I173" s="3">
        <f t="shared" si="16"/>
        <v>5760000</v>
      </c>
      <c r="J173" s="7"/>
    </row>
    <row r="174" spans="1:11" x14ac:dyDescent="0.25">
      <c r="A174" s="2">
        <v>46023</v>
      </c>
      <c r="B174" t="s">
        <v>22</v>
      </c>
      <c r="C174" t="s">
        <v>23</v>
      </c>
      <c r="D174" s="3">
        <v>-1850000</v>
      </c>
      <c r="F174" t="s">
        <v>38</v>
      </c>
      <c r="G174" s="4"/>
      <c r="H174" s="4" cm="1">
        <f t="array" ref="H174">ABS(D174)/SUMPRODUCT(($D$146:$D$156&lt;0)*ABS($D$146:$D$156))</f>
        <v>0.35693613737217827</v>
      </c>
      <c r="I174" s="3">
        <f t="shared" si="16"/>
        <v>3910000</v>
      </c>
      <c r="J174" s="7"/>
    </row>
    <row r="175" spans="1:11" x14ac:dyDescent="0.25">
      <c r="A175" s="2">
        <v>46023</v>
      </c>
      <c r="B175" t="s">
        <v>22</v>
      </c>
      <c r="C175" t="s">
        <v>49</v>
      </c>
      <c r="D175" s="3">
        <v>-618000</v>
      </c>
      <c r="F175" t="s">
        <v>38</v>
      </c>
      <c r="G175" s="4"/>
      <c r="H175" s="4" cm="1">
        <f t="array" ref="H175">ABS(D175)/SUMPRODUCT(($D$146:$D$156&lt;0)*ABS($D$146:$D$156))</f>
        <v>0.11923596372757091</v>
      </c>
      <c r="I175" s="3">
        <f t="shared" si="16"/>
        <v>3292000</v>
      </c>
      <c r="J175" s="7"/>
    </row>
    <row r="176" spans="1:11" x14ac:dyDescent="0.25">
      <c r="A176" s="2">
        <v>46023</v>
      </c>
      <c r="B176" t="s">
        <v>26</v>
      </c>
      <c r="C176" t="s">
        <v>27</v>
      </c>
      <c r="D176" s="3">
        <v>-120000</v>
      </c>
      <c r="F176" t="s">
        <v>38</v>
      </c>
      <c r="G176" s="4"/>
      <c r="H176" s="4" cm="1">
        <f t="array" ref="H176">ABS(D176)/SUMPRODUCT(($D$146:$D$156&lt;0)*ABS($D$146:$D$156))</f>
        <v>2.3152614316033184E-2</v>
      </c>
      <c r="I176" s="3">
        <f t="shared" si="16"/>
        <v>3172000</v>
      </c>
      <c r="J176" s="7"/>
    </row>
    <row r="177" spans="1:11" x14ac:dyDescent="0.25">
      <c r="A177" s="2">
        <v>46023</v>
      </c>
      <c r="B177" t="s">
        <v>26</v>
      </c>
      <c r="C177" t="s">
        <v>28</v>
      </c>
      <c r="D177" s="3">
        <v>0</v>
      </c>
      <c r="F177" t="s">
        <v>38</v>
      </c>
      <c r="G177" s="4"/>
      <c r="H177" s="4" cm="1">
        <f t="array" ref="H177">ABS(D177)/SUMPRODUCT(($D$146:$D$156&lt;0)*ABS($D$146:$D$156))</f>
        <v>0</v>
      </c>
      <c r="I177" s="3">
        <f t="shared" si="16"/>
        <v>3172000</v>
      </c>
      <c r="J177" s="7"/>
    </row>
    <row r="178" spans="1:11" x14ac:dyDescent="0.25">
      <c r="A178" s="2">
        <v>46023</v>
      </c>
      <c r="B178" t="s">
        <v>26</v>
      </c>
      <c r="C178" t="s">
        <v>29</v>
      </c>
      <c r="D178" s="3">
        <v>0</v>
      </c>
      <c r="F178" t="s">
        <v>38</v>
      </c>
      <c r="G178" s="4"/>
      <c r="H178" s="4" cm="1">
        <f t="array" ref="H178">ABS(D178)/SUMPRODUCT(($D$146:$D$156&lt;0)*ABS($D$146:$D$156))</f>
        <v>0</v>
      </c>
      <c r="I178" s="3">
        <f t="shared" si="16"/>
        <v>3172000</v>
      </c>
      <c r="J178" s="7"/>
    </row>
    <row r="179" spans="1:11" x14ac:dyDescent="0.25">
      <c r="A179" s="2">
        <v>46023</v>
      </c>
      <c r="B179" t="s">
        <v>26</v>
      </c>
      <c r="C179" t="s">
        <v>30</v>
      </c>
      <c r="D179" s="3">
        <v>-600000</v>
      </c>
      <c r="F179" t="s">
        <v>38</v>
      </c>
      <c r="G179" s="4"/>
      <c r="H179" s="4" cm="1">
        <f t="array" ref="H179">ABS(D179)/SUMPRODUCT(($D$146:$D$156&lt;0)*ABS($D$146:$D$156))</f>
        <v>0.11576307158016592</v>
      </c>
      <c r="I179" s="3">
        <f t="shared" si="16"/>
        <v>2572000</v>
      </c>
      <c r="J179" s="7"/>
    </row>
    <row r="180" spans="1:11" x14ac:dyDescent="0.25">
      <c r="A180" s="2">
        <v>46023</v>
      </c>
      <c r="B180" t="s">
        <v>26</v>
      </c>
      <c r="C180" t="s">
        <v>31</v>
      </c>
      <c r="D180" s="3">
        <v>-253000</v>
      </c>
      <c r="F180" t="s">
        <v>38</v>
      </c>
      <c r="G180" s="4">
        <f>+I180/I170</f>
        <v>0.33511560693641618</v>
      </c>
      <c r="H180" s="4" cm="1">
        <f t="array" ref="H180">ABS(D180)/SUMPRODUCT(($D$146:$D$156&lt;0)*ABS($D$146:$D$156))</f>
        <v>4.8813428516303298E-2</v>
      </c>
      <c r="I180" s="3">
        <f t="shared" si="16"/>
        <v>2319000</v>
      </c>
      <c r="J180" s="7"/>
      <c r="K180" s="7">
        <f>+K168+I180</f>
        <v>16241000</v>
      </c>
    </row>
    <row r="181" spans="1:11" x14ac:dyDescent="0.25">
      <c r="A181" s="2">
        <v>46023</v>
      </c>
      <c r="B181" t="s">
        <v>32</v>
      </c>
      <c r="C181" t="s">
        <v>39</v>
      </c>
      <c r="D181" s="3">
        <f>I180</f>
        <v>2319000</v>
      </c>
      <c r="E181" t="s">
        <v>38</v>
      </c>
      <c r="G181" s="4"/>
      <c r="H181" s="4"/>
      <c r="I181" s="3"/>
      <c r="J181" s="7">
        <f>+J169-D175</f>
        <v>-30182000</v>
      </c>
    </row>
    <row r="182" spans="1:11" x14ac:dyDescent="0.25">
      <c r="A182" s="2">
        <v>46054</v>
      </c>
      <c r="B182" t="s">
        <v>11</v>
      </c>
      <c r="C182" t="s">
        <v>12</v>
      </c>
      <c r="D182" s="3">
        <v>6920000</v>
      </c>
      <c r="F182" t="s">
        <v>40</v>
      </c>
      <c r="G182" s="4">
        <f>D182/SUMIF($B$146:$B$156,"Ingreso",$D$146:$D$156)</f>
        <v>1</v>
      </c>
      <c r="H182" s="4"/>
      <c r="I182" s="3">
        <v>7341600</v>
      </c>
      <c r="J182" s="7"/>
    </row>
    <row r="183" spans="1:11" x14ac:dyDescent="0.25">
      <c r="A183" s="2">
        <v>46054</v>
      </c>
      <c r="B183" t="s">
        <v>15</v>
      </c>
      <c r="C183" t="s">
        <v>16</v>
      </c>
      <c r="D183" s="3">
        <v>0</v>
      </c>
      <c r="F183" t="s">
        <v>40</v>
      </c>
      <c r="G183" s="4">
        <f>D183/SUMIF($B$146:$B$156,"Ingreso",$D$146:$D$156)</f>
        <v>0</v>
      </c>
      <c r="H183" s="4"/>
      <c r="I183" s="3">
        <f t="shared" ref="I183:I192" si="17">I182+D183</f>
        <v>7341600</v>
      </c>
      <c r="J183" s="7"/>
    </row>
    <row r="184" spans="1:11" x14ac:dyDescent="0.25">
      <c r="A184" s="2">
        <v>46054</v>
      </c>
      <c r="B184" t="s">
        <v>17</v>
      </c>
      <c r="C184" t="s">
        <v>18</v>
      </c>
      <c r="D184" s="3">
        <v>-160000</v>
      </c>
      <c r="F184" t="s">
        <v>40</v>
      </c>
      <c r="G184" s="4"/>
      <c r="H184" s="4" cm="1">
        <f t="array" ref="H184">ABS(D184)/SUMPRODUCT(($D$146:$D$156&lt;0)*ABS($D$146:$D$156))</f>
        <v>3.087015242137758E-2</v>
      </c>
      <c r="I184" s="3">
        <f t="shared" si="17"/>
        <v>7181600</v>
      </c>
      <c r="J184" s="7"/>
    </row>
    <row r="185" spans="1:11" x14ac:dyDescent="0.25">
      <c r="A185" s="2">
        <v>46054</v>
      </c>
      <c r="B185" t="s">
        <v>20</v>
      </c>
      <c r="C185" t="s">
        <v>21</v>
      </c>
      <c r="D185" s="3">
        <v>-1000000</v>
      </c>
      <c r="F185" t="s">
        <v>40</v>
      </c>
      <c r="G185" s="4"/>
      <c r="H185" s="4" cm="1">
        <f t="array" ref="H185">ABS(D185)/SUMPRODUCT(($D$146:$D$156&lt;0)*ABS($D$146:$D$156))</f>
        <v>0.19293845263360987</v>
      </c>
      <c r="I185" s="3">
        <f t="shared" si="17"/>
        <v>6181600</v>
      </c>
      <c r="J185" s="7"/>
    </row>
    <row r="186" spans="1:11" x14ac:dyDescent="0.25">
      <c r="A186" s="2">
        <v>46054</v>
      </c>
      <c r="B186" t="s">
        <v>22</v>
      </c>
      <c r="C186" t="s">
        <v>23</v>
      </c>
      <c r="D186" s="3">
        <v>-1850000</v>
      </c>
      <c r="F186" t="s">
        <v>40</v>
      </c>
      <c r="G186" s="4"/>
      <c r="H186" s="4" cm="1">
        <f t="array" ref="H186">ABS(D186)/SUMPRODUCT(($D$146:$D$156&lt;0)*ABS($D$146:$D$156))</f>
        <v>0.35693613737217827</v>
      </c>
      <c r="I186" s="3">
        <f t="shared" si="17"/>
        <v>4331600</v>
      </c>
      <c r="J186" s="7"/>
    </row>
    <row r="187" spans="1:11" x14ac:dyDescent="0.25">
      <c r="A187" s="2">
        <v>46054</v>
      </c>
      <c r="B187" t="s">
        <v>22</v>
      </c>
      <c r="C187" t="s">
        <v>49</v>
      </c>
      <c r="D187" s="3">
        <v>-618000</v>
      </c>
      <c r="F187" t="s">
        <v>40</v>
      </c>
      <c r="G187" s="4"/>
      <c r="H187" s="4" cm="1">
        <f t="array" ref="H187">ABS(D187)/SUMPRODUCT(($D$146:$D$156&lt;0)*ABS($D$146:$D$156))</f>
        <v>0.11923596372757091</v>
      </c>
      <c r="I187" s="3">
        <f t="shared" si="17"/>
        <v>3713600</v>
      </c>
      <c r="J187" s="7"/>
    </row>
    <row r="188" spans="1:11" x14ac:dyDescent="0.25">
      <c r="A188" s="2">
        <v>46054</v>
      </c>
      <c r="B188" t="s">
        <v>26</v>
      </c>
      <c r="C188" t="s">
        <v>27</v>
      </c>
      <c r="D188" s="3">
        <v>-120000</v>
      </c>
      <c r="F188" t="s">
        <v>40</v>
      </c>
      <c r="G188" s="4"/>
      <c r="H188" s="4" cm="1">
        <f t="array" ref="H188">ABS(D188)/SUMPRODUCT(($D$146:$D$156&lt;0)*ABS($D$146:$D$156))</f>
        <v>2.3152614316033184E-2</v>
      </c>
      <c r="I188" s="3">
        <f t="shared" si="17"/>
        <v>3593600</v>
      </c>
      <c r="J188" s="7"/>
    </row>
    <row r="189" spans="1:11" x14ac:dyDescent="0.25">
      <c r="A189" s="2">
        <v>46054</v>
      </c>
      <c r="B189" t="s">
        <v>26</v>
      </c>
      <c r="C189" t="s">
        <v>28</v>
      </c>
      <c r="D189" s="3">
        <v>0</v>
      </c>
      <c r="F189" t="s">
        <v>40</v>
      </c>
      <c r="G189" s="4"/>
      <c r="H189" s="4" cm="1">
        <f t="array" ref="H189">ABS(D189)/SUMPRODUCT(($D$146:$D$156&lt;0)*ABS($D$146:$D$156))</f>
        <v>0</v>
      </c>
      <c r="I189" s="3">
        <f t="shared" si="17"/>
        <v>3593600</v>
      </c>
      <c r="J189" s="7"/>
    </row>
    <row r="190" spans="1:11" x14ac:dyDescent="0.25">
      <c r="A190" s="2">
        <v>46054</v>
      </c>
      <c r="B190" t="s">
        <v>26</v>
      </c>
      <c r="C190" t="s">
        <v>29</v>
      </c>
      <c r="D190" s="3">
        <v>0</v>
      </c>
      <c r="F190" t="s">
        <v>40</v>
      </c>
      <c r="G190" s="4"/>
      <c r="H190" s="4" cm="1">
        <f t="array" ref="H190">ABS(D190)/SUMPRODUCT(($D$146:$D$156&lt;0)*ABS($D$146:$D$156))</f>
        <v>0</v>
      </c>
      <c r="I190" s="3">
        <f t="shared" si="17"/>
        <v>3593600</v>
      </c>
      <c r="J190" s="7"/>
    </row>
    <row r="191" spans="1:11" x14ac:dyDescent="0.25">
      <c r="A191" s="2">
        <v>46054</v>
      </c>
      <c r="B191" t="s">
        <v>26</v>
      </c>
      <c r="C191" t="s">
        <v>30</v>
      </c>
      <c r="D191" s="3">
        <v>-600000</v>
      </c>
      <c r="F191" t="s">
        <v>40</v>
      </c>
      <c r="G191" s="4"/>
      <c r="H191" s="4" cm="1">
        <f t="array" ref="H191">ABS(D191)/SUMPRODUCT(($D$146:$D$156&lt;0)*ABS($D$146:$D$156))</f>
        <v>0.11576307158016592</v>
      </c>
      <c r="I191" s="3">
        <f t="shared" si="17"/>
        <v>2993600</v>
      </c>
      <c r="J191" s="7"/>
    </row>
    <row r="192" spans="1:11" x14ac:dyDescent="0.25">
      <c r="A192" s="2">
        <v>46054</v>
      </c>
      <c r="B192" t="s">
        <v>26</v>
      </c>
      <c r="C192" t="s">
        <v>31</v>
      </c>
      <c r="D192" s="3">
        <v>-253000</v>
      </c>
      <c r="F192" t="s">
        <v>40</v>
      </c>
      <c r="G192" s="4">
        <f>+I192/I182</f>
        <v>0.37329737386945627</v>
      </c>
      <c r="H192" s="4" cm="1">
        <f t="array" ref="H192">ABS(D192)/SUMPRODUCT(($D$146:$D$156&lt;0)*ABS($D$146:$D$156))</f>
        <v>4.8813428516303298E-2</v>
      </c>
      <c r="I192" s="3">
        <f t="shared" si="17"/>
        <v>2740600</v>
      </c>
      <c r="J192" s="7"/>
      <c r="K192" s="7">
        <f>+I192</f>
        <v>2740600</v>
      </c>
    </row>
    <row r="193" spans="1:11" x14ac:dyDescent="0.25">
      <c r="A193" s="2">
        <v>46054</v>
      </c>
      <c r="B193" t="s">
        <v>32</v>
      </c>
      <c r="C193" t="s">
        <v>41</v>
      </c>
      <c r="D193" s="3">
        <f>I192</f>
        <v>2740600</v>
      </c>
      <c r="E193" t="s">
        <v>40</v>
      </c>
      <c r="G193" s="4"/>
      <c r="H193" s="4"/>
      <c r="I193" s="3"/>
      <c r="J193" s="7">
        <f>+J181+K180</f>
        <v>-13941000</v>
      </c>
    </row>
    <row r="194" spans="1:11" x14ac:dyDescent="0.25">
      <c r="A194" s="2">
        <v>46082</v>
      </c>
      <c r="B194" t="s">
        <v>11</v>
      </c>
      <c r="C194" t="s">
        <v>12</v>
      </c>
      <c r="D194" s="3">
        <v>6920000</v>
      </c>
      <c r="F194" t="s">
        <v>42</v>
      </c>
      <c r="G194" s="4">
        <f>D194/SUMIF($B$146:$B$156,"Ingreso",$D$146:$D$156)</f>
        <v>1</v>
      </c>
      <c r="H194" s="4"/>
      <c r="I194" s="3">
        <v>7341600</v>
      </c>
      <c r="J194" s="7"/>
    </row>
    <row r="195" spans="1:11" x14ac:dyDescent="0.25">
      <c r="A195" s="2">
        <v>46082</v>
      </c>
      <c r="B195" t="s">
        <v>15</v>
      </c>
      <c r="C195" t="s">
        <v>16</v>
      </c>
      <c r="D195" s="3">
        <v>0</v>
      </c>
      <c r="F195" t="s">
        <v>42</v>
      </c>
      <c r="G195" s="4">
        <f>D195/SUMIF($B$146:$B$156,"Ingreso",$D$146:$D$156)</f>
        <v>0</v>
      </c>
      <c r="H195" s="4"/>
      <c r="I195" s="3">
        <f t="shared" ref="I195:I204" si="18">I194+D195</f>
        <v>7341600</v>
      </c>
      <c r="J195" s="7"/>
    </row>
    <row r="196" spans="1:11" x14ac:dyDescent="0.25">
      <c r="A196" s="2">
        <v>46082</v>
      </c>
      <c r="B196" t="s">
        <v>17</v>
      </c>
      <c r="C196" t="s">
        <v>18</v>
      </c>
      <c r="D196" s="3">
        <v>-160000</v>
      </c>
      <c r="F196" t="s">
        <v>42</v>
      </c>
      <c r="G196" s="4"/>
      <c r="H196" s="4" cm="1">
        <f t="array" ref="H196">ABS(D196)/SUMPRODUCT(($D$146:$D$156&lt;0)*ABS($D$146:$D$156))</f>
        <v>3.087015242137758E-2</v>
      </c>
      <c r="I196" s="3">
        <f t="shared" si="18"/>
        <v>7181600</v>
      </c>
      <c r="J196" s="7"/>
    </row>
    <row r="197" spans="1:11" x14ac:dyDescent="0.25">
      <c r="A197" s="2">
        <v>46082</v>
      </c>
      <c r="B197" t="s">
        <v>20</v>
      </c>
      <c r="C197" t="s">
        <v>21</v>
      </c>
      <c r="D197" s="3">
        <v>-1000000</v>
      </c>
      <c r="F197" t="s">
        <v>42</v>
      </c>
      <c r="G197" s="4"/>
      <c r="H197" s="4" cm="1">
        <f t="array" ref="H197">ABS(D197)/SUMPRODUCT(($D$146:$D$156&lt;0)*ABS($D$146:$D$156))</f>
        <v>0.19293845263360987</v>
      </c>
      <c r="I197" s="3">
        <f t="shared" si="18"/>
        <v>6181600</v>
      </c>
      <c r="J197" s="7"/>
    </row>
    <row r="198" spans="1:11" x14ac:dyDescent="0.25">
      <c r="A198" s="2">
        <v>46082</v>
      </c>
      <c r="B198" t="s">
        <v>22</v>
      </c>
      <c r="C198" t="s">
        <v>23</v>
      </c>
      <c r="D198" s="3">
        <v>-1850000</v>
      </c>
      <c r="F198" t="s">
        <v>42</v>
      </c>
      <c r="G198" s="4"/>
      <c r="H198" s="4" cm="1">
        <f t="array" ref="H198">ABS(D198)/SUMPRODUCT(($D$146:$D$156&lt;0)*ABS($D$146:$D$156))</f>
        <v>0.35693613737217827</v>
      </c>
      <c r="I198" s="3">
        <f t="shared" si="18"/>
        <v>4331600</v>
      </c>
      <c r="J198" s="7"/>
    </row>
    <row r="199" spans="1:11" x14ac:dyDescent="0.25">
      <c r="A199" s="2">
        <v>46082</v>
      </c>
      <c r="B199" t="s">
        <v>22</v>
      </c>
      <c r="C199" t="s">
        <v>49</v>
      </c>
      <c r="D199" s="3">
        <v>-618000</v>
      </c>
      <c r="F199" t="s">
        <v>42</v>
      </c>
      <c r="G199" s="4"/>
      <c r="H199" s="4" cm="1">
        <f t="array" ref="H199">ABS(D199)/SUMPRODUCT(($D$146:$D$156&lt;0)*ABS($D$146:$D$156))</f>
        <v>0.11923596372757091</v>
      </c>
      <c r="I199" s="3">
        <f t="shared" si="18"/>
        <v>3713600</v>
      </c>
      <c r="J199" s="7"/>
    </row>
    <row r="200" spans="1:11" x14ac:dyDescent="0.25">
      <c r="A200" s="2">
        <v>46082</v>
      </c>
      <c r="B200" t="s">
        <v>26</v>
      </c>
      <c r="C200" t="s">
        <v>27</v>
      </c>
      <c r="D200" s="3">
        <v>-120000</v>
      </c>
      <c r="F200" t="s">
        <v>42</v>
      </c>
      <c r="G200" s="4"/>
      <c r="H200" s="4" cm="1">
        <f t="array" ref="H200">ABS(D200)/SUMPRODUCT(($D$146:$D$156&lt;0)*ABS($D$146:$D$156))</f>
        <v>2.3152614316033184E-2</v>
      </c>
      <c r="I200" s="3">
        <f t="shared" si="18"/>
        <v>3593600</v>
      </c>
      <c r="J200" s="7"/>
    </row>
    <row r="201" spans="1:11" x14ac:dyDescent="0.25">
      <c r="A201" s="2">
        <v>46082</v>
      </c>
      <c r="B201" t="s">
        <v>26</v>
      </c>
      <c r="C201" t="s">
        <v>28</v>
      </c>
      <c r="D201" s="3">
        <v>0</v>
      </c>
      <c r="F201" t="s">
        <v>42</v>
      </c>
      <c r="G201" s="4"/>
      <c r="H201" s="4" cm="1">
        <f t="array" ref="H201">ABS(D201)/SUMPRODUCT(($D$146:$D$156&lt;0)*ABS($D$146:$D$156))</f>
        <v>0</v>
      </c>
      <c r="I201" s="3">
        <f t="shared" si="18"/>
        <v>3593600</v>
      </c>
      <c r="J201" s="7"/>
    </row>
    <row r="202" spans="1:11" x14ac:dyDescent="0.25">
      <c r="A202" s="2">
        <v>46082</v>
      </c>
      <c r="B202" t="s">
        <v>26</v>
      </c>
      <c r="C202" t="s">
        <v>29</v>
      </c>
      <c r="D202" s="3">
        <v>0</v>
      </c>
      <c r="F202" t="s">
        <v>42</v>
      </c>
      <c r="G202" s="4"/>
      <c r="H202" s="4" cm="1">
        <f t="array" ref="H202">ABS(D202)/SUMPRODUCT(($D$146:$D$156&lt;0)*ABS($D$146:$D$156))</f>
        <v>0</v>
      </c>
      <c r="I202" s="3">
        <f t="shared" si="18"/>
        <v>3593600</v>
      </c>
      <c r="J202" s="7"/>
    </row>
    <row r="203" spans="1:11" x14ac:dyDescent="0.25">
      <c r="A203" s="2">
        <v>46082</v>
      </c>
      <c r="B203" t="s">
        <v>26</v>
      </c>
      <c r="C203" t="s">
        <v>30</v>
      </c>
      <c r="D203" s="3">
        <v>-600000</v>
      </c>
      <c r="F203" t="s">
        <v>42</v>
      </c>
      <c r="G203" s="4"/>
      <c r="H203" s="4" cm="1">
        <f t="array" ref="H203">ABS(D203)/SUMPRODUCT(($D$146:$D$156&lt;0)*ABS($D$146:$D$156))</f>
        <v>0.11576307158016592</v>
      </c>
      <c r="I203" s="3">
        <f t="shared" si="18"/>
        <v>2993600</v>
      </c>
      <c r="J203" s="7"/>
    </row>
    <row r="204" spans="1:11" x14ac:dyDescent="0.25">
      <c r="A204" s="2">
        <v>46082</v>
      </c>
      <c r="B204" t="s">
        <v>26</v>
      </c>
      <c r="C204" t="s">
        <v>31</v>
      </c>
      <c r="D204" s="3">
        <v>-253000</v>
      </c>
      <c r="F204" t="s">
        <v>42</v>
      </c>
      <c r="G204" s="4">
        <f>+I204/I194</f>
        <v>0.37329737386945627</v>
      </c>
      <c r="H204" s="4" cm="1">
        <f t="array" ref="H204">ABS(D204)/SUMPRODUCT(($D$146:$D$156&lt;0)*ABS($D$146:$D$156))</f>
        <v>4.8813428516303298E-2</v>
      </c>
      <c r="I204" s="3">
        <f t="shared" si="18"/>
        <v>2740600</v>
      </c>
      <c r="J204" s="7"/>
      <c r="K204" s="7">
        <f>+K192+I204</f>
        <v>5481200</v>
      </c>
    </row>
    <row r="205" spans="1:11" x14ac:dyDescent="0.25">
      <c r="A205" s="2">
        <v>46082</v>
      </c>
      <c r="B205" t="s">
        <v>32</v>
      </c>
      <c r="C205" t="s">
        <v>43</v>
      </c>
      <c r="D205" s="3">
        <f>I204</f>
        <v>2740600</v>
      </c>
      <c r="E205" t="s">
        <v>42</v>
      </c>
      <c r="F205" t="s">
        <v>42</v>
      </c>
      <c r="G205" s="4"/>
      <c r="H205" s="4"/>
      <c r="I205" s="3"/>
      <c r="J205" s="7">
        <f>+J193-D199</f>
        <v>-13323000</v>
      </c>
    </row>
    <row r="206" spans="1:11" x14ac:dyDescent="0.25">
      <c r="A206" s="2">
        <v>46113</v>
      </c>
      <c r="B206" t="s">
        <v>11</v>
      </c>
      <c r="C206" t="s">
        <v>12</v>
      </c>
      <c r="D206" s="3">
        <v>6920000</v>
      </c>
      <c r="F206" t="s">
        <v>44</v>
      </c>
      <c r="G206" s="4">
        <f>D206/SUMIF($B$146:$B$156,"Ingreso",$D$146:$D$156)</f>
        <v>1</v>
      </c>
      <c r="H206" s="4"/>
      <c r="I206" s="3">
        <v>7341600</v>
      </c>
      <c r="J206" s="7"/>
    </row>
    <row r="207" spans="1:11" x14ac:dyDescent="0.25">
      <c r="A207" s="2">
        <v>46113</v>
      </c>
      <c r="B207" t="s">
        <v>15</v>
      </c>
      <c r="C207" t="s">
        <v>16</v>
      </c>
      <c r="D207" s="3">
        <v>0</v>
      </c>
      <c r="F207" t="s">
        <v>44</v>
      </c>
      <c r="G207" s="4">
        <f>D207/SUMIF($B$146:$B$156,"Ingreso",$D$146:$D$156)</f>
        <v>0</v>
      </c>
      <c r="H207" s="4"/>
      <c r="I207" s="3">
        <f t="shared" ref="I207:I216" si="19">I206+D207</f>
        <v>7341600</v>
      </c>
      <c r="J207" s="7"/>
    </row>
    <row r="208" spans="1:11" x14ac:dyDescent="0.25">
      <c r="A208" s="2">
        <v>46113</v>
      </c>
      <c r="B208" t="s">
        <v>17</v>
      </c>
      <c r="C208" t="s">
        <v>18</v>
      </c>
      <c r="D208" s="3">
        <v>-160000</v>
      </c>
      <c r="F208" t="s">
        <v>44</v>
      </c>
      <c r="G208" s="4"/>
      <c r="H208" s="4" cm="1">
        <f t="array" ref="H208">ABS(D208)/SUMPRODUCT(($D$146:$D$156&lt;0)*ABS($D$146:$D$156))</f>
        <v>3.087015242137758E-2</v>
      </c>
      <c r="I208" s="3">
        <f t="shared" si="19"/>
        <v>7181600</v>
      </c>
      <c r="J208" s="7"/>
    </row>
    <row r="209" spans="1:11" x14ac:dyDescent="0.25">
      <c r="A209" s="2">
        <v>46113</v>
      </c>
      <c r="B209" t="s">
        <v>20</v>
      </c>
      <c r="C209" t="s">
        <v>21</v>
      </c>
      <c r="D209" s="3">
        <v>-1000000</v>
      </c>
      <c r="F209" t="s">
        <v>44</v>
      </c>
      <c r="G209" s="4"/>
      <c r="H209" s="4" cm="1">
        <f t="array" ref="H209">ABS(D209)/SUMPRODUCT(($D$146:$D$156&lt;0)*ABS($D$146:$D$156))</f>
        <v>0.19293845263360987</v>
      </c>
      <c r="I209" s="3">
        <f t="shared" si="19"/>
        <v>6181600</v>
      </c>
      <c r="J209" s="7"/>
    </row>
    <row r="210" spans="1:11" x14ac:dyDescent="0.25">
      <c r="A210" s="2">
        <v>46113</v>
      </c>
      <c r="B210" t="s">
        <v>22</v>
      </c>
      <c r="C210" t="s">
        <v>23</v>
      </c>
      <c r="D210" s="3">
        <v>-1850000</v>
      </c>
      <c r="F210" t="s">
        <v>44</v>
      </c>
      <c r="G210" s="4"/>
      <c r="H210" s="4" cm="1">
        <f t="array" ref="H210">ABS(D210)/SUMPRODUCT(($D$146:$D$156&lt;0)*ABS($D$146:$D$156))</f>
        <v>0.35693613737217827</v>
      </c>
      <c r="I210" s="3">
        <f t="shared" si="19"/>
        <v>4331600</v>
      </c>
      <c r="J210" s="7"/>
    </row>
    <row r="211" spans="1:11" x14ac:dyDescent="0.25">
      <c r="A211" s="2">
        <v>46113</v>
      </c>
      <c r="B211" t="s">
        <v>22</v>
      </c>
      <c r="C211" t="s">
        <v>49</v>
      </c>
      <c r="D211" s="3">
        <v>-618000</v>
      </c>
      <c r="F211" t="s">
        <v>44</v>
      </c>
      <c r="G211" s="4"/>
      <c r="H211" s="4" cm="1">
        <f t="array" ref="H211">ABS(D211)/SUMPRODUCT(($D$146:$D$156&lt;0)*ABS($D$146:$D$156))</f>
        <v>0.11923596372757091</v>
      </c>
      <c r="I211" s="3">
        <f t="shared" si="19"/>
        <v>3713600</v>
      </c>
      <c r="J211" s="7"/>
    </row>
    <row r="212" spans="1:11" x14ac:dyDescent="0.25">
      <c r="A212" s="2">
        <v>46113</v>
      </c>
      <c r="B212" t="s">
        <v>26</v>
      </c>
      <c r="C212" t="s">
        <v>27</v>
      </c>
      <c r="D212" s="3">
        <v>-120000</v>
      </c>
      <c r="F212" t="s">
        <v>44</v>
      </c>
      <c r="G212" s="4"/>
      <c r="H212" s="4" cm="1">
        <f t="array" ref="H212">ABS(D212)/SUMPRODUCT(($D$146:$D$156&lt;0)*ABS($D$146:$D$156))</f>
        <v>2.3152614316033184E-2</v>
      </c>
      <c r="I212" s="3">
        <f t="shared" si="19"/>
        <v>3593600</v>
      </c>
      <c r="J212" s="7"/>
    </row>
    <row r="213" spans="1:11" x14ac:dyDescent="0.25">
      <c r="A213" s="2">
        <v>46113</v>
      </c>
      <c r="B213" t="s">
        <v>26</v>
      </c>
      <c r="C213" t="s">
        <v>28</v>
      </c>
      <c r="D213" s="3">
        <v>0</v>
      </c>
      <c r="F213" t="s">
        <v>44</v>
      </c>
      <c r="G213" s="4"/>
      <c r="H213" s="4" cm="1">
        <f t="array" ref="H213">ABS(D213)/SUMPRODUCT(($D$146:$D$156&lt;0)*ABS($D$146:$D$156))</f>
        <v>0</v>
      </c>
      <c r="I213" s="3">
        <f t="shared" si="19"/>
        <v>3593600</v>
      </c>
      <c r="J213" s="7"/>
    </row>
    <row r="214" spans="1:11" x14ac:dyDescent="0.25">
      <c r="A214" s="2">
        <v>46113</v>
      </c>
      <c r="B214" t="s">
        <v>26</v>
      </c>
      <c r="C214" t="s">
        <v>29</v>
      </c>
      <c r="D214" s="3">
        <v>0</v>
      </c>
      <c r="F214" t="s">
        <v>44</v>
      </c>
      <c r="G214" s="4"/>
      <c r="H214" s="4" cm="1">
        <f t="array" ref="H214">ABS(D214)/SUMPRODUCT(($D$146:$D$156&lt;0)*ABS($D$146:$D$156))</f>
        <v>0</v>
      </c>
      <c r="I214" s="3">
        <f t="shared" si="19"/>
        <v>3593600</v>
      </c>
      <c r="J214" s="7"/>
    </row>
    <row r="215" spans="1:11" x14ac:dyDescent="0.25">
      <c r="A215" s="2">
        <v>46113</v>
      </c>
      <c r="B215" t="s">
        <v>26</v>
      </c>
      <c r="C215" t="s">
        <v>30</v>
      </c>
      <c r="D215" s="3">
        <v>-600000</v>
      </c>
      <c r="F215" t="s">
        <v>44</v>
      </c>
      <c r="G215" s="4"/>
      <c r="H215" s="4" cm="1">
        <f t="array" ref="H215">ABS(D215)/SUMPRODUCT(($D$146:$D$156&lt;0)*ABS($D$146:$D$156))</f>
        <v>0.11576307158016592</v>
      </c>
      <c r="I215" s="3">
        <f t="shared" si="19"/>
        <v>2993600</v>
      </c>
      <c r="J215" s="7"/>
    </row>
    <row r="216" spans="1:11" x14ac:dyDescent="0.25">
      <c r="A216" s="2">
        <v>46113</v>
      </c>
      <c r="B216" t="s">
        <v>26</v>
      </c>
      <c r="C216" t="s">
        <v>31</v>
      </c>
      <c r="D216" s="3">
        <v>-253000</v>
      </c>
      <c r="F216" t="s">
        <v>44</v>
      </c>
      <c r="G216" s="4">
        <f>+I216/I207</f>
        <v>0.37329737386945627</v>
      </c>
      <c r="H216" s="4" cm="1">
        <f t="array" ref="H216">ABS(D216)/SUMPRODUCT(($D$146:$D$156&lt;0)*ABS($D$146:$D$156))</f>
        <v>4.8813428516303298E-2</v>
      </c>
      <c r="I216" s="3">
        <f t="shared" si="19"/>
        <v>2740600</v>
      </c>
      <c r="J216" s="7"/>
      <c r="K216" s="7">
        <f>+K204+I216</f>
        <v>8221800</v>
      </c>
    </row>
    <row r="217" spans="1:11" x14ac:dyDescent="0.25">
      <c r="A217" s="2">
        <v>46113</v>
      </c>
      <c r="B217" t="s">
        <v>32</v>
      </c>
      <c r="C217" t="s">
        <v>45</v>
      </c>
      <c r="D217" s="3">
        <f>I216</f>
        <v>2740600</v>
      </c>
      <c r="E217" t="s">
        <v>44</v>
      </c>
      <c r="F217" t="s">
        <v>44</v>
      </c>
      <c r="G217" s="4"/>
      <c r="H217" s="4"/>
      <c r="I217" s="3"/>
      <c r="J217" s="7">
        <f>+J205-D211</f>
        <v>-12705000</v>
      </c>
    </row>
    <row r="218" spans="1:11" x14ac:dyDescent="0.25">
      <c r="A218" s="2">
        <v>46143</v>
      </c>
      <c r="B218" t="s">
        <v>11</v>
      </c>
      <c r="C218" t="s">
        <v>12</v>
      </c>
      <c r="D218" s="3">
        <v>6920000</v>
      </c>
      <c r="F218" t="s">
        <v>46</v>
      </c>
      <c r="G218" s="4">
        <f>D218/SUMIF($B$146:$B$156,"Ingreso",$D$146:$D$156)</f>
        <v>1</v>
      </c>
      <c r="H218" s="4"/>
      <c r="I218" s="3">
        <v>7341600</v>
      </c>
      <c r="J218" s="7"/>
    </row>
    <row r="219" spans="1:11" x14ac:dyDescent="0.25">
      <c r="A219" s="2">
        <v>46143</v>
      </c>
      <c r="B219" t="s">
        <v>15</v>
      </c>
      <c r="C219" t="s">
        <v>16</v>
      </c>
      <c r="D219" s="3">
        <v>0</v>
      </c>
      <c r="F219" t="s">
        <v>46</v>
      </c>
      <c r="G219" s="4">
        <f>D219/SUMIF($B$146:$B$156,"Ingreso",$D$146:$D$156)</f>
        <v>0</v>
      </c>
      <c r="H219" s="4"/>
      <c r="I219" s="3">
        <f t="shared" ref="I219:I228" si="20">I218+D219</f>
        <v>7341600</v>
      </c>
      <c r="J219" s="7"/>
    </row>
    <row r="220" spans="1:11" x14ac:dyDescent="0.25">
      <c r="A220" s="2">
        <v>46143</v>
      </c>
      <c r="B220" t="s">
        <v>17</v>
      </c>
      <c r="C220" t="s">
        <v>18</v>
      </c>
      <c r="D220" s="3">
        <v>-160000</v>
      </c>
      <c r="F220" t="s">
        <v>46</v>
      </c>
      <c r="G220" s="4"/>
      <c r="H220" s="4" cm="1">
        <f t="array" ref="H220">ABS(D220)/SUMPRODUCT(($D$146:$D$156&lt;0)*ABS($D$146:$D$156))</f>
        <v>3.087015242137758E-2</v>
      </c>
      <c r="I220" s="3">
        <f t="shared" si="20"/>
        <v>7181600</v>
      </c>
      <c r="J220" s="7"/>
    </row>
    <row r="221" spans="1:11" x14ac:dyDescent="0.25">
      <c r="A221" s="2">
        <v>46143</v>
      </c>
      <c r="B221" t="s">
        <v>20</v>
      </c>
      <c r="C221" t="s">
        <v>21</v>
      </c>
      <c r="D221" s="3">
        <v>-1000000</v>
      </c>
      <c r="F221" t="s">
        <v>46</v>
      </c>
      <c r="G221" s="4"/>
      <c r="H221" s="4" cm="1">
        <f t="array" ref="H221">ABS(D221)/SUMPRODUCT(($D$146:$D$156&lt;0)*ABS($D$146:$D$156))</f>
        <v>0.19293845263360987</v>
      </c>
      <c r="I221" s="3">
        <f t="shared" si="20"/>
        <v>6181600</v>
      </c>
      <c r="J221" s="7"/>
    </row>
    <row r="222" spans="1:11" x14ac:dyDescent="0.25">
      <c r="A222" s="2">
        <v>46143</v>
      </c>
      <c r="B222" t="s">
        <v>22</v>
      </c>
      <c r="C222" t="s">
        <v>23</v>
      </c>
      <c r="D222" s="3">
        <v>-1850000</v>
      </c>
      <c r="F222" t="s">
        <v>46</v>
      </c>
      <c r="G222" s="4"/>
      <c r="H222" s="4" cm="1">
        <f t="array" ref="H222">ABS(D222)/SUMPRODUCT(($D$146:$D$156&lt;0)*ABS($D$146:$D$156))</f>
        <v>0.35693613737217827</v>
      </c>
      <c r="I222" s="3">
        <f t="shared" si="20"/>
        <v>4331600</v>
      </c>
      <c r="J222" s="7"/>
    </row>
    <row r="223" spans="1:11" x14ac:dyDescent="0.25">
      <c r="A223" s="2">
        <v>46143</v>
      </c>
      <c r="B223" t="s">
        <v>22</v>
      </c>
      <c r="C223" t="s">
        <v>49</v>
      </c>
      <c r="D223" s="3">
        <v>-618000</v>
      </c>
      <c r="F223" t="s">
        <v>46</v>
      </c>
      <c r="G223" s="4"/>
      <c r="H223" s="4" cm="1">
        <f t="array" ref="H223">ABS(D223)/SUMPRODUCT(($D$146:$D$156&lt;0)*ABS($D$146:$D$156))</f>
        <v>0.11923596372757091</v>
      </c>
      <c r="I223" s="3">
        <f t="shared" si="20"/>
        <v>3713600</v>
      </c>
      <c r="J223" s="7"/>
    </row>
    <row r="224" spans="1:11" x14ac:dyDescent="0.25">
      <c r="A224" s="2">
        <v>46143</v>
      </c>
      <c r="B224" t="s">
        <v>26</v>
      </c>
      <c r="C224" t="s">
        <v>27</v>
      </c>
      <c r="D224" s="3">
        <v>-120000</v>
      </c>
      <c r="F224" t="s">
        <v>46</v>
      </c>
      <c r="G224" s="4"/>
      <c r="H224" s="4" cm="1">
        <f t="array" ref="H224">ABS(D224)/SUMPRODUCT(($D$146:$D$156&lt;0)*ABS($D$146:$D$156))</f>
        <v>2.3152614316033184E-2</v>
      </c>
      <c r="I224" s="3">
        <f t="shared" si="20"/>
        <v>3593600</v>
      </c>
      <c r="J224" s="7"/>
    </row>
    <row r="225" spans="1:11" x14ac:dyDescent="0.25">
      <c r="A225" s="2">
        <v>46143</v>
      </c>
      <c r="B225" t="s">
        <v>26</v>
      </c>
      <c r="C225" t="s">
        <v>28</v>
      </c>
      <c r="D225" s="3">
        <v>0</v>
      </c>
      <c r="F225" t="s">
        <v>46</v>
      </c>
      <c r="G225" s="4"/>
      <c r="H225" s="4" cm="1">
        <f t="array" ref="H225">ABS(D225)/SUMPRODUCT(($D$146:$D$156&lt;0)*ABS($D$146:$D$156))</f>
        <v>0</v>
      </c>
      <c r="I225" s="3">
        <f t="shared" si="20"/>
        <v>3593600</v>
      </c>
      <c r="J225" s="7"/>
    </row>
    <row r="226" spans="1:11" x14ac:dyDescent="0.25">
      <c r="A226" s="2">
        <v>46143</v>
      </c>
      <c r="B226" t="s">
        <v>26</v>
      </c>
      <c r="C226" t="s">
        <v>29</v>
      </c>
      <c r="D226" s="3">
        <v>0</v>
      </c>
      <c r="F226" t="s">
        <v>46</v>
      </c>
      <c r="G226" s="4"/>
      <c r="H226" s="4" cm="1">
        <f t="array" ref="H226">ABS(D226)/SUMPRODUCT(($D$146:$D$156&lt;0)*ABS($D$146:$D$156))</f>
        <v>0</v>
      </c>
      <c r="I226" s="3">
        <f t="shared" si="20"/>
        <v>3593600</v>
      </c>
      <c r="J226" s="7"/>
    </row>
    <row r="227" spans="1:11" x14ac:dyDescent="0.25">
      <c r="A227" s="2">
        <v>46143</v>
      </c>
      <c r="B227" t="s">
        <v>26</v>
      </c>
      <c r="C227" t="s">
        <v>30</v>
      </c>
      <c r="D227" s="3">
        <v>-600000</v>
      </c>
      <c r="F227" t="s">
        <v>46</v>
      </c>
      <c r="G227" s="4"/>
      <c r="H227" s="4" cm="1">
        <f t="array" ref="H227">ABS(D227)/SUMPRODUCT(($D$146:$D$156&lt;0)*ABS($D$146:$D$156))</f>
        <v>0.11576307158016592</v>
      </c>
      <c r="I227" s="3">
        <f t="shared" si="20"/>
        <v>2993600</v>
      </c>
      <c r="J227" s="7"/>
    </row>
    <row r="228" spans="1:11" x14ac:dyDescent="0.25">
      <c r="A228" s="2">
        <v>46143</v>
      </c>
      <c r="B228" t="s">
        <v>26</v>
      </c>
      <c r="C228" t="s">
        <v>31</v>
      </c>
      <c r="D228" s="3">
        <v>-253000</v>
      </c>
      <c r="F228" t="s">
        <v>46</v>
      </c>
      <c r="G228" s="4">
        <f>+I228/I219</f>
        <v>0.37329737386945627</v>
      </c>
      <c r="H228" s="4" cm="1">
        <f t="array" ref="H228">ABS(D228)/SUMPRODUCT(($D$146:$D$156&lt;0)*ABS($D$146:$D$156))</f>
        <v>4.8813428516303298E-2</v>
      </c>
      <c r="I228" s="3">
        <f t="shared" si="20"/>
        <v>2740600</v>
      </c>
      <c r="J228" s="7"/>
      <c r="K228" s="7">
        <f>+K216+I228</f>
        <v>10962400</v>
      </c>
    </row>
    <row r="229" spans="1:11" x14ac:dyDescent="0.25">
      <c r="A229" s="2">
        <v>46143</v>
      </c>
      <c r="B229" t="s">
        <v>32</v>
      </c>
      <c r="C229" t="s">
        <v>47</v>
      </c>
      <c r="D229" s="3">
        <f>I228</f>
        <v>2740600</v>
      </c>
      <c r="E229" t="s">
        <v>46</v>
      </c>
      <c r="F229" t="s">
        <v>46</v>
      </c>
      <c r="G229" s="4"/>
      <c r="H229" s="4"/>
      <c r="I229" s="3"/>
      <c r="J229" s="7">
        <f>+J217-D223+K228</f>
        <v>-1124600</v>
      </c>
    </row>
    <row r="230" spans="1:11" x14ac:dyDescent="0.25">
      <c r="A230" s="2">
        <v>46174</v>
      </c>
      <c r="B230" t="s">
        <v>11</v>
      </c>
      <c r="C230" t="s">
        <v>12</v>
      </c>
      <c r="D230" s="3">
        <v>6920000</v>
      </c>
      <c r="F230" t="s">
        <v>48</v>
      </c>
      <c r="G230" s="4">
        <f>D230/SUMIF($B$146:$B$156,"Ingreso",$D$146:$D$156)</f>
        <v>1</v>
      </c>
      <c r="H230" s="4"/>
      <c r="I230" s="3">
        <v>7341600</v>
      </c>
      <c r="J230" s="7"/>
    </row>
    <row r="231" spans="1:11" x14ac:dyDescent="0.25">
      <c r="A231" s="2">
        <v>46174</v>
      </c>
      <c r="B231" t="s">
        <v>15</v>
      </c>
      <c r="C231" t="s">
        <v>16</v>
      </c>
      <c r="D231" s="3">
        <v>4000000</v>
      </c>
      <c r="F231" t="s">
        <v>48</v>
      </c>
      <c r="G231" s="4">
        <f>D231/SUMIF($B$146:$B$156,"Ingreso",$D$146:$D$156)</f>
        <v>0.5780346820809249</v>
      </c>
      <c r="H231" s="4"/>
      <c r="I231" s="3">
        <f t="shared" ref="I231:I240" si="21">I230+D231</f>
        <v>11341600</v>
      </c>
      <c r="J231" s="7"/>
    </row>
    <row r="232" spans="1:11" x14ac:dyDescent="0.25">
      <c r="A232" s="2">
        <v>46174</v>
      </c>
      <c r="B232" t="s">
        <v>17</v>
      </c>
      <c r="C232" t="s">
        <v>18</v>
      </c>
      <c r="D232" s="3">
        <v>-160000</v>
      </c>
      <c r="F232" t="s">
        <v>48</v>
      </c>
      <c r="G232" s="4"/>
      <c r="H232" s="4" cm="1">
        <f t="array" ref="H232">ABS(D232)/SUMPRODUCT(($D$146:$D$156&lt;0)*ABS($D$146:$D$156))</f>
        <v>3.087015242137758E-2</v>
      </c>
      <c r="I232" s="3">
        <f t="shared" si="21"/>
        <v>11181600</v>
      </c>
      <c r="J232" s="7"/>
    </row>
    <row r="233" spans="1:11" x14ac:dyDescent="0.25">
      <c r="A233" s="2">
        <v>46174</v>
      </c>
      <c r="B233" t="s">
        <v>20</v>
      </c>
      <c r="C233" t="s">
        <v>21</v>
      </c>
      <c r="D233" s="3">
        <v>-1000000</v>
      </c>
      <c r="F233" t="s">
        <v>48</v>
      </c>
      <c r="G233" s="4"/>
      <c r="H233" s="4" cm="1">
        <f t="array" ref="H233">ABS(D233)/SUMPRODUCT(($D$146:$D$156&lt;0)*ABS($D$146:$D$156))</f>
        <v>0.19293845263360987</v>
      </c>
      <c r="I233" s="3">
        <f t="shared" si="21"/>
        <v>10181600</v>
      </c>
      <c r="J233" s="7"/>
    </row>
    <row r="234" spans="1:11" x14ac:dyDescent="0.25">
      <c r="A234" s="2">
        <v>46174</v>
      </c>
      <c r="B234" t="s">
        <v>22</v>
      </c>
      <c r="C234" t="s">
        <v>23</v>
      </c>
      <c r="D234" s="3">
        <v>-1850000</v>
      </c>
      <c r="F234" t="s">
        <v>48</v>
      </c>
      <c r="G234" s="4"/>
      <c r="H234" s="4" cm="1">
        <f t="array" ref="H234">ABS(D234)/SUMPRODUCT(($D$146:$D$156&lt;0)*ABS($D$146:$D$156))</f>
        <v>0.35693613737217827</v>
      </c>
      <c r="I234" s="3">
        <f t="shared" si="21"/>
        <v>8331600</v>
      </c>
      <c r="J234" s="7"/>
    </row>
    <row r="235" spans="1:11" x14ac:dyDescent="0.25">
      <c r="A235" s="2">
        <v>46174</v>
      </c>
      <c r="B235" t="s">
        <v>22</v>
      </c>
      <c r="C235" t="s">
        <v>49</v>
      </c>
      <c r="D235" s="3">
        <v>-618000</v>
      </c>
      <c r="F235" t="s">
        <v>48</v>
      </c>
      <c r="G235" s="4"/>
      <c r="H235" s="4" cm="1">
        <f t="array" ref="H235">ABS(D235)/SUMPRODUCT(($D$146:$D$156&lt;0)*ABS($D$146:$D$156))</f>
        <v>0.11923596372757091</v>
      </c>
      <c r="I235" s="3">
        <f t="shared" si="21"/>
        <v>7713600</v>
      </c>
      <c r="J235" s="7"/>
    </row>
    <row r="236" spans="1:11" x14ac:dyDescent="0.25">
      <c r="A236" s="2">
        <v>46174</v>
      </c>
      <c r="B236" t="s">
        <v>26</v>
      </c>
      <c r="C236" t="s">
        <v>27</v>
      </c>
      <c r="D236" s="3">
        <v>-120000</v>
      </c>
      <c r="F236" t="s">
        <v>48</v>
      </c>
      <c r="G236" s="4"/>
      <c r="H236" s="4" cm="1">
        <f t="array" ref="H236">ABS(D236)/SUMPRODUCT(($D$146:$D$156&lt;0)*ABS($D$146:$D$156))</f>
        <v>2.3152614316033184E-2</v>
      </c>
      <c r="I236" s="3">
        <f t="shared" si="21"/>
        <v>7593600</v>
      </c>
      <c r="J236" s="7"/>
    </row>
    <row r="237" spans="1:11" x14ac:dyDescent="0.25">
      <c r="A237" s="2">
        <v>46174</v>
      </c>
      <c r="B237" t="s">
        <v>26</v>
      </c>
      <c r="C237" t="s">
        <v>28</v>
      </c>
      <c r="D237" s="3">
        <v>0</v>
      </c>
      <c r="F237" t="s">
        <v>48</v>
      </c>
      <c r="G237" s="4"/>
      <c r="H237" s="4" cm="1">
        <f t="array" ref="H237">ABS(D237)/SUMPRODUCT(($D$146:$D$156&lt;0)*ABS($D$146:$D$156))</f>
        <v>0</v>
      </c>
      <c r="I237" s="3">
        <f t="shared" si="21"/>
        <v>7593600</v>
      </c>
      <c r="J237" s="7"/>
    </row>
    <row r="238" spans="1:11" x14ac:dyDescent="0.25">
      <c r="A238" s="2">
        <v>46174</v>
      </c>
      <c r="B238" t="s">
        <v>26</v>
      </c>
      <c r="C238" t="s">
        <v>29</v>
      </c>
      <c r="D238" s="3">
        <v>0</v>
      </c>
      <c r="F238" t="s">
        <v>48</v>
      </c>
      <c r="G238" s="4"/>
      <c r="H238" s="4" cm="1">
        <f t="array" ref="H238">ABS(D238)/SUMPRODUCT(($D$146:$D$156&lt;0)*ABS($D$146:$D$156))</f>
        <v>0</v>
      </c>
      <c r="I238" s="3">
        <f t="shared" si="21"/>
        <v>7593600</v>
      </c>
      <c r="J238" s="7"/>
    </row>
    <row r="239" spans="1:11" x14ac:dyDescent="0.25">
      <c r="A239" s="2">
        <v>46174</v>
      </c>
      <c r="B239" t="s">
        <v>26</v>
      </c>
      <c r="C239" t="s">
        <v>30</v>
      </c>
      <c r="D239" s="3">
        <v>-600000</v>
      </c>
      <c r="F239" t="s">
        <v>48</v>
      </c>
      <c r="G239" s="4"/>
      <c r="H239" s="4" cm="1">
        <f t="array" ref="H239">ABS(D239)/SUMPRODUCT(($D$146:$D$156&lt;0)*ABS($D$146:$D$156))</f>
        <v>0.11576307158016592</v>
      </c>
      <c r="I239" s="3">
        <f t="shared" si="21"/>
        <v>6993600</v>
      </c>
      <c r="J239" s="7"/>
    </row>
    <row r="240" spans="1:11" x14ac:dyDescent="0.25">
      <c r="A240" s="2">
        <v>46174</v>
      </c>
      <c r="B240" t="s">
        <v>26</v>
      </c>
      <c r="C240" t="s">
        <v>31</v>
      </c>
      <c r="D240" s="3">
        <v>-253000</v>
      </c>
      <c r="F240" t="s">
        <v>48</v>
      </c>
      <c r="G240" s="4">
        <f>+I240/I231</f>
        <v>0.59432531565211255</v>
      </c>
      <c r="H240" s="4" cm="1">
        <f t="array" ref="H240">ABS(D240)/SUMPRODUCT(($D$146:$D$156&lt;0)*ABS($D$146:$D$156))</f>
        <v>4.8813428516303298E-2</v>
      </c>
      <c r="I240" s="3">
        <f t="shared" si="21"/>
        <v>6740600</v>
      </c>
      <c r="J240" s="7"/>
      <c r="K240" s="7">
        <f>+I240</f>
        <v>6740600</v>
      </c>
    </row>
    <row r="241" spans="1:10" x14ac:dyDescent="0.25">
      <c r="A241" s="2">
        <v>46174</v>
      </c>
      <c r="B241" t="s">
        <v>32</v>
      </c>
      <c r="C241" t="s">
        <v>50</v>
      </c>
      <c r="D241" s="3">
        <f>I240</f>
        <v>6740600</v>
      </c>
      <c r="E241" t="s">
        <v>48</v>
      </c>
      <c r="F241" t="s">
        <v>48</v>
      </c>
      <c r="G241" s="4"/>
      <c r="H241" s="4"/>
      <c r="I241" s="3"/>
      <c r="J241" s="7">
        <f>+J229-D235</f>
        <v>-506600</v>
      </c>
    </row>
    <row r="242" spans="1:10" x14ac:dyDescent="0.25">
      <c r="A242" s="2"/>
    </row>
    <row r="243" spans="1:10" x14ac:dyDescent="0.25">
      <c r="A243" s="2"/>
    </row>
    <row r="244" spans="1:10" x14ac:dyDescent="0.25">
      <c r="A244" s="2"/>
    </row>
    <row r="245" spans="1:10" x14ac:dyDescent="0.25">
      <c r="A245" s="2"/>
    </row>
  </sheetData>
  <pageMargins left="0.7" right="0.7" top="0.75" bottom="0.75" header="0.3" footer="0.3"/>
  <pageSetup orientation="portrait" r:id="rId1"/>
  <headerFooter>
    <oddFooter>&amp;L_x000D_&amp;1#&amp;"Calibri"&amp;10&amp;K000000 Level 2 Golden Sun Business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ppto ing y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Antonio J.</dc:creator>
  <cp:lastModifiedBy>Gutierrez, Antonio J.</cp:lastModifiedBy>
  <dcterms:created xsi:type="dcterms:W3CDTF">2025-06-26T19:05:25Z</dcterms:created>
  <dcterms:modified xsi:type="dcterms:W3CDTF">2025-06-26T19:05:38Z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c8605a-fdca-4ee7-bfb9-49c28e1a621a_Enabled">
    <vt:lpwstr>true</vt:lpwstr>
  </property>
  <property fmtid="{D5CDD505-2E9C-101B-9397-08002B2CF9AE}" pid="3" name="MSIP_Label_34c8605a-fdca-4ee7-bfb9-49c28e1a621a_SetDate">
    <vt:lpwstr>2025-06-26T19:05:30Z</vt:lpwstr>
  </property>
  <property fmtid="{D5CDD505-2E9C-101B-9397-08002B2CF9AE}" pid="4" name="MSIP_Label_34c8605a-fdca-4ee7-bfb9-49c28e1a621a_Method">
    <vt:lpwstr>Standard</vt:lpwstr>
  </property>
  <property fmtid="{D5CDD505-2E9C-101B-9397-08002B2CF9AE}" pid="5" name="MSIP_Label_34c8605a-fdca-4ee7-bfb9-49c28e1a621a_Name">
    <vt:lpwstr>Level 2 Steward Business</vt:lpwstr>
  </property>
  <property fmtid="{D5CDD505-2E9C-101B-9397-08002B2CF9AE}" pid="6" name="MSIP_Label_34c8605a-fdca-4ee7-bfb9-49c28e1a621a_SiteId">
    <vt:lpwstr>fc73d648-56fc-4b0e-90ec-2979f7571847</vt:lpwstr>
  </property>
  <property fmtid="{D5CDD505-2E9C-101B-9397-08002B2CF9AE}" pid="7" name="MSIP_Label_34c8605a-fdca-4ee7-bfb9-49c28e1a621a_ActionId">
    <vt:lpwstr>4949acf4-bf20-41da-8da2-942fa30e1c82</vt:lpwstr>
  </property>
  <property fmtid="{D5CDD505-2E9C-101B-9397-08002B2CF9AE}" pid="8" name="MSIP_Label_34c8605a-fdca-4ee7-bfb9-49c28e1a621a_ContentBits">
    <vt:lpwstr>2</vt:lpwstr>
  </property>
</Properties>
</file>