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生成道具_3_produceItem" sheetId="1" r:id="rId1"/>
    <sheet name="道具价值_1_desc" sheetId="2" r:id="rId2"/>
    <sheet name="道具价值_1_des" sheetId="3" r:id="rId3"/>
    <sheet name="生产_1_Sheet1" sheetId="4" r:id="rId4"/>
    <sheet name="生产_1_Sheet2" sheetId="5" r:id="rId5"/>
  </sheets>
  <definedNames>
    <definedName name="_xlnm._FilterDatabase" localSheetId="0" hidden="1">生成道具_3_produceItem!$A$6:$M$29</definedName>
  </definedNames>
  <calcPr calcId="124519"/>
</workbook>
</file>

<file path=xl/calcChain.xml><?xml version="1.0" encoding="utf-8"?>
<calcChain xmlns="http://schemas.openxmlformats.org/spreadsheetml/2006/main">
  <c r="AJ21" i="3"/>
  <c r="AJ20"/>
  <c r="AJ19"/>
  <c r="AJ18"/>
  <c r="AL5"/>
  <c r="AM2" l="1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L88"/>
  <c r="AL87"/>
  <c r="AL86"/>
  <c r="AL85"/>
  <c r="AL84"/>
  <c r="AL83"/>
  <c r="AL82"/>
  <c r="AL81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4"/>
  <c r="AL3"/>
  <c r="AL2"/>
  <c r="AS23" l="1"/>
  <c r="AS55"/>
  <c r="AS87"/>
  <c r="AS86"/>
  <c r="AS83"/>
  <c r="AS67"/>
  <c r="AS51"/>
  <c r="AS35"/>
  <c r="AS7"/>
  <c r="AS71"/>
  <c r="AS39"/>
  <c r="AS19"/>
  <c r="AS3"/>
  <c r="AS75"/>
  <c r="AS59"/>
  <c r="AS43"/>
  <c r="AS31"/>
  <c r="AS11"/>
  <c r="AS79"/>
  <c r="AS63"/>
  <c r="AS47"/>
  <c r="AS27"/>
  <c r="AS15"/>
  <c r="AS85"/>
  <c r="AS77"/>
  <c r="AS69"/>
  <c r="AS61"/>
  <c r="AS53"/>
  <c r="AS45"/>
  <c r="AS37"/>
  <c r="AS29"/>
  <c r="AS21"/>
  <c r="AS13"/>
  <c r="AS9"/>
  <c r="AS82"/>
  <c r="AS78"/>
  <c r="AS74"/>
  <c r="AS70"/>
  <c r="AS66"/>
  <c r="AS62"/>
  <c r="AS58"/>
  <c r="AS54"/>
  <c r="AS50"/>
  <c r="AS46"/>
  <c r="AS42"/>
  <c r="AS38"/>
  <c r="AS34"/>
  <c r="AS30"/>
  <c r="AS26"/>
  <c r="AS22"/>
  <c r="AS18"/>
  <c r="AS14"/>
  <c r="AS10"/>
  <c r="AS6"/>
  <c r="AS2"/>
  <c r="AS81"/>
  <c r="AS73"/>
  <c r="AS65"/>
  <c r="AS57"/>
  <c r="AS49"/>
  <c r="AS41"/>
  <c r="AS33"/>
  <c r="AS25"/>
  <c r="AS17"/>
  <c r="AS5"/>
  <c r="AS4"/>
  <c r="AS12"/>
  <c r="AS20"/>
  <c r="AS28"/>
  <c r="AS36"/>
  <c r="AS44"/>
  <c r="AS52"/>
  <c r="AS60"/>
  <c r="AS68"/>
  <c r="AS76"/>
  <c r="AS80"/>
  <c r="AS88"/>
  <c r="AS8"/>
  <c r="AS16"/>
  <c r="AS24"/>
  <c r="AS32"/>
  <c r="AS40"/>
  <c r="AS48"/>
  <c r="AS56"/>
  <c r="AS64"/>
  <c r="AS72"/>
  <c r="AS84"/>
  <c r="AD88"/>
  <c r="AD87"/>
  <c r="AI44" s="1"/>
  <c r="AD86"/>
  <c r="AD85"/>
  <c r="AD84"/>
  <c r="AD83"/>
  <c r="AD82"/>
  <c r="AI88" s="1"/>
  <c r="AD81"/>
  <c r="AD80"/>
  <c r="AI86" s="1"/>
  <c r="AD79"/>
  <c r="AD78"/>
  <c r="AI84" s="1"/>
  <c r="AD77"/>
  <c r="AD76"/>
  <c r="AI40" s="1"/>
  <c r="AD75"/>
  <c r="AI39" s="1"/>
  <c r="AD74"/>
  <c r="AD73"/>
  <c r="AD72"/>
  <c r="AI36" s="1"/>
  <c r="AD71"/>
  <c r="AI35" s="1"/>
  <c r="AD70"/>
  <c r="AI82" s="1"/>
  <c r="AD69"/>
  <c r="AI81" s="1"/>
  <c r="AD68"/>
  <c r="AI80" s="1"/>
  <c r="AD67"/>
  <c r="AI79" s="1"/>
  <c r="AD66"/>
  <c r="AI78" s="1"/>
  <c r="AD65"/>
  <c r="AD64"/>
  <c r="AI76" s="1"/>
  <c r="AD63"/>
  <c r="AI57" s="1"/>
  <c r="AD62"/>
  <c r="AI56" s="1"/>
  <c r="AD61"/>
  <c r="AD60"/>
  <c r="AI55" s="1"/>
  <c r="AD59"/>
  <c r="AD58"/>
  <c r="AI52" s="1"/>
  <c r="AD57"/>
  <c r="AD56"/>
  <c r="AI51" s="1"/>
  <c r="AD55"/>
  <c r="AI48" s="1"/>
  <c r="AD54"/>
  <c r="AI47" s="1"/>
  <c r="AD53"/>
  <c r="AD52"/>
  <c r="AD51"/>
  <c r="AI33" s="1"/>
  <c r="AD50"/>
  <c r="AD49"/>
  <c r="AD48"/>
  <c r="AI32" s="1"/>
  <c r="AD47"/>
  <c r="AI29" s="1"/>
  <c r="AD46"/>
  <c r="AI75" s="1"/>
  <c r="AD45"/>
  <c r="AI74" s="1"/>
  <c r="AD44"/>
  <c r="AI73" s="1"/>
  <c r="AD43"/>
  <c r="AI72" s="1"/>
  <c r="AD42"/>
  <c r="AI71" s="1"/>
  <c r="AD41"/>
  <c r="AI70" s="1"/>
  <c r="AD40"/>
  <c r="AI69" s="1"/>
  <c r="AD39"/>
  <c r="AI68" s="1"/>
  <c r="AD38"/>
  <c r="AI67" s="1"/>
  <c r="AD37"/>
  <c r="AD36"/>
  <c r="AI65" s="1"/>
  <c r="AD35"/>
  <c r="AI64" s="1"/>
  <c r="AD34"/>
  <c r="AI63" s="1"/>
  <c r="AD33"/>
  <c r="AI62" s="1"/>
  <c r="AD32"/>
  <c r="AI61" s="1"/>
  <c r="AD31"/>
  <c r="AI60" s="1"/>
  <c r="AD30"/>
  <c r="AI59" s="1"/>
  <c r="AD29"/>
  <c r="AI58" s="1"/>
  <c r="AD28"/>
  <c r="AD27"/>
  <c r="AI27" s="1"/>
  <c r="AD26"/>
  <c r="AI26" s="1"/>
  <c r="AD25"/>
  <c r="AD24"/>
  <c r="AI24" s="1"/>
  <c r="AD23"/>
  <c r="AI23" s="1"/>
  <c r="AD22"/>
  <c r="AG88"/>
  <c r="AF88"/>
  <c r="AB88"/>
  <c r="AN83" s="1"/>
  <c r="Z88"/>
  <c r="AP83" s="1"/>
  <c r="X88"/>
  <c r="T88"/>
  <c r="R88"/>
  <c r="N88"/>
  <c r="J88"/>
  <c r="AG87"/>
  <c r="AF87"/>
  <c r="AB87"/>
  <c r="AN84" s="1"/>
  <c r="Z87"/>
  <c r="AP84" s="1"/>
  <c r="X87"/>
  <c r="R87"/>
  <c r="N87"/>
  <c r="J87"/>
  <c r="AG86"/>
  <c r="AF86"/>
  <c r="AB86"/>
  <c r="AN87" s="1"/>
  <c r="Z86"/>
  <c r="AP87" s="1"/>
  <c r="X86"/>
  <c r="R86"/>
  <c r="N86"/>
  <c r="J86"/>
  <c r="AG85"/>
  <c r="AF85"/>
  <c r="AB85"/>
  <c r="AN88" s="1"/>
  <c r="Z85"/>
  <c r="AP88" s="1"/>
  <c r="X85"/>
  <c r="R85"/>
  <c r="N85"/>
  <c r="J85"/>
  <c r="AG84"/>
  <c r="AF84"/>
  <c r="AB84"/>
  <c r="AN45" s="1"/>
  <c r="Z84"/>
  <c r="AP45" s="1"/>
  <c r="X84"/>
  <c r="T84"/>
  <c r="R84"/>
  <c r="N84"/>
  <c r="J84"/>
  <c r="AG83"/>
  <c r="AF83"/>
  <c r="AB83"/>
  <c r="AN72" s="1"/>
  <c r="Z83"/>
  <c r="AP72" s="1"/>
  <c r="X83"/>
  <c r="R83"/>
  <c r="N83"/>
  <c r="J83"/>
  <c r="AG82"/>
  <c r="AF82"/>
  <c r="AB82"/>
  <c r="AN80" s="1"/>
  <c r="Z82"/>
  <c r="AP80" s="1"/>
  <c r="X82"/>
  <c r="R82"/>
  <c r="N82"/>
  <c r="J82"/>
  <c r="AG81"/>
  <c r="AF81"/>
  <c r="AB81"/>
  <c r="AN86" s="1"/>
  <c r="Z81"/>
  <c r="AP86" s="1"/>
  <c r="X81"/>
  <c r="T81"/>
  <c r="R81"/>
  <c r="N81"/>
  <c r="J81"/>
  <c r="AG80"/>
  <c r="AF80"/>
  <c r="AB80"/>
  <c r="AN82" s="1"/>
  <c r="Z80"/>
  <c r="AP82" s="1"/>
  <c r="X80"/>
  <c r="T80"/>
  <c r="R80"/>
  <c r="N80"/>
  <c r="J80"/>
  <c r="AG79"/>
  <c r="AF79"/>
  <c r="AB79"/>
  <c r="AN70" s="1"/>
  <c r="Z79"/>
  <c r="AP70" s="1"/>
  <c r="X79"/>
  <c r="T79"/>
  <c r="R79"/>
  <c r="N79"/>
  <c r="J79"/>
  <c r="AG78"/>
  <c r="AF78"/>
  <c r="AB78"/>
  <c r="AN85" s="1"/>
  <c r="Z78"/>
  <c r="AP85" s="1"/>
  <c r="X78"/>
  <c r="T78"/>
  <c r="R78"/>
  <c r="N78"/>
  <c r="J78"/>
  <c r="AG77"/>
  <c r="AF77"/>
  <c r="AB77"/>
  <c r="AN77" s="1"/>
  <c r="Z77"/>
  <c r="AP77" s="1"/>
  <c r="X77"/>
  <c r="T77"/>
  <c r="R77"/>
  <c r="P77"/>
  <c r="N77"/>
  <c r="J77"/>
  <c r="AG76"/>
  <c r="AF76"/>
  <c r="AB76"/>
  <c r="AN81" s="1"/>
  <c r="Z76"/>
  <c r="AP81" s="1"/>
  <c r="X76"/>
  <c r="T76"/>
  <c r="R76"/>
  <c r="N76"/>
  <c r="J76"/>
  <c r="AG75"/>
  <c r="AF75"/>
  <c r="AB75"/>
  <c r="AN62" s="1"/>
  <c r="Z75"/>
  <c r="AP62" s="1"/>
  <c r="X75"/>
  <c r="T75"/>
  <c r="R75"/>
  <c r="N75"/>
  <c r="J75"/>
  <c r="AG74"/>
  <c r="AF74"/>
  <c r="AB74"/>
  <c r="AN43" s="1"/>
  <c r="Z74"/>
  <c r="AP43" s="1"/>
  <c r="X74"/>
  <c r="T74"/>
  <c r="R74"/>
  <c r="N74"/>
  <c r="J74"/>
  <c r="AG73"/>
  <c r="AF73"/>
  <c r="AB73"/>
  <c r="AN44" s="1"/>
  <c r="Z73"/>
  <c r="AP44" s="1"/>
  <c r="X73"/>
  <c r="T73"/>
  <c r="R73"/>
  <c r="N73"/>
  <c r="J73"/>
  <c r="AG72"/>
  <c r="AF72"/>
  <c r="AB72"/>
  <c r="AN41" s="1"/>
  <c r="Z72"/>
  <c r="AP41" s="1"/>
  <c r="X72"/>
  <c r="T72"/>
  <c r="R72"/>
  <c r="P72"/>
  <c r="N72"/>
  <c r="J72"/>
  <c r="AG71"/>
  <c r="AF71"/>
  <c r="AB71"/>
  <c r="AN39" s="1"/>
  <c r="Z71"/>
  <c r="AP39" s="1"/>
  <c r="X71"/>
  <c r="T71"/>
  <c r="R71"/>
  <c r="P71"/>
  <c r="N71"/>
  <c r="J71"/>
  <c r="AG70"/>
  <c r="AF70"/>
  <c r="AB70"/>
  <c r="AN78" s="1"/>
  <c r="Z70"/>
  <c r="AP78" s="1"/>
  <c r="X70"/>
  <c r="T70"/>
  <c r="R70"/>
  <c r="N70"/>
  <c r="J70"/>
  <c r="AG69"/>
  <c r="AF69"/>
  <c r="AB69"/>
  <c r="AN71" s="1"/>
  <c r="Z69"/>
  <c r="AP71" s="1"/>
  <c r="X69"/>
  <c r="T69"/>
  <c r="R69"/>
  <c r="N69"/>
  <c r="J69"/>
  <c r="AG68"/>
  <c r="AF68"/>
  <c r="AB68"/>
  <c r="AN75" s="1"/>
  <c r="Z68"/>
  <c r="AP75" s="1"/>
  <c r="X68"/>
  <c r="T68"/>
  <c r="R68"/>
  <c r="N68"/>
  <c r="J68"/>
  <c r="AG67"/>
  <c r="AF67"/>
  <c r="AB67"/>
  <c r="AN60" s="1"/>
  <c r="Z67"/>
  <c r="AP60" s="1"/>
  <c r="X67"/>
  <c r="T67"/>
  <c r="R67"/>
  <c r="N67"/>
  <c r="J67"/>
  <c r="AG66"/>
  <c r="AF66"/>
  <c r="AB66"/>
  <c r="AN26" s="1"/>
  <c r="Z66"/>
  <c r="AP26" s="1"/>
  <c r="X66"/>
  <c r="T66"/>
  <c r="R66"/>
  <c r="N66"/>
  <c r="J66"/>
  <c r="AG65"/>
  <c r="AF65"/>
  <c r="AB65"/>
  <c r="Z65"/>
  <c r="AP25" s="1"/>
  <c r="X65"/>
  <c r="T65"/>
  <c r="R65"/>
  <c r="P65"/>
  <c r="N65"/>
  <c r="J65"/>
  <c r="AG64"/>
  <c r="AF64"/>
  <c r="AB64"/>
  <c r="AN38" s="1"/>
  <c r="Z64"/>
  <c r="AP38" s="1"/>
  <c r="X64"/>
  <c r="T64"/>
  <c r="R64"/>
  <c r="P64"/>
  <c r="N64"/>
  <c r="J64"/>
  <c r="AG63"/>
  <c r="AF63"/>
  <c r="AB63"/>
  <c r="AN74" s="1"/>
  <c r="Z63"/>
  <c r="AP74" s="1"/>
  <c r="X63"/>
  <c r="R63"/>
  <c r="N63"/>
  <c r="J63"/>
  <c r="AG62"/>
  <c r="AF62"/>
  <c r="AB62"/>
  <c r="AN67" s="1"/>
  <c r="Z62"/>
  <c r="AP67" s="1"/>
  <c r="X62"/>
  <c r="T62"/>
  <c r="R62"/>
  <c r="N62"/>
  <c r="J62"/>
  <c r="AG61"/>
  <c r="AF61"/>
  <c r="AB61"/>
  <c r="AN50" s="1"/>
  <c r="Z61"/>
  <c r="AP50" s="1"/>
  <c r="X61"/>
  <c r="T61"/>
  <c r="R61"/>
  <c r="N61"/>
  <c r="J61"/>
  <c r="AG60"/>
  <c r="AF60"/>
  <c r="AB60"/>
  <c r="AN61" s="1"/>
  <c r="Z60"/>
  <c r="AP61" s="1"/>
  <c r="X60"/>
  <c r="T60"/>
  <c r="R60"/>
  <c r="N60"/>
  <c r="J60"/>
  <c r="AG59"/>
  <c r="AF59"/>
  <c r="AB59"/>
  <c r="AN56" s="1"/>
  <c r="Z59"/>
  <c r="AP56" s="1"/>
  <c r="X59"/>
  <c r="R59"/>
  <c r="N59"/>
  <c r="J59"/>
  <c r="AG58"/>
  <c r="AF58"/>
  <c r="AB58"/>
  <c r="AN79" s="1"/>
  <c r="Z58"/>
  <c r="AP79" s="1"/>
  <c r="X58"/>
  <c r="R58"/>
  <c r="N58"/>
  <c r="J58"/>
  <c r="AG57"/>
  <c r="AF57"/>
  <c r="AB57"/>
  <c r="AN65" s="1"/>
  <c r="Z57"/>
  <c r="AP65" s="1"/>
  <c r="X57"/>
  <c r="R57"/>
  <c r="N57"/>
  <c r="J57"/>
  <c r="AG56"/>
  <c r="AF56"/>
  <c r="AB56"/>
  <c r="AN73" s="1"/>
  <c r="Z56"/>
  <c r="AP73" s="1"/>
  <c r="X56"/>
  <c r="R56"/>
  <c r="N56"/>
  <c r="J56"/>
  <c r="AG55"/>
  <c r="AF55"/>
  <c r="AB55"/>
  <c r="AN58" s="1"/>
  <c r="Z55"/>
  <c r="AP58" s="1"/>
  <c r="X55"/>
  <c r="R55"/>
  <c r="N55"/>
  <c r="J55"/>
  <c r="AG54"/>
  <c r="AF54"/>
  <c r="AB54"/>
  <c r="AN47" s="1"/>
  <c r="Z54"/>
  <c r="AP47" s="1"/>
  <c r="X54"/>
  <c r="T54"/>
  <c r="R54"/>
  <c r="N54"/>
  <c r="J54"/>
  <c r="AG53"/>
  <c r="AF53"/>
  <c r="AB53"/>
  <c r="AN63" s="1"/>
  <c r="Z53"/>
  <c r="AP63" s="1"/>
  <c r="X53"/>
  <c r="T53"/>
  <c r="R53"/>
  <c r="N53"/>
  <c r="J53"/>
  <c r="AG52"/>
  <c r="AF52"/>
  <c r="AB52"/>
  <c r="AN66" s="1"/>
  <c r="Z52"/>
  <c r="AP66" s="1"/>
  <c r="X52"/>
  <c r="R52"/>
  <c r="N52"/>
  <c r="J52"/>
  <c r="AG51"/>
  <c r="AF51"/>
  <c r="AB51"/>
  <c r="AN57" s="1"/>
  <c r="Z51"/>
  <c r="AP57" s="1"/>
  <c r="X51"/>
  <c r="R51"/>
  <c r="N51"/>
  <c r="J51"/>
  <c r="AG50"/>
  <c r="AF50"/>
  <c r="AB50"/>
  <c r="AN40" s="1"/>
  <c r="Z50"/>
  <c r="AP40" s="1"/>
  <c r="X50"/>
  <c r="T50"/>
  <c r="R50"/>
  <c r="N50"/>
  <c r="J50"/>
  <c r="AG49"/>
  <c r="AF49"/>
  <c r="AB49"/>
  <c r="AN36" s="1"/>
  <c r="Z49"/>
  <c r="AP36" s="1"/>
  <c r="X49"/>
  <c r="R49"/>
  <c r="N49"/>
  <c r="J49"/>
  <c r="AG48"/>
  <c r="AF48"/>
  <c r="AB48"/>
  <c r="AN52" s="1"/>
  <c r="Z48"/>
  <c r="AP52" s="1"/>
  <c r="X48"/>
  <c r="R48"/>
  <c r="N48"/>
  <c r="J48"/>
  <c r="AG47"/>
  <c r="AF47"/>
  <c r="AB47"/>
  <c r="AN34" s="1"/>
  <c r="Z47"/>
  <c r="AP34" s="1"/>
  <c r="X47"/>
  <c r="T47"/>
  <c r="R47"/>
  <c r="N47"/>
  <c r="J47"/>
  <c r="AG46"/>
  <c r="AF46"/>
  <c r="AB46"/>
  <c r="AN69" s="1"/>
  <c r="Z46"/>
  <c r="AP69" s="1"/>
  <c r="X46"/>
  <c r="R46"/>
  <c r="N46"/>
  <c r="J46"/>
  <c r="AG45"/>
  <c r="AF45"/>
  <c r="AB45"/>
  <c r="AN54" s="1"/>
  <c r="Z45"/>
  <c r="AP54" s="1"/>
  <c r="X45"/>
  <c r="T45"/>
  <c r="R45"/>
  <c r="N45"/>
  <c r="J45"/>
  <c r="AG44"/>
  <c r="AF44"/>
  <c r="AB44"/>
  <c r="AN64" s="1"/>
  <c r="Z44"/>
  <c r="AP64" s="1"/>
  <c r="X44"/>
  <c r="T44"/>
  <c r="R44"/>
  <c r="N44"/>
  <c r="J44"/>
  <c r="AG43"/>
  <c r="AF43"/>
  <c r="AB43"/>
  <c r="AN29" s="1"/>
  <c r="Z43"/>
  <c r="AP29" s="1"/>
  <c r="X43"/>
  <c r="T43"/>
  <c r="R43"/>
  <c r="N43"/>
  <c r="J43"/>
  <c r="AG42"/>
  <c r="AF42"/>
  <c r="AB42"/>
  <c r="AN35" s="1"/>
  <c r="Z42"/>
  <c r="AP35" s="1"/>
  <c r="X42"/>
  <c r="T42"/>
  <c r="R42"/>
  <c r="P42"/>
  <c r="N42"/>
  <c r="J42"/>
  <c r="AG41"/>
  <c r="AF41"/>
  <c r="AB41"/>
  <c r="Z41"/>
  <c r="AP55" s="1"/>
  <c r="V41"/>
  <c r="R41"/>
  <c r="N41"/>
  <c r="J41"/>
  <c r="AG40"/>
  <c r="AF40"/>
  <c r="AB40"/>
  <c r="Z40"/>
  <c r="AP21" s="1"/>
  <c r="X40"/>
  <c r="T40"/>
  <c r="R40"/>
  <c r="N40"/>
  <c r="J40"/>
  <c r="AG39"/>
  <c r="AF39"/>
  <c r="AB39"/>
  <c r="Z39"/>
  <c r="AP51" s="1"/>
  <c r="X39"/>
  <c r="T39"/>
  <c r="R39"/>
  <c r="N39"/>
  <c r="J39"/>
  <c r="AG38"/>
  <c r="AF38"/>
  <c r="AB38"/>
  <c r="Z38"/>
  <c r="AP17" s="1"/>
  <c r="X38"/>
  <c r="R38"/>
  <c r="N38"/>
  <c r="J38"/>
  <c r="AG37"/>
  <c r="AF37"/>
  <c r="AB37"/>
  <c r="AN16" s="1"/>
  <c r="Z37"/>
  <c r="AP16" s="1"/>
  <c r="T37"/>
  <c r="R37"/>
  <c r="P37"/>
  <c r="N37"/>
  <c r="J37"/>
  <c r="AG36"/>
  <c r="AF36"/>
  <c r="AB36"/>
  <c r="Z36"/>
  <c r="AP14" s="1"/>
  <c r="X36"/>
  <c r="R36"/>
  <c r="N36"/>
  <c r="J36"/>
  <c r="AG35"/>
  <c r="AF35"/>
  <c r="AB35"/>
  <c r="Z35"/>
  <c r="AP12" s="1"/>
  <c r="X35"/>
  <c r="T35"/>
  <c r="R35"/>
  <c r="N35"/>
  <c r="J35"/>
  <c r="AG34"/>
  <c r="AF34"/>
  <c r="AB34"/>
  <c r="Z34"/>
  <c r="AP48" s="1"/>
  <c r="X34"/>
  <c r="R34"/>
  <c r="N34"/>
  <c r="J34"/>
  <c r="AG33"/>
  <c r="AF33"/>
  <c r="AB33"/>
  <c r="Z33"/>
  <c r="AP31" s="1"/>
  <c r="X33"/>
  <c r="R33"/>
  <c r="N33"/>
  <c r="J33"/>
  <c r="AG32"/>
  <c r="AF32"/>
  <c r="AB32"/>
  <c r="Z32"/>
  <c r="AP20" s="1"/>
  <c r="X32"/>
  <c r="R32"/>
  <c r="N32"/>
  <c r="J32"/>
  <c r="AG31"/>
  <c r="AF31"/>
  <c r="AB31"/>
  <c r="Z31"/>
  <c r="AP9" s="1"/>
  <c r="X31"/>
  <c r="T31"/>
  <c r="R31"/>
  <c r="N31"/>
  <c r="J31"/>
  <c r="AG30"/>
  <c r="AF30"/>
  <c r="AB30"/>
  <c r="Z30"/>
  <c r="AP5" s="1"/>
  <c r="T30"/>
  <c r="R30"/>
  <c r="P30"/>
  <c r="N30"/>
  <c r="J30"/>
  <c r="AG29"/>
  <c r="AF29"/>
  <c r="AB29"/>
  <c r="AN3" s="1"/>
  <c r="Z29"/>
  <c r="AP3" s="1"/>
  <c r="T29"/>
  <c r="R29"/>
  <c r="P29"/>
  <c r="N29"/>
  <c r="J29"/>
  <c r="AG28"/>
  <c r="AF28"/>
  <c r="AB28"/>
  <c r="Z28"/>
  <c r="AP32" s="1"/>
  <c r="X28"/>
  <c r="R28"/>
  <c r="N28"/>
  <c r="J28"/>
  <c r="AG27"/>
  <c r="AF27"/>
  <c r="AB27"/>
  <c r="Z27"/>
  <c r="AP27" s="1"/>
  <c r="X27"/>
  <c r="T27"/>
  <c r="R27"/>
  <c r="N27"/>
  <c r="J27"/>
  <c r="AG26"/>
  <c r="AF26"/>
  <c r="AB26"/>
  <c r="Z26"/>
  <c r="AP23" s="1"/>
  <c r="X26"/>
  <c r="R26"/>
  <c r="N26"/>
  <c r="J26"/>
  <c r="AG25"/>
  <c r="AF25"/>
  <c r="AB25"/>
  <c r="Z25"/>
  <c r="AP18" s="1"/>
  <c r="X25"/>
  <c r="R25"/>
  <c r="N25"/>
  <c r="J25"/>
  <c r="AG24"/>
  <c r="AF24"/>
  <c r="AB24"/>
  <c r="Z24"/>
  <c r="AP13" s="1"/>
  <c r="X24"/>
  <c r="R24"/>
  <c r="N24"/>
  <c r="J24"/>
  <c r="AG23"/>
  <c r="AF23"/>
  <c r="AB23"/>
  <c r="Z23"/>
  <c r="AP10" s="1"/>
  <c r="T23"/>
  <c r="R23"/>
  <c r="P23"/>
  <c r="N23"/>
  <c r="J23"/>
  <c r="AG22"/>
  <c r="AF22"/>
  <c r="AB22"/>
  <c r="Z22"/>
  <c r="AP7" s="1"/>
  <c r="X22"/>
  <c r="T22"/>
  <c r="R22"/>
  <c r="N22"/>
  <c r="J22"/>
  <c r="AG21"/>
  <c r="AF21"/>
  <c r="AB21"/>
  <c r="AN46" s="1"/>
  <c r="Z21"/>
  <c r="Y21"/>
  <c r="AG20"/>
  <c r="AF20"/>
  <c r="AB20"/>
  <c r="AN30" s="1"/>
  <c r="Z20"/>
  <c r="Y20"/>
  <c r="AG19"/>
  <c r="AF19"/>
  <c r="AB19"/>
  <c r="AN22" s="1"/>
  <c r="Z19"/>
  <c r="Y19"/>
  <c r="AG18"/>
  <c r="AF18"/>
  <c r="AB18"/>
  <c r="AN8" s="1"/>
  <c r="Z18"/>
  <c r="Y18"/>
  <c r="AB17"/>
  <c r="AN76" s="1"/>
  <c r="Z17"/>
  <c r="Y17"/>
  <c r="AB16"/>
  <c r="AN68" s="1"/>
  <c r="Z16"/>
  <c r="Y16"/>
  <c r="AB15"/>
  <c r="AN59" s="1"/>
  <c r="Z15"/>
  <c r="Y15"/>
  <c r="AB14"/>
  <c r="AN53" s="1"/>
  <c r="Z14"/>
  <c r="Y14"/>
  <c r="AB13"/>
  <c r="AN49" s="1"/>
  <c r="Z13"/>
  <c r="AP49" s="1"/>
  <c r="Y13"/>
  <c r="AB12"/>
  <c r="AN42" s="1"/>
  <c r="Z12"/>
  <c r="Y12"/>
  <c r="AB11"/>
  <c r="AN37" s="1"/>
  <c r="Z11"/>
  <c r="Y11"/>
  <c r="AB10"/>
  <c r="AN33" s="1"/>
  <c r="Z10"/>
  <c r="Y10"/>
  <c r="AB9"/>
  <c r="AN28" s="1"/>
  <c r="Z9"/>
  <c r="Y9"/>
  <c r="AB8"/>
  <c r="AN24" s="1"/>
  <c r="Z8"/>
  <c r="Y8"/>
  <c r="AB7"/>
  <c r="AN19" s="1"/>
  <c r="Z7"/>
  <c r="Y7"/>
  <c r="AB6"/>
  <c r="AN15" s="1"/>
  <c r="Z6"/>
  <c r="Y6"/>
  <c r="AB5"/>
  <c r="AN11" s="1"/>
  <c r="Z5"/>
  <c r="Y5"/>
  <c r="AB4"/>
  <c r="AN6" s="1"/>
  <c r="Z4"/>
  <c r="Y4"/>
  <c r="AB3"/>
  <c r="AN4" s="1"/>
  <c r="Z3"/>
  <c r="Y3"/>
  <c r="AB2"/>
  <c r="AN2" s="1"/>
  <c r="Z2"/>
  <c r="Y2"/>
  <c r="AI22" i="2"/>
  <c r="AM88"/>
  <c r="AL88"/>
  <c r="AG88"/>
  <c r="AF88"/>
  <c r="AB88"/>
  <c r="Z88"/>
  <c r="X88"/>
  <c r="T88"/>
  <c r="R88"/>
  <c r="N88"/>
  <c r="J88"/>
  <c r="AM87"/>
  <c r="AL87"/>
  <c r="AG87"/>
  <c r="AF87"/>
  <c r="AB87"/>
  <c r="Z87"/>
  <c r="X87"/>
  <c r="R87"/>
  <c r="N87"/>
  <c r="J87"/>
  <c r="AM86"/>
  <c r="AL86"/>
  <c r="AG86"/>
  <c r="AF86"/>
  <c r="AB86"/>
  <c r="Z86"/>
  <c r="X86"/>
  <c r="R86"/>
  <c r="N86"/>
  <c r="J86"/>
  <c r="AM85"/>
  <c r="AL85"/>
  <c r="AG85"/>
  <c r="AF85"/>
  <c r="AB85"/>
  <c r="Z85"/>
  <c r="X85"/>
  <c r="R85"/>
  <c r="N85"/>
  <c r="J85"/>
  <c r="AM84"/>
  <c r="AL84"/>
  <c r="AG84"/>
  <c r="AF84"/>
  <c r="AB84"/>
  <c r="Z84"/>
  <c r="X84"/>
  <c r="T84"/>
  <c r="R84"/>
  <c r="N84"/>
  <c r="J84"/>
  <c r="AM83"/>
  <c r="AL83"/>
  <c r="AG83"/>
  <c r="AF83"/>
  <c r="AB83"/>
  <c r="Z83"/>
  <c r="X83"/>
  <c r="R83"/>
  <c r="N83"/>
  <c r="J83"/>
  <c r="AM82"/>
  <c r="AL82"/>
  <c r="AG82"/>
  <c r="AF82"/>
  <c r="AB82"/>
  <c r="Z82"/>
  <c r="X82"/>
  <c r="R82"/>
  <c r="N82"/>
  <c r="J82"/>
  <c r="AM81"/>
  <c r="AL81"/>
  <c r="AG81"/>
  <c r="AF81"/>
  <c r="AB81"/>
  <c r="Z81"/>
  <c r="X81"/>
  <c r="T81"/>
  <c r="R81"/>
  <c r="N81"/>
  <c r="J81"/>
  <c r="AM80"/>
  <c r="AL80"/>
  <c r="AG80"/>
  <c r="AF80"/>
  <c r="AB80"/>
  <c r="Z80"/>
  <c r="X80"/>
  <c r="T80"/>
  <c r="R80"/>
  <c r="N80"/>
  <c r="J80"/>
  <c r="AM79"/>
  <c r="AL79"/>
  <c r="AG79"/>
  <c r="AF79"/>
  <c r="AB79"/>
  <c r="Z79"/>
  <c r="X79"/>
  <c r="T79"/>
  <c r="R79"/>
  <c r="N79"/>
  <c r="L79"/>
  <c r="J79"/>
  <c r="AM78"/>
  <c r="AL78"/>
  <c r="AG78"/>
  <c r="AF78"/>
  <c r="AB78"/>
  <c r="Z78"/>
  <c r="X78"/>
  <c r="T78"/>
  <c r="R78"/>
  <c r="N78"/>
  <c r="J78"/>
  <c r="AM77"/>
  <c r="AL77"/>
  <c r="AG77"/>
  <c r="AF77"/>
  <c r="AB77"/>
  <c r="Z77"/>
  <c r="X77"/>
  <c r="T77"/>
  <c r="R77"/>
  <c r="P77"/>
  <c r="N77"/>
  <c r="J77"/>
  <c r="AM76"/>
  <c r="AL76"/>
  <c r="AG76"/>
  <c r="AF76"/>
  <c r="AB76"/>
  <c r="Z76"/>
  <c r="X76"/>
  <c r="T76"/>
  <c r="R76"/>
  <c r="N76"/>
  <c r="J76"/>
  <c r="AM75"/>
  <c r="AL75"/>
  <c r="AG75"/>
  <c r="AF75"/>
  <c r="AB75"/>
  <c r="Z75"/>
  <c r="X75"/>
  <c r="T75"/>
  <c r="R75"/>
  <c r="N75"/>
  <c r="J75"/>
  <c r="AM74"/>
  <c r="AL74"/>
  <c r="AG74"/>
  <c r="AF74"/>
  <c r="AB74"/>
  <c r="Z74"/>
  <c r="X74"/>
  <c r="T74"/>
  <c r="R74"/>
  <c r="N74"/>
  <c r="J74"/>
  <c r="AM73"/>
  <c r="AL73"/>
  <c r="AG73"/>
  <c r="AF73"/>
  <c r="AB73"/>
  <c r="Z73"/>
  <c r="X73"/>
  <c r="T73"/>
  <c r="R73"/>
  <c r="N73"/>
  <c r="J73"/>
  <c r="AM72"/>
  <c r="AL72"/>
  <c r="AG72"/>
  <c r="AF72"/>
  <c r="AB72"/>
  <c r="Z72"/>
  <c r="X72"/>
  <c r="T72"/>
  <c r="R72"/>
  <c r="P72"/>
  <c r="N72"/>
  <c r="J72"/>
  <c r="AM71"/>
  <c r="AL71"/>
  <c r="AG71"/>
  <c r="AF71"/>
  <c r="AB71"/>
  <c r="Z71"/>
  <c r="X71"/>
  <c r="T71"/>
  <c r="R71"/>
  <c r="P71"/>
  <c r="N71"/>
  <c r="J71"/>
  <c r="AM70"/>
  <c r="AL70"/>
  <c r="AG70"/>
  <c r="AF70"/>
  <c r="AB70"/>
  <c r="Z70"/>
  <c r="X70"/>
  <c r="T70"/>
  <c r="R70"/>
  <c r="N70"/>
  <c r="J70"/>
  <c r="AM69"/>
  <c r="AL69"/>
  <c r="AG69"/>
  <c r="AF69"/>
  <c r="AB69"/>
  <c r="Z69"/>
  <c r="X69"/>
  <c r="T69"/>
  <c r="R69"/>
  <c r="N69"/>
  <c r="L69"/>
  <c r="J69"/>
  <c r="AM68"/>
  <c r="AL68"/>
  <c r="AG68"/>
  <c r="AF68"/>
  <c r="AB68"/>
  <c r="Z68"/>
  <c r="X68"/>
  <c r="T68"/>
  <c r="R68"/>
  <c r="N68"/>
  <c r="L68"/>
  <c r="J68"/>
  <c r="AM67"/>
  <c r="AL67"/>
  <c r="AG67"/>
  <c r="AF67"/>
  <c r="AB67"/>
  <c r="Z67"/>
  <c r="X67"/>
  <c r="T67"/>
  <c r="R67"/>
  <c r="N67"/>
  <c r="J67"/>
  <c r="AM66"/>
  <c r="AL66"/>
  <c r="AG66"/>
  <c r="AF66"/>
  <c r="AB66"/>
  <c r="Z66"/>
  <c r="X66"/>
  <c r="T66"/>
  <c r="R66"/>
  <c r="N66"/>
  <c r="L66"/>
  <c r="J66"/>
  <c r="AM65"/>
  <c r="AL65"/>
  <c r="AG65"/>
  <c r="AF65"/>
  <c r="AB65"/>
  <c r="Z65"/>
  <c r="X65"/>
  <c r="T65"/>
  <c r="R65"/>
  <c r="P65"/>
  <c r="N65"/>
  <c r="L65"/>
  <c r="Y65" s="1"/>
  <c r="J65"/>
  <c r="AM64"/>
  <c r="AL64"/>
  <c r="AG64"/>
  <c r="AF64"/>
  <c r="AB64"/>
  <c r="Z64"/>
  <c r="X64"/>
  <c r="T64"/>
  <c r="R64"/>
  <c r="P64"/>
  <c r="N64"/>
  <c r="J64"/>
  <c r="AM63"/>
  <c r="AL63"/>
  <c r="AG63"/>
  <c r="AF63"/>
  <c r="AB63"/>
  <c r="Z63"/>
  <c r="X63"/>
  <c r="R63"/>
  <c r="N63"/>
  <c r="J63"/>
  <c r="AM62"/>
  <c r="AL62"/>
  <c r="AG62"/>
  <c r="AF62"/>
  <c r="AB62"/>
  <c r="Z62"/>
  <c r="X62"/>
  <c r="T62"/>
  <c r="R62"/>
  <c r="N62"/>
  <c r="J62"/>
  <c r="AM61"/>
  <c r="AL61"/>
  <c r="AG61"/>
  <c r="AF61"/>
  <c r="AB61"/>
  <c r="Z61"/>
  <c r="X61"/>
  <c r="T61"/>
  <c r="R61"/>
  <c r="N61"/>
  <c r="J61"/>
  <c r="AM60"/>
  <c r="AL60"/>
  <c r="AG60"/>
  <c r="AF60"/>
  <c r="AB60"/>
  <c r="Z60"/>
  <c r="X60"/>
  <c r="T60"/>
  <c r="R60"/>
  <c r="N60"/>
  <c r="J60"/>
  <c r="AM59"/>
  <c r="AL59"/>
  <c r="AG59"/>
  <c r="AF59"/>
  <c r="AB59"/>
  <c r="Z59"/>
  <c r="X59"/>
  <c r="T59"/>
  <c r="R59"/>
  <c r="N59"/>
  <c r="L59"/>
  <c r="J59"/>
  <c r="AM58"/>
  <c r="AL58"/>
  <c r="AG58"/>
  <c r="AF58"/>
  <c r="AB58"/>
  <c r="Z58"/>
  <c r="X58"/>
  <c r="R58"/>
  <c r="N58"/>
  <c r="J58"/>
  <c r="AM57"/>
  <c r="AL57"/>
  <c r="AG57"/>
  <c r="AF57"/>
  <c r="AB57"/>
  <c r="Z57"/>
  <c r="X57"/>
  <c r="R57"/>
  <c r="N57"/>
  <c r="J57"/>
  <c r="AM56"/>
  <c r="AL56"/>
  <c r="AG56"/>
  <c r="AF56"/>
  <c r="AB56"/>
  <c r="Z56"/>
  <c r="X56"/>
  <c r="T56"/>
  <c r="R56"/>
  <c r="N56"/>
  <c r="J56"/>
  <c r="AM55"/>
  <c r="AL55"/>
  <c r="AG55"/>
  <c r="AF55"/>
  <c r="AB55"/>
  <c r="Z55"/>
  <c r="X55"/>
  <c r="T55"/>
  <c r="R55"/>
  <c r="N55"/>
  <c r="L55"/>
  <c r="J55"/>
  <c r="AM54"/>
  <c r="AL54"/>
  <c r="AG54"/>
  <c r="AF54"/>
  <c r="AB54"/>
  <c r="Z54"/>
  <c r="X54"/>
  <c r="T54"/>
  <c r="R54"/>
  <c r="P54"/>
  <c r="N54"/>
  <c r="L54"/>
  <c r="Y54" s="1"/>
  <c r="J54"/>
  <c r="AM53"/>
  <c r="AL53"/>
  <c r="AG53"/>
  <c r="AF53"/>
  <c r="AB53"/>
  <c r="Z53"/>
  <c r="X53"/>
  <c r="T53"/>
  <c r="R53"/>
  <c r="N53"/>
  <c r="L53"/>
  <c r="J53"/>
  <c r="AM52"/>
  <c r="AL52"/>
  <c r="AG52"/>
  <c r="AF52"/>
  <c r="AB52"/>
  <c r="Z52"/>
  <c r="X52"/>
  <c r="R52"/>
  <c r="N52"/>
  <c r="J52"/>
  <c r="AM51"/>
  <c r="AL51"/>
  <c r="AG51"/>
  <c r="AF51"/>
  <c r="AB51"/>
  <c r="Z51"/>
  <c r="X51"/>
  <c r="T51"/>
  <c r="R51"/>
  <c r="N51"/>
  <c r="L51"/>
  <c r="J51"/>
  <c r="AM50"/>
  <c r="AL50"/>
  <c r="AG50"/>
  <c r="AF50"/>
  <c r="AB50"/>
  <c r="Z50"/>
  <c r="X50"/>
  <c r="T50"/>
  <c r="R50"/>
  <c r="N50"/>
  <c r="L50"/>
  <c r="J50"/>
  <c r="AM49"/>
  <c r="AL49"/>
  <c r="AG49"/>
  <c r="AF49"/>
  <c r="AB49"/>
  <c r="Z49"/>
  <c r="X49"/>
  <c r="T49"/>
  <c r="R49"/>
  <c r="N49"/>
  <c r="L49"/>
  <c r="J49"/>
  <c r="AM48"/>
  <c r="AL48"/>
  <c r="AG48"/>
  <c r="AF48"/>
  <c r="AB48"/>
  <c r="Z48"/>
  <c r="X48"/>
  <c r="T48"/>
  <c r="R48"/>
  <c r="N48"/>
  <c r="L48"/>
  <c r="J48"/>
  <c r="AM47"/>
  <c r="AL47"/>
  <c r="AG47"/>
  <c r="AF47"/>
  <c r="AB47"/>
  <c r="Z47"/>
  <c r="X47"/>
  <c r="T47"/>
  <c r="R47"/>
  <c r="N47"/>
  <c r="L47"/>
  <c r="J47"/>
  <c r="AM46"/>
  <c r="AL46"/>
  <c r="AG46"/>
  <c r="AF46"/>
  <c r="AB46"/>
  <c r="Z46"/>
  <c r="X46"/>
  <c r="T46"/>
  <c r="R46"/>
  <c r="P46"/>
  <c r="N46"/>
  <c r="J46"/>
  <c r="AM45"/>
  <c r="AL45"/>
  <c r="AG45"/>
  <c r="AF45"/>
  <c r="AB45"/>
  <c r="Z45"/>
  <c r="X45"/>
  <c r="T45"/>
  <c r="R45"/>
  <c r="N45"/>
  <c r="L45"/>
  <c r="J45"/>
  <c r="AM44"/>
  <c r="AL44"/>
  <c r="AG44"/>
  <c r="AF44"/>
  <c r="AB44"/>
  <c r="Z44"/>
  <c r="X44"/>
  <c r="T44"/>
  <c r="R44"/>
  <c r="N44"/>
  <c r="J44"/>
  <c r="AM43"/>
  <c r="AL43"/>
  <c r="AG43"/>
  <c r="AF43"/>
  <c r="AB43"/>
  <c r="Z43"/>
  <c r="X43"/>
  <c r="T43"/>
  <c r="R43"/>
  <c r="N43"/>
  <c r="J43"/>
  <c r="AM42"/>
  <c r="AL42"/>
  <c r="AG42"/>
  <c r="AF42"/>
  <c r="AB42"/>
  <c r="Z42"/>
  <c r="X42"/>
  <c r="T42"/>
  <c r="R42"/>
  <c r="P42"/>
  <c r="N42"/>
  <c r="L42"/>
  <c r="J42"/>
  <c r="AM41"/>
  <c r="AL41"/>
  <c r="AG41"/>
  <c r="AF41"/>
  <c r="AB41"/>
  <c r="Z41"/>
  <c r="V41"/>
  <c r="T41"/>
  <c r="R41"/>
  <c r="N41"/>
  <c r="L41"/>
  <c r="J41"/>
  <c r="AM40"/>
  <c r="AL40"/>
  <c r="AG40"/>
  <c r="AF40"/>
  <c r="AB40"/>
  <c r="Z40"/>
  <c r="X40"/>
  <c r="T40"/>
  <c r="R40"/>
  <c r="N40"/>
  <c r="L40"/>
  <c r="J40"/>
  <c r="AM39"/>
  <c r="AL39"/>
  <c r="AG39"/>
  <c r="AF39"/>
  <c r="AB39"/>
  <c r="Z39"/>
  <c r="X39"/>
  <c r="T39"/>
  <c r="R39"/>
  <c r="N39"/>
  <c r="L39"/>
  <c r="J39"/>
  <c r="AM38"/>
  <c r="AL38"/>
  <c r="AG38"/>
  <c r="AF38"/>
  <c r="AB38"/>
  <c r="Z38"/>
  <c r="X38"/>
  <c r="R38"/>
  <c r="N38"/>
  <c r="L38"/>
  <c r="J38"/>
  <c r="AM37"/>
  <c r="AL37"/>
  <c r="AG37"/>
  <c r="AF37"/>
  <c r="AB37"/>
  <c r="Z37"/>
  <c r="T37"/>
  <c r="R37"/>
  <c r="P37"/>
  <c r="N37"/>
  <c r="L37"/>
  <c r="Y37" s="1"/>
  <c r="J37"/>
  <c r="AM36"/>
  <c r="AL36"/>
  <c r="AG36"/>
  <c r="AF36"/>
  <c r="AB36"/>
  <c r="Z36"/>
  <c r="X36"/>
  <c r="T36"/>
  <c r="R36"/>
  <c r="N36"/>
  <c r="L36"/>
  <c r="J36"/>
  <c r="AM35"/>
  <c r="AL35"/>
  <c r="AG35"/>
  <c r="AF35"/>
  <c r="AB35"/>
  <c r="Z35"/>
  <c r="X35"/>
  <c r="T35"/>
  <c r="R35"/>
  <c r="N35"/>
  <c r="J35"/>
  <c r="AM34"/>
  <c r="AL34"/>
  <c r="AG34"/>
  <c r="AF34"/>
  <c r="AB34"/>
  <c r="Z34"/>
  <c r="X34"/>
  <c r="T34"/>
  <c r="R34"/>
  <c r="N34"/>
  <c r="J34"/>
  <c r="AM33"/>
  <c r="AL33"/>
  <c r="AG33"/>
  <c r="AF33"/>
  <c r="AB33"/>
  <c r="Z33"/>
  <c r="X33"/>
  <c r="R33"/>
  <c r="N33"/>
  <c r="L33"/>
  <c r="J33"/>
  <c r="AM32"/>
  <c r="AL32"/>
  <c r="AG32"/>
  <c r="AF32"/>
  <c r="AB32"/>
  <c r="Z32"/>
  <c r="X32"/>
  <c r="R32"/>
  <c r="N32"/>
  <c r="L32"/>
  <c r="J32"/>
  <c r="AM31"/>
  <c r="AL31"/>
  <c r="AG31"/>
  <c r="AF31"/>
  <c r="AB31"/>
  <c r="Z31"/>
  <c r="X31"/>
  <c r="T31"/>
  <c r="R31"/>
  <c r="N31"/>
  <c r="L31"/>
  <c r="J31"/>
  <c r="AM30"/>
  <c r="AL30"/>
  <c r="AG30"/>
  <c r="AF30"/>
  <c r="AB30"/>
  <c r="Z30"/>
  <c r="T30"/>
  <c r="R30"/>
  <c r="P30"/>
  <c r="N30"/>
  <c r="J30"/>
  <c r="AM29"/>
  <c r="AL29"/>
  <c r="AG29"/>
  <c r="AF29"/>
  <c r="AB29"/>
  <c r="Z29"/>
  <c r="T29"/>
  <c r="R29"/>
  <c r="P29"/>
  <c r="N29"/>
  <c r="J29"/>
  <c r="AM28"/>
  <c r="AL28"/>
  <c r="AG28"/>
  <c r="AF28"/>
  <c r="AB28"/>
  <c r="Z28"/>
  <c r="X28"/>
  <c r="R28"/>
  <c r="N28"/>
  <c r="J28"/>
  <c r="AM27"/>
  <c r="AL27"/>
  <c r="AG27"/>
  <c r="AF27"/>
  <c r="AB27"/>
  <c r="Z27"/>
  <c r="X27"/>
  <c r="T27"/>
  <c r="R27"/>
  <c r="N27"/>
  <c r="J27"/>
  <c r="AM26"/>
  <c r="AL26"/>
  <c r="AG26"/>
  <c r="AF26"/>
  <c r="AB26"/>
  <c r="Z26"/>
  <c r="X26"/>
  <c r="R26"/>
  <c r="N26"/>
  <c r="J26"/>
  <c r="AM25"/>
  <c r="AL25"/>
  <c r="AG25"/>
  <c r="AF25"/>
  <c r="AB25"/>
  <c r="Z25"/>
  <c r="X25"/>
  <c r="R25"/>
  <c r="N25"/>
  <c r="J25"/>
  <c r="AM24"/>
  <c r="AL24"/>
  <c r="AG24"/>
  <c r="AF24"/>
  <c r="AB24"/>
  <c r="Z24"/>
  <c r="X24"/>
  <c r="R24"/>
  <c r="P24"/>
  <c r="N24"/>
  <c r="J24"/>
  <c r="AM23"/>
  <c r="AL23"/>
  <c r="AG23"/>
  <c r="AF23"/>
  <c r="AB23"/>
  <c r="Z23"/>
  <c r="T23"/>
  <c r="R23"/>
  <c r="P23"/>
  <c r="N23"/>
  <c r="J23"/>
  <c r="AM22"/>
  <c r="AL22"/>
  <c r="AG22"/>
  <c r="AF22"/>
  <c r="AB22"/>
  <c r="Z22"/>
  <c r="X22"/>
  <c r="T22"/>
  <c r="R22"/>
  <c r="N22"/>
  <c r="J22"/>
  <c r="AM21"/>
  <c r="AL21"/>
  <c r="AG21"/>
  <c r="AF21"/>
  <c r="AB21"/>
  <c r="AA21"/>
  <c r="AA39" s="1"/>
  <c r="AH68" s="1"/>
  <c r="Z21"/>
  <c r="Y21"/>
  <c r="AM20"/>
  <c r="AL20"/>
  <c r="AG20"/>
  <c r="AF20"/>
  <c r="AB20"/>
  <c r="AA20"/>
  <c r="AH20" s="1"/>
  <c r="Z20"/>
  <c r="Y20"/>
  <c r="P59" s="1"/>
  <c r="AM19"/>
  <c r="AL19"/>
  <c r="AG19"/>
  <c r="AF19"/>
  <c r="AB19"/>
  <c r="Z19"/>
  <c r="AA19" s="1"/>
  <c r="Y19"/>
  <c r="P41" s="1"/>
  <c r="AM18"/>
  <c r="AL18"/>
  <c r="AG18"/>
  <c r="AF18"/>
  <c r="AB18"/>
  <c r="AA18"/>
  <c r="AH18" s="1"/>
  <c r="Z18"/>
  <c r="Y18"/>
  <c r="P31" s="1"/>
  <c r="AM17"/>
  <c r="AL17"/>
  <c r="AB17"/>
  <c r="AA17"/>
  <c r="AA77" s="1"/>
  <c r="Z17"/>
  <c r="Y17"/>
  <c r="L70" s="1"/>
  <c r="AM16"/>
  <c r="AL16"/>
  <c r="AB16"/>
  <c r="AA16"/>
  <c r="Z16"/>
  <c r="Y16"/>
  <c r="P78" s="1"/>
  <c r="AM15"/>
  <c r="AL15"/>
  <c r="AB15"/>
  <c r="AA15"/>
  <c r="Z15"/>
  <c r="Y15"/>
  <c r="L67" s="1"/>
  <c r="AM14"/>
  <c r="AL14"/>
  <c r="AB14"/>
  <c r="AA14"/>
  <c r="Z14"/>
  <c r="Y14"/>
  <c r="P44" s="1"/>
  <c r="AM13"/>
  <c r="AL13"/>
  <c r="AB13"/>
  <c r="AA13"/>
  <c r="Z13"/>
  <c r="Y13"/>
  <c r="P53" s="1"/>
  <c r="AM12"/>
  <c r="AL12"/>
  <c r="AB12"/>
  <c r="AA12"/>
  <c r="Z12"/>
  <c r="Y12"/>
  <c r="P74" s="1"/>
  <c r="AM11"/>
  <c r="AL11"/>
  <c r="AB11"/>
  <c r="AA11"/>
  <c r="AA64" s="1"/>
  <c r="AH76" s="1"/>
  <c r="Z11"/>
  <c r="Y11"/>
  <c r="L74" s="1"/>
  <c r="AM10"/>
  <c r="AL10"/>
  <c r="AB10"/>
  <c r="AA10"/>
  <c r="AA45" s="1"/>
  <c r="Z10"/>
  <c r="Y10"/>
  <c r="P47" s="1"/>
  <c r="AM9"/>
  <c r="AL9"/>
  <c r="AB9"/>
  <c r="AA9"/>
  <c r="Z9"/>
  <c r="Y9"/>
  <c r="P49" s="1"/>
  <c r="AM8"/>
  <c r="AL8"/>
  <c r="AB8"/>
  <c r="AA8"/>
  <c r="Z8"/>
  <c r="Y8"/>
  <c r="P79" s="1"/>
  <c r="AM7"/>
  <c r="AL7"/>
  <c r="AB7"/>
  <c r="AA7"/>
  <c r="Z7"/>
  <c r="Y7"/>
  <c r="P40" s="1"/>
  <c r="AM6"/>
  <c r="AL6"/>
  <c r="AB6"/>
  <c r="AA6"/>
  <c r="Z6"/>
  <c r="Y6"/>
  <c r="P52" s="1"/>
  <c r="AM5"/>
  <c r="AL5"/>
  <c r="AB5"/>
  <c r="AA5"/>
  <c r="Z5"/>
  <c r="Y5"/>
  <c r="L35" s="1"/>
  <c r="AM4"/>
  <c r="AL4"/>
  <c r="AB4"/>
  <c r="AA4"/>
  <c r="Z4"/>
  <c r="Y4"/>
  <c r="P22" s="1"/>
  <c r="AM3"/>
  <c r="AL3"/>
  <c r="AB3"/>
  <c r="AA3"/>
  <c r="AA24" s="1"/>
  <c r="AH24" s="1"/>
  <c r="Z3"/>
  <c r="Y3"/>
  <c r="L30" s="1"/>
  <c r="AM2"/>
  <c r="AL2"/>
  <c r="AB2"/>
  <c r="AA2"/>
  <c r="Z2"/>
  <c r="Y2"/>
  <c r="L29" s="1"/>
  <c r="AI28" i="3" l="1"/>
  <c r="AI34"/>
  <c r="AI41"/>
  <c r="AI43"/>
  <c r="AI54"/>
  <c r="AI85"/>
  <c r="AI22"/>
  <c r="AI31"/>
  <c r="AI37"/>
  <c r="AI45"/>
  <c r="AI42"/>
  <c r="AI25"/>
  <c r="AI66"/>
  <c r="AI30"/>
  <c r="AI49"/>
  <c r="AI50"/>
  <c r="AI53"/>
  <c r="AI77"/>
  <c r="AI38"/>
  <c r="AI83"/>
  <c r="AI87"/>
  <c r="AI46"/>
  <c r="AN25"/>
  <c r="AN55"/>
  <c r="AN21"/>
  <c r="AN51"/>
  <c r="AN17"/>
  <c r="AN14"/>
  <c r="AN12"/>
  <c r="AN48"/>
  <c r="AN31"/>
  <c r="AN20"/>
  <c r="AN9"/>
  <c r="AN5"/>
  <c r="AN27"/>
  <c r="AN23"/>
  <c r="AN32"/>
  <c r="AN18"/>
  <c r="AN13"/>
  <c r="AN7"/>
  <c r="AN10"/>
  <c r="T36"/>
  <c r="AO6"/>
  <c r="AR6" s="1"/>
  <c r="AA9"/>
  <c r="AQ28" s="1"/>
  <c r="AP28"/>
  <c r="L68"/>
  <c r="AO42"/>
  <c r="AR42" s="1"/>
  <c r="AA14"/>
  <c r="AQ53" s="1"/>
  <c r="AP53"/>
  <c r="T82"/>
  <c r="AO76"/>
  <c r="AR76" s="1"/>
  <c r="AA18"/>
  <c r="AP8"/>
  <c r="L35"/>
  <c r="AO11"/>
  <c r="AR11" s="1"/>
  <c r="AA10"/>
  <c r="AQ33" s="1"/>
  <c r="AP33"/>
  <c r="L46"/>
  <c r="AO49"/>
  <c r="AR49" s="1"/>
  <c r="AA15"/>
  <c r="AQ59" s="1"/>
  <c r="AP59"/>
  <c r="AA5"/>
  <c r="AQ11" s="1"/>
  <c r="AP11"/>
  <c r="L66"/>
  <c r="AO24"/>
  <c r="AR24" s="1"/>
  <c r="P41"/>
  <c r="AO22"/>
  <c r="AR22" s="1"/>
  <c r="AA2"/>
  <c r="AQ2" s="1"/>
  <c r="AP2"/>
  <c r="AA6"/>
  <c r="AQ15" s="1"/>
  <c r="AP15"/>
  <c r="T52"/>
  <c r="AO28"/>
  <c r="AR28" s="1"/>
  <c r="T56"/>
  <c r="AO53"/>
  <c r="AR53" s="1"/>
  <c r="P31"/>
  <c r="AO8"/>
  <c r="AR8" s="1"/>
  <c r="AA21"/>
  <c r="AQ46" s="1"/>
  <c r="AP46"/>
  <c r="T49"/>
  <c r="AO2"/>
  <c r="AR2" s="1"/>
  <c r="AA7"/>
  <c r="AQ19" s="1"/>
  <c r="AP19"/>
  <c r="L45"/>
  <c r="AO33"/>
  <c r="AR33" s="1"/>
  <c r="AA11"/>
  <c r="AQ37" s="1"/>
  <c r="AP37"/>
  <c r="L67"/>
  <c r="AO59"/>
  <c r="AR59" s="1"/>
  <c r="AA16"/>
  <c r="AQ68" s="1"/>
  <c r="AP68"/>
  <c r="AA20"/>
  <c r="AH20" s="1"/>
  <c r="AP30"/>
  <c r="T41"/>
  <c r="AO46"/>
  <c r="AR46" s="1"/>
  <c r="AA3"/>
  <c r="AQ4" s="1"/>
  <c r="AP4"/>
  <c r="AO15"/>
  <c r="AR15" s="1"/>
  <c r="L23"/>
  <c r="Y23" s="1"/>
  <c r="AJ22" s="1"/>
  <c r="AO4"/>
  <c r="AR4" s="1"/>
  <c r="AA4"/>
  <c r="AQ6" s="1"/>
  <c r="AP6"/>
  <c r="T32"/>
  <c r="AO19"/>
  <c r="AR19" s="1"/>
  <c r="AA8"/>
  <c r="AQ24" s="1"/>
  <c r="AP24"/>
  <c r="L74"/>
  <c r="AO37"/>
  <c r="AR37" s="1"/>
  <c r="AA12"/>
  <c r="AQ42" s="1"/>
  <c r="AP42"/>
  <c r="L79"/>
  <c r="AO68"/>
  <c r="AR68" s="1"/>
  <c r="AA17"/>
  <c r="AQ76" s="1"/>
  <c r="AP76"/>
  <c r="AA19"/>
  <c r="AP22"/>
  <c r="T33"/>
  <c r="AO30"/>
  <c r="AR30" s="1"/>
  <c r="AA13"/>
  <c r="AQ49" s="1"/>
  <c r="P34"/>
  <c r="P82"/>
  <c r="P38"/>
  <c r="P48"/>
  <c r="L30"/>
  <c r="Y30" s="1"/>
  <c r="AJ59" s="1"/>
  <c r="P53"/>
  <c r="P59"/>
  <c r="L24"/>
  <c r="L27"/>
  <c r="P33"/>
  <c r="P40"/>
  <c r="P43"/>
  <c r="P45"/>
  <c r="P52"/>
  <c r="P74"/>
  <c r="L22"/>
  <c r="T24"/>
  <c r="L26"/>
  <c r="L29"/>
  <c r="Y29" s="1"/>
  <c r="AJ58" s="1"/>
  <c r="P32"/>
  <c r="P36"/>
  <c r="P47"/>
  <c r="P54"/>
  <c r="P67"/>
  <c r="P69"/>
  <c r="P76"/>
  <c r="P78"/>
  <c r="P66"/>
  <c r="P68"/>
  <c r="P79"/>
  <c r="L25"/>
  <c r="L28"/>
  <c r="P39"/>
  <c r="P44"/>
  <c r="P46"/>
  <c r="P49"/>
  <c r="P73"/>
  <c r="T25"/>
  <c r="P22"/>
  <c r="P24"/>
  <c r="P25"/>
  <c r="P26"/>
  <c r="P28"/>
  <c r="L31"/>
  <c r="L32"/>
  <c r="L33"/>
  <c r="L34"/>
  <c r="T34"/>
  <c r="L36"/>
  <c r="L37"/>
  <c r="Y37" s="1"/>
  <c r="L42"/>
  <c r="Y42" s="1"/>
  <c r="L43"/>
  <c r="L44"/>
  <c r="T46"/>
  <c r="L47"/>
  <c r="L48"/>
  <c r="T48"/>
  <c r="L49"/>
  <c r="L50"/>
  <c r="L51"/>
  <c r="T51"/>
  <c r="L53"/>
  <c r="L54"/>
  <c r="L55"/>
  <c r="T55"/>
  <c r="L59"/>
  <c r="T59"/>
  <c r="L64"/>
  <c r="Y64" s="1"/>
  <c r="AJ77" s="1"/>
  <c r="L65"/>
  <c r="Y65" s="1"/>
  <c r="L69"/>
  <c r="L70"/>
  <c r="L73"/>
  <c r="L77"/>
  <c r="Y77" s="1"/>
  <c r="L78"/>
  <c r="L80"/>
  <c r="T26"/>
  <c r="L38"/>
  <c r="L39"/>
  <c r="L40"/>
  <c r="Y42" i="2"/>
  <c r="P56" s="1"/>
  <c r="Y29"/>
  <c r="AA32"/>
  <c r="AH61" s="1"/>
  <c r="Y30"/>
  <c r="P27" s="1"/>
  <c r="AA22"/>
  <c r="AH22" s="1"/>
  <c r="AA40"/>
  <c r="AH69" s="1"/>
  <c r="AA66"/>
  <c r="Y74"/>
  <c r="L84" s="1"/>
  <c r="Y84" s="1"/>
  <c r="AA73"/>
  <c r="AA81" s="1"/>
  <c r="AA46"/>
  <c r="AH75" s="1"/>
  <c r="AA79"/>
  <c r="AH85" s="1"/>
  <c r="AA29"/>
  <c r="AH58" s="1"/>
  <c r="AA30"/>
  <c r="AH59" s="1"/>
  <c r="AH74"/>
  <c r="AH38"/>
  <c r="Y40"/>
  <c r="Y79"/>
  <c r="T83" s="1"/>
  <c r="AH78"/>
  <c r="T28"/>
  <c r="P51"/>
  <c r="Y51" s="1"/>
  <c r="Y47"/>
  <c r="Y49"/>
  <c r="AA34"/>
  <c r="AH63" s="1"/>
  <c r="AH19"/>
  <c r="AA59"/>
  <c r="AH54" s="1"/>
  <c r="L58"/>
  <c r="L57"/>
  <c r="L56"/>
  <c r="L52"/>
  <c r="L82"/>
  <c r="L71"/>
  <c r="Y71" s="1"/>
  <c r="P70"/>
  <c r="Y70" s="1"/>
  <c r="L72"/>
  <c r="Y72" s="1"/>
  <c r="P83" s="1"/>
  <c r="Y31"/>
  <c r="Y53"/>
  <c r="P61" s="1"/>
  <c r="Y59"/>
  <c r="T32"/>
  <c r="AA36"/>
  <c r="AH65" s="1"/>
  <c r="L44"/>
  <c r="Y44" s="1"/>
  <c r="P63" s="1"/>
  <c r="AA48"/>
  <c r="AH32" s="1"/>
  <c r="L64"/>
  <c r="Y64" s="1"/>
  <c r="P84" s="1"/>
  <c r="AA65"/>
  <c r="AA74"/>
  <c r="L78"/>
  <c r="Y78" s="1"/>
  <c r="T86" s="1"/>
  <c r="L80"/>
  <c r="AH21"/>
  <c r="T24"/>
  <c r="T26"/>
  <c r="L28"/>
  <c r="AA28"/>
  <c r="AH28" s="1"/>
  <c r="P45"/>
  <c r="Y45" s="1"/>
  <c r="P66"/>
  <c r="Y66" s="1"/>
  <c r="P67"/>
  <c r="Y67" s="1"/>
  <c r="P68"/>
  <c r="Y68" s="1"/>
  <c r="P87" s="1"/>
  <c r="P69"/>
  <c r="Y69" s="1"/>
  <c r="L87" s="1"/>
  <c r="P73"/>
  <c r="P76"/>
  <c r="P82"/>
  <c r="P25"/>
  <c r="P26"/>
  <c r="P28"/>
  <c r="T33"/>
  <c r="AA33"/>
  <c r="AH62" s="1"/>
  <c r="L34"/>
  <c r="AA42"/>
  <c r="AH71" s="1"/>
  <c r="L43"/>
  <c r="AA44"/>
  <c r="AH73" s="1"/>
  <c r="L46"/>
  <c r="Y46" s="1"/>
  <c r="T63" s="1"/>
  <c r="AA49"/>
  <c r="AH30" s="1"/>
  <c r="AA51"/>
  <c r="AH33" s="1"/>
  <c r="T52"/>
  <c r="AA67"/>
  <c r="AA75" s="1"/>
  <c r="AH39" s="1"/>
  <c r="AA68"/>
  <c r="AH80" s="1"/>
  <c r="AA69"/>
  <c r="L73"/>
  <c r="Y73" s="1"/>
  <c r="L81" s="1"/>
  <c r="L77"/>
  <c r="Y77" s="1"/>
  <c r="T82"/>
  <c r="L22"/>
  <c r="Y22" s="1"/>
  <c r="L23"/>
  <c r="Y23" s="1"/>
  <c r="AA23"/>
  <c r="L24"/>
  <c r="Y24" s="1"/>
  <c r="L25"/>
  <c r="T25"/>
  <c r="AA25"/>
  <c r="AH25" s="1"/>
  <c r="L26"/>
  <c r="Y26" s="1"/>
  <c r="AA26"/>
  <c r="AH26" s="1"/>
  <c r="L27"/>
  <c r="P32"/>
  <c r="Y32" s="1"/>
  <c r="P33"/>
  <c r="Y33" s="1"/>
  <c r="P34"/>
  <c r="P36"/>
  <c r="Y36" s="1"/>
  <c r="P43"/>
  <c r="P48"/>
  <c r="Y48" s="1"/>
  <c r="P38"/>
  <c r="P39"/>
  <c r="Y39" s="1"/>
  <c r="AA31"/>
  <c r="AA62" s="1"/>
  <c r="AH56" s="1"/>
  <c r="AA41"/>
  <c r="AH70" s="1"/>
  <c r="AA43"/>
  <c r="AH72" s="1"/>
  <c r="AA47"/>
  <c r="AH29" s="1"/>
  <c r="AA53"/>
  <c r="AH49" s="1"/>
  <c r="AA54"/>
  <c r="AH47" s="1"/>
  <c r="AA55"/>
  <c r="AH48" s="1"/>
  <c r="AA78"/>
  <c r="AH84" s="1"/>
  <c r="AH83"/>
  <c r="AA37"/>
  <c r="AO35" i="3" l="1"/>
  <c r="AR35" s="1"/>
  <c r="AJ71"/>
  <c r="AO77"/>
  <c r="AR77" s="1"/>
  <c r="AJ84"/>
  <c r="AO25"/>
  <c r="AR25" s="1"/>
  <c r="AJ76"/>
  <c r="AO16"/>
  <c r="AR16" s="1"/>
  <c r="AJ65"/>
  <c r="AA42"/>
  <c r="AQ35" s="1"/>
  <c r="AA44"/>
  <c r="AQ64" s="1"/>
  <c r="AA64"/>
  <c r="AQ38" s="1"/>
  <c r="AQ22"/>
  <c r="Y31"/>
  <c r="AA46"/>
  <c r="AH75" s="1"/>
  <c r="AA30"/>
  <c r="AA27" s="1"/>
  <c r="AQ8"/>
  <c r="AA24"/>
  <c r="AA45"/>
  <c r="AQ54" s="1"/>
  <c r="AH19"/>
  <c r="AA54"/>
  <c r="AQ47" s="1"/>
  <c r="AA33"/>
  <c r="AA39"/>
  <c r="AH68" s="1"/>
  <c r="AA29"/>
  <c r="AH58" s="1"/>
  <c r="AH18"/>
  <c r="AA48"/>
  <c r="AQ52" s="1"/>
  <c r="AA67"/>
  <c r="AQ60" s="1"/>
  <c r="AA43"/>
  <c r="AQ29" s="1"/>
  <c r="Y66"/>
  <c r="Y74"/>
  <c r="AA31"/>
  <c r="AQ9" s="1"/>
  <c r="AQ30"/>
  <c r="AA25"/>
  <c r="AA47"/>
  <c r="Y68"/>
  <c r="AA59"/>
  <c r="AQ56" s="1"/>
  <c r="AA79"/>
  <c r="AQ70" s="1"/>
  <c r="AH21"/>
  <c r="AA73"/>
  <c r="AQ44" s="1"/>
  <c r="AA74"/>
  <c r="AQ43" s="1"/>
  <c r="AA69"/>
  <c r="AH81" s="1"/>
  <c r="AA49"/>
  <c r="AH30" s="1"/>
  <c r="AA32"/>
  <c r="AH61" s="1"/>
  <c r="AA77"/>
  <c r="AA68"/>
  <c r="AQ75" s="1"/>
  <c r="AA34"/>
  <c r="AQ48" s="1"/>
  <c r="AA22"/>
  <c r="AA65"/>
  <c r="AA40"/>
  <c r="AA53"/>
  <c r="AQ63" s="1"/>
  <c r="AA26"/>
  <c r="AA66"/>
  <c r="AQ26" s="1"/>
  <c r="AA37"/>
  <c r="AQ16" s="1"/>
  <c r="AA36"/>
  <c r="Y79"/>
  <c r="AA78"/>
  <c r="Y67"/>
  <c r="Y45"/>
  <c r="AA23"/>
  <c r="AA35" s="1"/>
  <c r="P84"/>
  <c r="AO38"/>
  <c r="AR38" s="1"/>
  <c r="P51"/>
  <c r="Y51" s="1"/>
  <c r="AO3"/>
  <c r="AR3" s="1"/>
  <c r="L61"/>
  <c r="AO10"/>
  <c r="AR10" s="1"/>
  <c r="P27"/>
  <c r="Y27" s="1"/>
  <c r="AO5"/>
  <c r="AR5" s="1"/>
  <c r="Y36"/>
  <c r="L41" s="1"/>
  <c r="Y69"/>
  <c r="AJ81" s="1"/>
  <c r="L60"/>
  <c r="P35"/>
  <c r="Y35" s="1"/>
  <c r="Y40"/>
  <c r="Y32"/>
  <c r="Y47"/>
  <c r="T57"/>
  <c r="Y53"/>
  <c r="AJ48" s="1"/>
  <c r="Y73"/>
  <c r="AJ36" s="1"/>
  <c r="Y43"/>
  <c r="AJ72" s="1"/>
  <c r="Y24"/>
  <c r="T28"/>
  <c r="Y28" s="1"/>
  <c r="Y39"/>
  <c r="Y46"/>
  <c r="AJ75" s="1"/>
  <c r="Y44"/>
  <c r="AJ73" s="1"/>
  <c r="Y54"/>
  <c r="Y22"/>
  <c r="AJ23" s="1"/>
  <c r="Y78"/>
  <c r="AJ87" s="1"/>
  <c r="Y59"/>
  <c r="Y49"/>
  <c r="Y33"/>
  <c r="Y26"/>
  <c r="Y48"/>
  <c r="Y25"/>
  <c r="L86"/>
  <c r="T85"/>
  <c r="L82"/>
  <c r="Y82" s="1"/>
  <c r="L72"/>
  <c r="Y72" s="1"/>
  <c r="AJ37" s="1"/>
  <c r="L71"/>
  <c r="Y71" s="1"/>
  <c r="P70"/>
  <c r="Y70" s="1"/>
  <c r="L58"/>
  <c r="L57"/>
  <c r="L56"/>
  <c r="L52"/>
  <c r="Y52" s="1"/>
  <c r="P56"/>
  <c r="P50"/>
  <c r="Y50" s="1"/>
  <c r="P60"/>
  <c r="Y34"/>
  <c r="Y52" i="2"/>
  <c r="P60"/>
  <c r="Y27"/>
  <c r="AA38"/>
  <c r="AH67" s="1"/>
  <c r="P50"/>
  <c r="Y50" s="1"/>
  <c r="AA27"/>
  <c r="AH27" s="1"/>
  <c r="T87"/>
  <c r="L75"/>
  <c r="Y38"/>
  <c r="P81"/>
  <c r="P80"/>
  <c r="P75"/>
  <c r="L62"/>
  <c r="Y62" s="1"/>
  <c r="T58"/>
  <c r="Y87"/>
  <c r="Y28"/>
  <c r="X41"/>
  <c r="Y41" s="1"/>
  <c r="T38"/>
  <c r="AH81"/>
  <c r="AA87"/>
  <c r="AH44" s="1"/>
  <c r="AH37"/>
  <c r="AA84"/>
  <c r="AH41" s="1"/>
  <c r="T85"/>
  <c r="L86"/>
  <c r="AH79"/>
  <c r="AA80"/>
  <c r="AH86" s="1"/>
  <c r="P58"/>
  <c r="Y58" s="1"/>
  <c r="P62"/>
  <c r="L63"/>
  <c r="Y63" s="1"/>
  <c r="P88"/>
  <c r="L83"/>
  <c r="Y83" s="1"/>
  <c r="L88"/>
  <c r="L76"/>
  <c r="Y76" s="1"/>
  <c r="P86" s="1"/>
  <c r="AA63"/>
  <c r="AH57" s="1"/>
  <c r="AH60"/>
  <c r="AA60"/>
  <c r="AH55" s="1"/>
  <c r="AH23"/>
  <c r="AA61"/>
  <c r="AH53" s="1"/>
  <c r="AA35"/>
  <c r="AH64" s="1"/>
  <c r="AA72"/>
  <c r="AH36" s="1"/>
  <c r="AA82"/>
  <c r="AH88" s="1"/>
  <c r="AH77"/>
  <c r="AA71"/>
  <c r="AA70"/>
  <c r="Y80"/>
  <c r="P85" s="1"/>
  <c r="AA50"/>
  <c r="AH31" s="1"/>
  <c r="Y43"/>
  <c r="Y56"/>
  <c r="AH66"/>
  <c r="AA52"/>
  <c r="AH34" s="1"/>
  <c r="AA58"/>
  <c r="AH52" s="1"/>
  <c r="AA57"/>
  <c r="AH50" s="1"/>
  <c r="AA56"/>
  <c r="AH51" s="1"/>
  <c r="AH87"/>
  <c r="AA85"/>
  <c r="AH46" s="1"/>
  <c r="L60"/>
  <c r="Y60" s="1"/>
  <c r="P35"/>
  <c r="Y35" s="1"/>
  <c r="L61"/>
  <c r="Y61" s="1"/>
  <c r="T57"/>
  <c r="Y25"/>
  <c r="Y81"/>
  <c r="L85" s="1"/>
  <c r="Y34"/>
  <c r="Y82"/>
  <c r="AO66" i="3" l="1"/>
  <c r="AR66" s="1"/>
  <c r="AJ31"/>
  <c r="AO78"/>
  <c r="AR78" s="1"/>
  <c r="AJ82"/>
  <c r="AO23"/>
  <c r="AR23" s="1"/>
  <c r="AJ27"/>
  <c r="AO57"/>
  <c r="AR57" s="1"/>
  <c r="AJ33"/>
  <c r="AO54"/>
  <c r="AR54" s="1"/>
  <c r="AJ74"/>
  <c r="AO52"/>
  <c r="AR52" s="1"/>
  <c r="AJ32"/>
  <c r="AO56"/>
  <c r="AR56" s="1"/>
  <c r="AJ53"/>
  <c r="AO13"/>
  <c r="AR13" s="1"/>
  <c r="AJ24"/>
  <c r="AO12"/>
  <c r="AR12" s="1"/>
  <c r="AJ64"/>
  <c r="AO75"/>
  <c r="AR75" s="1"/>
  <c r="AJ80"/>
  <c r="AO40"/>
  <c r="AR40" s="1"/>
  <c r="AJ34"/>
  <c r="AO18"/>
  <c r="AR18" s="1"/>
  <c r="AJ26"/>
  <c r="AO36"/>
  <c r="AR36" s="1"/>
  <c r="AJ29"/>
  <c r="AO47"/>
  <c r="AR47" s="1"/>
  <c r="AJ47"/>
  <c r="AO32"/>
  <c r="AR32" s="1"/>
  <c r="AJ25"/>
  <c r="AO21"/>
  <c r="AR21" s="1"/>
  <c r="AJ69"/>
  <c r="AO14"/>
  <c r="AR14" s="1"/>
  <c r="AJ66"/>
  <c r="AO48"/>
  <c r="AR48" s="1"/>
  <c r="AJ63"/>
  <c r="AO34"/>
  <c r="AR34" s="1"/>
  <c r="AJ30"/>
  <c r="AO27"/>
  <c r="AR27" s="1"/>
  <c r="AJ28"/>
  <c r="L84"/>
  <c r="Y84" s="1"/>
  <c r="AJ38"/>
  <c r="AO9"/>
  <c r="AR9" s="1"/>
  <c r="AJ60"/>
  <c r="AO80"/>
  <c r="AR80" s="1"/>
  <c r="AJ88"/>
  <c r="T83"/>
  <c r="AJ83"/>
  <c r="AO39"/>
  <c r="AR39" s="1"/>
  <c r="AJ35"/>
  <c r="AO31"/>
  <c r="AR31" s="1"/>
  <c r="AJ62"/>
  <c r="AO51"/>
  <c r="AR51" s="1"/>
  <c r="AJ68"/>
  <c r="AO20"/>
  <c r="AR20" s="1"/>
  <c r="AJ61"/>
  <c r="AO60"/>
  <c r="AR60" s="1"/>
  <c r="AJ79"/>
  <c r="AO26"/>
  <c r="AR26" s="1"/>
  <c r="AJ78"/>
  <c r="AH22"/>
  <c r="AH83"/>
  <c r="AA71"/>
  <c r="AQ39" s="1"/>
  <c r="L63"/>
  <c r="AA50"/>
  <c r="AH71"/>
  <c r="AH24"/>
  <c r="P62"/>
  <c r="P58"/>
  <c r="T87"/>
  <c r="AQ25"/>
  <c r="AQ31"/>
  <c r="AO43"/>
  <c r="AR43" s="1"/>
  <c r="AH73"/>
  <c r="AH26"/>
  <c r="AH63"/>
  <c r="AQ14"/>
  <c r="AA80"/>
  <c r="AA28"/>
  <c r="AH28" s="1"/>
  <c r="AA55"/>
  <c r="AH48" s="1"/>
  <c r="AQ5"/>
  <c r="AH72"/>
  <c r="AO70"/>
  <c r="AR70" s="1"/>
  <c r="AQ20"/>
  <c r="AQ51"/>
  <c r="AA38"/>
  <c r="T58"/>
  <c r="AQ77"/>
  <c r="AH60"/>
  <c r="AH76"/>
  <c r="AH79"/>
  <c r="AQ23"/>
  <c r="P87"/>
  <c r="AH38"/>
  <c r="AA62"/>
  <c r="AQ67" s="1"/>
  <c r="AA41"/>
  <c r="AQ55" s="1"/>
  <c r="AA84"/>
  <c r="AQ45" s="1"/>
  <c r="AA81"/>
  <c r="AH59"/>
  <c r="L62"/>
  <c r="AH23"/>
  <c r="AH65"/>
  <c r="P75"/>
  <c r="AA52"/>
  <c r="AH62"/>
  <c r="AQ69"/>
  <c r="AH32"/>
  <c r="AA61"/>
  <c r="AA87"/>
  <c r="AH44" s="1"/>
  <c r="AA60"/>
  <c r="AQ61" s="1"/>
  <c r="AQ7"/>
  <c r="AQ3"/>
  <c r="AH74"/>
  <c r="AA63"/>
  <c r="AQ74" s="1"/>
  <c r="AA51"/>
  <c r="AA75"/>
  <c r="AQ62" s="1"/>
  <c r="AA82"/>
  <c r="AH88" s="1"/>
  <c r="L75"/>
  <c r="AQ71"/>
  <c r="AQ18"/>
  <c r="AQ13"/>
  <c r="AH47"/>
  <c r="AQ10"/>
  <c r="AH84"/>
  <c r="AH78"/>
  <c r="AA70"/>
  <c r="AH82" s="1"/>
  <c r="AH77"/>
  <c r="AQ85"/>
  <c r="AA72"/>
  <c r="AQ12"/>
  <c r="AH64"/>
  <c r="AA58"/>
  <c r="AQ79" s="1"/>
  <c r="P80"/>
  <c r="Y80" s="1"/>
  <c r="AQ36"/>
  <c r="AQ34"/>
  <c r="AQ21"/>
  <c r="AH80"/>
  <c r="AA57"/>
  <c r="AA56"/>
  <c r="AH29"/>
  <c r="AH66"/>
  <c r="AH69"/>
  <c r="P81"/>
  <c r="T63"/>
  <c r="AO69"/>
  <c r="AR69" s="1"/>
  <c r="P61"/>
  <c r="Y61" s="1"/>
  <c r="AO63"/>
  <c r="AR63" s="1"/>
  <c r="P83"/>
  <c r="AO41"/>
  <c r="AR41" s="1"/>
  <c r="P63"/>
  <c r="AO64"/>
  <c r="AR64" s="1"/>
  <c r="T38"/>
  <c r="Y38" s="1"/>
  <c r="AO7"/>
  <c r="AR7" s="1"/>
  <c r="T86"/>
  <c r="AO85"/>
  <c r="AR85" s="1"/>
  <c r="P57"/>
  <c r="Y57" s="1"/>
  <c r="AO29"/>
  <c r="AR29" s="1"/>
  <c r="L87"/>
  <c r="AO71"/>
  <c r="AR71" s="1"/>
  <c r="L81"/>
  <c r="AO44"/>
  <c r="AR44" s="1"/>
  <c r="AH27"/>
  <c r="AQ27"/>
  <c r="P55"/>
  <c r="Y55" s="1"/>
  <c r="Y60"/>
  <c r="X41"/>
  <c r="Y41" s="1"/>
  <c r="L88"/>
  <c r="L76"/>
  <c r="Y76" s="1"/>
  <c r="AJ40" s="1"/>
  <c r="L83"/>
  <c r="P88"/>
  <c r="Y56"/>
  <c r="AA83" i="2"/>
  <c r="AH42" s="1"/>
  <c r="AH35"/>
  <c r="Y85"/>
  <c r="P57"/>
  <c r="Y57" s="1"/>
  <c r="P55"/>
  <c r="Y55" s="1"/>
  <c r="AH82"/>
  <c r="AA88"/>
  <c r="AH43" s="1"/>
  <c r="AA76"/>
  <c r="Y88"/>
  <c r="Y86"/>
  <c r="Y75"/>
  <c r="AO45" i="3" l="1"/>
  <c r="AR45" s="1"/>
  <c r="AJ42"/>
  <c r="AO58"/>
  <c r="AR58" s="1"/>
  <c r="AJ50"/>
  <c r="AO65"/>
  <c r="AR65" s="1"/>
  <c r="AJ51"/>
  <c r="AO17"/>
  <c r="AR17" s="1"/>
  <c r="AJ67"/>
  <c r="AO61"/>
  <c r="AR61" s="1"/>
  <c r="AJ54"/>
  <c r="P85"/>
  <c r="AJ85"/>
  <c r="AO55"/>
  <c r="AR55" s="1"/>
  <c r="AJ70"/>
  <c r="AO50"/>
  <c r="AR50" s="1"/>
  <c r="AJ55"/>
  <c r="AO73"/>
  <c r="AR73" s="1"/>
  <c r="AJ49"/>
  <c r="Y62"/>
  <c r="AH31"/>
  <c r="AH25"/>
  <c r="AQ32"/>
  <c r="AQ82"/>
  <c r="AH85"/>
  <c r="AH37"/>
  <c r="AQ40"/>
  <c r="AH50"/>
  <c r="AH49"/>
  <c r="AH54"/>
  <c r="Y58"/>
  <c r="AH35"/>
  <c r="AQ58"/>
  <c r="AH56"/>
  <c r="Y87"/>
  <c r="AQ17"/>
  <c r="AH67"/>
  <c r="AH86"/>
  <c r="AA83"/>
  <c r="AH42" s="1"/>
  <c r="AQ57"/>
  <c r="Y83"/>
  <c r="AH39"/>
  <c r="AQ84"/>
  <c r="AQ66"/>
  <c r="AQ50"/>
  <c r="Y63"/>
  <c r="AH87"/>
  <c r="AH57"/>
  <c r="AA85"/>
  <c r="AH33"/>
  <c r="AQ80"/>
  <c r="AQ86"/>
  <c r="AH36"/>
  <c r="AH55"/>
  <c r="AH70"/>
  <c r="AH34"/>
  <c r="Y81"/>
  <c r="Y75"/>
  <c r="AQ78"/>
  <c r="AA76"/>
  <c r="AH40" s="1"/>
  <c r="AQ41"/>
  <c r="AH52"/>
  <c r="AH53"/>
  <c r="AQ73"/>
  <c r="AA88"/>
  <c r="AQ65"/>
  <c r="AH51"/>
  <c r="AO82"/>
  <c r="AR82" s="1"/>
  <c r="P86"/>
  <c r="Y86" s="1"/>
  <c r="AO81"/>
  <c r="AR81" s="1"/>
  <c r="Y88"/>
  <c r="AH40" i="2"/>
  <c r="AA86"/>
  <c r="AH45" s="1"/>
  <c r="AO62" i="3" l="1"/>
  <c r="AR62" s="1"/>
  <c r="AJ39"/>
  <c r="AO74"/>
  <c r="AR74" s="1"/>
  <c r="AJ57"/>
  <c r="AO84"/>
  <c r="AR84" s="1"/>
  <c r="AJ44"/>
  <c r="AO79"/>
  <c r="AR79" s="1"/>
  <c r="AJ52"/>
  <c r="AO67"/>
  <c r="AR67" s="1"/>
  <c r="AJ56"/>
  <c r="AO83"/>
  <c r="AR83" s="1"/>
  <c r="AJ45"/>
  <c r="AO87"/>
  <c r="AR87" s="1"/>
  <c r="AJ46"/>
  <c r="AO86"/>
  <c r="AR86" s="1"/>
  <c r="AJ86"/>
  <c r="AO72"/>
  <c r="AR72" s="1"/>
  <c r="AJ41"/>
  <c r="AH41"/>
  <c r="AQ81"/>
  <c r="AQ72"/>
  <c r="L85"/>
  <c r="Y85" s="1"/>
  <c r="AA86"/>
  <c r="AQ87" s="1"/>
  <c r="AQ88"/>
  <c r="AQ83"/>
  <c r="AH43"/>
  <c r="AO88" l="1"/>
  <c r="AR88" s="1"/>
  <c r="AJ43"/>
  <c r="AH46"/>
  <c r="AH45"/>
</calcChain>
</file>

<file path=xl/sharedStrings.xml><?xml version="1.0" encoding="utf-8"?>
<sst xmlns="http://schemas.openxmlformats.org/spreadsheetml/2006/main" count="1142" uniqueCount="333">
  <si>
    <t>位置</t>
    <phoneticPr fontId="4" type="noConversion"/>
  </si>
  <si>
    <t>int</t>
    <phoneticPr fontId="4" type="noConversion"/>
  </si>
  <si>
    <t>A</t>
    <phoneticPr fontId="4" type="noConversion"/>
  </si>
  <si>
    <t>pos</t>
    <phoneticPr fontId="4" type="noConversion"/>
  </si>
  <si>
    <t>useTime</t>
    <phoneticPr fontId="4" type="noConversion"/>
  </si>
  <si>
    <t>建筑备注</t>
    <phoneticPr fontId="4" type="noConversion"/>
  </si>
  <si>
    <t>庄园</t>
  </si>
  <si>
    <t>橙子</t>
  </si>
  <si>
    <t>草莓</t>
  </si>
  <si>
    <t>香蕉</t>
  </si>
  <si>
    <t>苹果</t>
  </si>
  <si>
    <t>甜奶油</t>
  </si>
  <si>
    <t>奶酪</t>
  </si>
  <si>
    <t>焦糖布丁</t>
  </si>
  <si>
    <t>棒棒糖</t>
  </si>
  <si>
    <t>果味巧克力</t>
  </si>
  <si>
    <t>盆栽酸奶</t>
  </si>
  <si>
    <t>冰淇淋</t>
  </si>
  <si>
    <t>中华拉面</t>
  </si>
  <si>
    <t>中华汤包</t>
  </si>
  <si>
    <t>牛肉水饺</t>
  </si>
  <si>
    <t>鸡汤面</t>
  </si>
  <si>
    <t>冷面</t>
  </si>
  <si>
    <t>炒面面包</t>
  </si>
  <si>
    <t>丝袜</t>
  </si>
  <si>
    <t>裙装</t>
  </si>
  <si>
    <t>家居服</t>
  </si>
  <si>
    <t>凯蒂娃娃</t>
  </si>
  <si>
    <t>香巾</t>
  </si>
  <si>
    <t>公主裙</t>
  </si>
  <si>
    <t>冬日暖心</t>
  </si>
  <si>
    <t>OL套装</t>
  </si>
  <si>
    <t>性感女郎</t>
  </si>
  <si>
    <t>帅气女孩</t>
  </si>
  <si>
    <t>公主盛装</t>
  </si>
  <si>
    <t>女孩最爱</t>
  </si>
  <si>
    <t>服装店</t>
  </si>
  <si>
    <t>布丁狗汉堡店</t>
  </si>
  <si>
    <t>苹果派</t>
  </si>
  <si>
    <t>披萨</t>
  </si>
  <si>
    <t>炸鸡</t>
  </si>
  <si>
    <t>热狗</t>
  </si>
  <si>
    <t>汉堡包</t>
  </si>
  <si>
    <t>豪华套餐</t>
  </si>
  <si>
    <t>芝士鸡排</t>
  </si>
  <si>
    <t>水果色拉</t>
  </si>
  <si>
    <t>芝士汉堡肉</t>
  </si>
  <si>
    <t>牛排定食</t>
  </si>
  <si>
    <t>烤肉拼盘</t>
  </si>
  <si>
    <t>冰块</t>
  </si>
  <si>
    <t>酸奶</t>
  </si>
  <si>
    <t>橙汁</t>
  </si>
  <si>
    <t>热巧克力</t>
  </si>
  <si>
    <t>香蕉牛奶</t>
  </si>
  <si>
    <t>奶昔</t>
  </si>
  <si>
    <t>面包</t>
  </si>
  <si>
    <t>果酱</t>
  </si>
  <si>
    <t>生日蛋糕</t>
  </si>
  <si>
    <t>肉饼</t>
  </si>
  <si>
    <t>香肠</t>
  </si>
  <si>
    <t>烤鸡翅</t>
  </si>
  <si>
    <t>碳烤牛排</t>
  </si>
  <si>
    <t>鸡肉烧</t>
  </si>
  <si>
    <t>id</t>
    <phoneticPr fontId="4" type="noConversion"/>
  </si>
  <si>
    <t>道具ID</t>
    <phoneticPr fontId="4" type="noConversion"/>
  </si>
  <si>
    <t>产品备注</t>
    <phoneticPr fontId="4" type="noConversion"/>
  </si>
  <si>
    <t>建筑</t>
    <phoneticPr fontId="4" type="noConversion"/>
  </si>
  <si>
    <t>开启等级</t>
    <phoneticPr fontId="4" type="noConversion"/>
  </si>
  <si>
    <t>清理CD消耗</t>
    <phoneticPr fontId="4" type="noConversion"/>
  </si>
  <si>
    <t>合成需要材料[道具ID_数量,道具ID_数量]:粒子 [20010001_1,20010002_3]</t>
    <phoneticPr fontId="4" type="noConversion"/>
  </si>
  <si>
    <t>string</t>
    <phoneticPr fontId="4" type="noConversion"/>
  </si>
  <si>
    <t>itemID</t>
    <phoneticPr fontId="4" type="noConversion"/>
  </si>
  <si>
    <t>text1</t>
    <phoneticPr fontId="4" type="noConversion"/>
  </si>
  <si>
    <t>buildID</t>
    <phoneticPr fontId="4" type="noConversion"/>
  </si>
  <si>
    <t>text2</t>
    <phoneticPr fontId="4" type="noConversion"/>
  </si>
  <si>
    <t>level</t>
    <phoneticPr fontId="4" type="noConversion"/>
  </si>
  <si>
    <t>clear</t>
    <phoneticPr fontId="4" type="noConversion"/>
  </si>
  <si>
    <t>userProp</t>
    <phoneticPr fontId="4" type="noConversion"/>
  </si>
  <si>
    <t>0-1000000000</t>
    <phoneticPr fontId="4" type="noConversion"/>
  </si>
  <si>
    <t>0-100000000</t>
    <phoneticPr fontId="4" type="noConversion"/>
  </si>
  <si>
    <t>0-100</t>
    <phoneticPr fontId="4" type="noConversion"/>
  </si>
  <si>
    <t>0-10000000</t>
    <phoneticPr fontId="4" type="noConversion"/>
  </si>
  <si>
    <t>0-1000000</t>
    <phoneticPr fontId="4" type="noConversion"/>
  </si>
  <si>
    <t>使用时间（秒）</t>
    <phoneticPr fontId="4" type="noConversion"/>
  </si>
  <si>
    <t>道具价值</t>
  </si>
  <si>
    <t>总经验值</t>
  </si>
  <si>
    <t>int</t>
  </si>
  <si>
    <t>A</t>
  </si>
  <si>
    <t>Money</t>
  </si>
  <si>
    <t>EXP</t>
  </si>
  <si>
    <t>0-10000</t>
  </si>
  <si>
    <t>布丁狗甜品屋</t>
  </si>
  <si>
    <t>美乐蒂中华料理屋</t>
  </si>
  <si>
    <t>精品屋</t>
  </si>
  <si>
    <t>凯蒂主题餐厅</t>
  </si>
  <si>
    <t>饮料店</t>
  </si>
  <si>
    <t>烘焙店</t>
  </si>
  <si>
    <t>烧烤店</t>
  </si>
  <si>
    <t>首饰店</t>
  </si>
  <si>
    <t>凯蒂奢侈品店</t>
  </si>
  <si>
    <t>慕斯</t>
  </si>
  <si>
    <t>蛋糕</t>
  </si>
  <si>
    <t>奶油吐司</t>
  </si>
  <si>
    <t>巧克力曲奇</t>
  </si>
  <si>
    <t>毛毯</t>
  </si>
  <si>
    <t>丝织品</t>
  </si>
  <si>
    <t>丝巾</t>
  </si>
  <si>
    <t>香水</t>
  </si>
  <si>
    <t>手套</t>
  </si>
  <si>
    <t>皮外套</t>
  </si>
  <si>
    <t>水晶纱</t>
  </si>
  <si>
    <t>项链</t>
  </si>
  <si>
    <t>水晶鞋</t>
  </si>
  <si>
    <t>钱包</t>
  </si>
  <si>
    <t>高级香水</t>
  </si>
  <si>
    <t>香水娃娃</t>
  </si>
  <si>
    <t>水晶耳罩</t>
  </si>
  <si>
    <t>解锁</t>
    <phoneticPr fontId="4" type="noConversion"/>
  </si>
  <si>
    <t>ICONID</t>
    <phoneticPr fontId="15" type="noConversion"/>
  </si>
  <si>
    <t>物品</t>
  </si>
  <si>
    <t>解锁级</t>
    <phoneticPr fontId="4" type="noConversion"/>
  </si>
  <si>
    <t>等级</t>
  </si>
  <si>
    <t>分钟</t>
    <phoneticPr fontId="4" type="noConversion"/>
  </si>
  <si>
    <t>价值/秒</t>
    <phoneticPr fontId="4" type="noConversion"/>
  </si>
  <si>
    <t>材料</t>
    <phoneticPr fontId="4" type="noConversion"/>
  </si>
  <si>
    <t>验证</t>
    <phoneticPr fontId="4" type="noConversion"/>
  </si>
  <si>
    <t>数量</t>
    <phoneticPr fontId="4" type="noConversion"/>
  </si>
  <si>
    <t>订货价</t>
    <phoneticPr fontId="4" type="noConversion"/>
  </si>
  <si>
    <t>单价</t>
    <phoneticPr fontId="15" type="noConversion"/>
  </si>
  <si>
    <t>总价值</t>
    <phoneticPr fontId="4" type="noConversion"/>
  </si>
  <si>
    <t>产出经验</t>
    <phoneticPr fontId="4" type="noConversion"/>
  </si>
  <si>
    <t>总经验</t>
    <phoneticPr fontId="4" type="noConversion"/>
  </si>
  <si>
    <t>秒</t>
    <phoneticPr fontId="15" type="noConversion"/>
  </si>
  <si>
    <t>商店</t>
    <phoneticPr fontId="15" type="noConversion"/>
  </si>
  <si>
    <t>水</t>
  </si>
  <si>
    <t>订货</t>
    <phoneticPr fontId="4" type="noConversion"/>
  </si>
  <si>
    <t>牛奶</t>
  </si>
  <si>
    <t>糖</t>
  </si>
  <si>
    <t>鸡蛋</t>
  </si>
  <si>
    <t>面粉</t>
  </si>
  <si>
    <t>可可粉</t>
  </si>
  <si>
    <t>丝绸</t>
  </si>
  <si>
    <t>猪肉</t>
  </si>
  <si>
    <t>牛肉</t>
  </si>
  <si>
    <t>毛绒</t>
  </si>
  <si>
    <t>布</t>
  </si>
  <si>
    <t>鸡肉</t>
  </si>
  <si>
    <t>调味料</t>
  </si>
  <si>
    <t>订货</t>
    <phoneticPr fontId="4" type="noConversion"/>
  </si>
  <si>
    <t>香精</t>
  </si>
  <si>
    <t>皮革</t>
  </si>
  <si>
    <t>水晶</t>
  </si>
  <si>
    <t>果园</t>
    <phoneticPr fontId="4" type="noConversion"/>
  </si>
  <si>
    <t>果园</t>
    <phoneticPr fontId="4" type="noConversion"/>
  </si>
  <si>
    <t>甜品店</t>
  </si>
  <si>
    <t>鸡蛋</t>
    <phoneticPr fontId="4" type="noConversion"/>
  </si>
  <si>
    <t>果味巧克力</t>
    <phoneticPr fontId="4" type="noConversion"/>
  </si>
  <si>
    <t>糖</t>
    <phoneticPr fontId="4" type="noConversion"/>
  </si>
  <si>
    <t>可可粉</t>
    <phoneticPr fontId="4" type="noConversion"/>
  </si>
  <si>
    <t>草莓</t>
    <phoneticPr fontId="4" type="noConversion"/>
  </si>
  <si>
    <t>盆栽酸奶</t>
    <phoneticPr fontId="4" type="noConversion"/>
  </si>
  <si>
    <t>可可粉</t>
    <phoneticPr fontId="4" type="noConversion"/>
  </si>
  <si>
    <t>酸奶</t>
    <phoneticPr fontId="4" type="noConversion"/>
  </si>
  <si>
    <t>饮品店</t>
    <phoneticPr fontId="4" type="noConversion"/>
  </si>
  <si>
    <t>饮品店</t>
    <phoneticPr fontId="4" type="noConversion"/>
  </si>
  <si>
    <t>饮品店</t>
    <phoneticPr fontId="4" type="noConversion"/>
  </si>
  <si>
    <t>鸡蛋</t>
    <phoneticPr fontId="4" type="noConversion"/>
  </si>
  <si>
    <t>慕斯</t>
    <phoneticPr fontId="4" type="noConversion"/>
  </si>
  <si>
    <t>鸡蛋</t>
    <phoneticPr fontId="4" type="noConversion"/>
  </si>
  <si>
    <t>奶酪</t>
    <phoneticPr fontId="4" type="noConversion"/>
  </si>
  <si>
    <t>面包店</t>
    <phoneticPr fontId="4" type="noConversion"/>
  </si>
  <si>
    <t>蛋糕</t>
    <phoneticPr fontId="4" type="noConversion"/>
  </si>
  <si>
    <t>面粉</t>
    <phoneticPr fontId="4" type="noConversion"/>
  </si>
  <si>
    <t>糖</t>
    <phoneticPr fontId="4" type="noConversion"/>
  </si>
  <si>
    <t>面包店</t>
    <phoneticPr fontId="4" type="noConversion"/>
  </si>
  <si>
    <t>奶油吐司</t>
    <phoneticPr fontId="4" type="noConversion"/>
  </si>
  <si>
    <t>甜奶油</t>
    <phoneticPr fontId="4" type="noConversion"/>
  </si>
  <si>
    <t>巧克力曲奇</t>
    <phoneticPr fontId="4" type="noConversion"/>
  </si>
  <si>
    <t>面包店</t>
    <phoneticPr fontId="4" type="noConversion"/>
  </si>
  <si>
    <t>烧烤店</t>
    <phoneticPr fontId="4" type="noConversion"/>
  </si>
  <si>
    <t>面馆</t>
    <phoneticPr fontId="4" type="noConversion"/>
  </si>
  <si>
    <t>中华汤包</t>
    <phoneticPr fontId="4" type="noConversion"/>
  </si>
  <si>
    <t>面粉</t>
    <phoneticPr fontId="4" type="noConversion"/>
  </si>
  <si>
    <t>猪肉</t>
    <phoneticPr fontId="4" type="noConversion"/>
  </si>
  <si>
    <t>水</t>
    <phoneticPr fontId="4" type="noConversion"/>
  </si>
  <si>
    <t>牛肉水饺</t>
    <phoneticPr fontId="4" type="noConversion"/>
  </si>
  <si>
    <t>肉饼</t>
    <phoneticPr fontId="4" type="noConversion"/>
  </si>
  <si>
    <t>美乐蒂快餐厅</t>
    <phoneticPr fontId="4" type="noConversion"/>
  </si>
  <si>
    <t>苹果派</t>
    <phoneticPr fontId="4" type="noConversion"/>
  </si>
  <si>
    <t>凯蒂餐厅</t>
    <phoneticPr fontId="4" type="noConversion"/>
  </si>
  <si>
    <t>凯蒂餐厅</t>
    <phoneticPr fontId="4" type="noConversion"/>
  </si>
  <si>
    <t>凯蒂餐厅</t>
    <phoneticPr fontId="4" type="noConversion"/>
  </si>
  <si>
    <t>毛毯</t>
    <phoneticPr fontId="4" type="noConversion"/>
  </si>
  <si>
    <t>毛绒</t>
    <phoneticPr fontId="4" type="noConversion"/>
  </si>
  <si>
    <t>加工间</t>
    <phoneticPr fontId="4" type="noConversion"/>
  </si>
  <si>
    <t>丝织品</t>
    <phoneticPr fontId="4" type="noConversion"/>
  </si>
  <si>
    <t>丝绸</t>
    <phoneticPr fontId="4" type="noConversion"/>
  </si>
  <si>
    <t>丝巾</t>
    <phoneticPr fontId="4" type="noConversion"/>
  </si>
  <si>
    <t>香精</t>
    <phoneticPr fontId="4" type="noConversion"/>
  </si>
  <si>
    <t>香水</t>
    <phoneticPr fontId="4" type="noConversion"/>
  </si>
  <si>
    <t>香精</t>
    <phoneticPr fontId="4" type="noConversion"/>
  </si>
  <si>
    <t>水</t>
    <phoneticPr fontId="4" type="noConversion"/>
  </si>
  <si>
    <t>加工间</t>
    <phoneticPr fontId="4" type="noConversion"/>
  </si>
  <si>
    <t>手套</t>
    <phoneticPr fontId="4" type="noConversion"/>
  </si>
  <si>
    <t>布</t>
    <phoneticPr fontId="4" type="noConversion"/>
  </si>
  <si>
    <t>皮革</t>
    <phoneticPr fontId="4" type="noConversion"/>
  </si>
  <si>
    <t>皮外套</t>
    <phoneticPr fontId="4" type="noConversion"/>
  </si>
  <si>
    <t>毛绒</t>
    <phoneticPr fontId="4" type="noConversion"/>
  </si>
  <si>
    <t>水晶纱</t>
    <phoneticPr fontId="4" type="noConversion"/>
  </si>
  <si>
    <t>水晶</t>
    <phoneticPr fontId="4" type="noConversion"/>
  </si>
  <si>
    <t>丝织品</t>
    <phoneticPr fontId="4" type="noConversion"/>
  </si>
  <si>
    <t>加工间</t>
    <phoneticPr fontId="4" type="noConversion"/>
  </si>
  <si>
    <t>丝袜</t>
    <phoneticPr fontId="4" type="noConversion"/>
  </si>
  <si>
    <t>女孩精品店</t>
    <phoneticPr fontId="4" type="noConversion"/>
  </si>
  <si>
    <t>裙装</t>
    <phoneticPr fontId="4" type="noConversion"/>
  </si>
  <si>
    <t>家居服</t>
    <phoneticPr fontId="4" type="noConversion"/>
  </si>
  <si>
    <t>香巾</t>
    <phoneticPr fontId="4" type="noConversion"/>
  </si>
  <si>
    <t>丝巾</t>
    <phoneticPr fontId="4" type="noConversion"/>
  </si>
  <si>
    <t>香水</t>
    <phoneticPr fontId="4" type="noConversion"/>
  </si>
  <si>
    <t>公主裙</t>
    <phoneticPr fontId="4" type="noConversion"/>
  </si>
  <si>
    <t>丝绸</t>
    <phoneticPr fontId="4" type="noConversion"/>
  </si>
  <si>
    <t>项链</t>
    <phoneticPr fontId="4" type="noConversion"/>
  </si>
  <si>
    <t>配饰店</t>
    <phoneticPr fontId="4" type="noConversion"/>
  </si>
  <si>
    <t>水晶鞋</t>
    <phoneticPr fontId="4" type="noConversion"/>
  </si>
  <si>
    <t>皮革</t>
    <phoneticPr fontId="4" type="noConversion"/>
  </si>
  <si>
    <t>钱包</t>
    <phoneticPr fontId="4" type="noConversion"/>
  </si>
  <si>
    <t>高级香水</t>
    <phoneticPr fontId="4" type="noConversion"/>
  </si>
  <si>
    <t>水晶</t>
    <phoneticPr fontId="4" type="noConversion"/>
  </si>
  <si>
    <t>香水</t>
    <phoneticPr fontId="4" type="noConversion"/>
  </si>
  <si>
    <t>配饰店</t>
    <phoneticPr fontId="4" type="noConversion"/>
  </si>
  <si>
    <t>香水娃娃</t>
    <phoneticPr fontId="4" type="noConversion"/>
  </si>
  <si>
    <t>水晶耳罩</t>
    <phoneticPr fontId="4" type="noConversion"/>
  </si>
  <si>
    <t>丝织品</t>
    <phoneticPr fontId="4" type="noConversion"/>
  </si>
  <si>
    <t>毛绒</t>
    <phoneticPr fontId="4" type="noConversion"/>
  </si>
  <si>
    <t>OL套装</t>
    <phoneticPr fontId="4" type="noConversion"/>
  </si>
  <si>
    <t>丝袜</t>
    <phoneticPr fontId="4" type="noConversion"/>
  </si>
  <si>
    <t>裙装</t>
    <phoneticPr fontId="4" type="noConversion"/>
  </si>
  <si>
    <t>钱包</t>
    <phoneticPr fontId="4" type="noConversion"/>
  </si>
  <si>
    <t>服装店</t>
    <phoneticPr fontId="4" type="noConversion"/>
  </si>
  <si>
    <t>冬日暖心</t>
    <phoneticPr fontId="4" type="noConversion"/>
  </si>
  <si>
    <t>家居服</t>
    <phoneticPr fontId="4" type="noConversion"/>
  </si>
  <si>
    <t>毛毯</t>
    <phoneticPr fontId="4" type="noConversion"/>
  </si>
  <si>
    <t>女孩最爱</t>
    <phoneticPr fontId="4" type="noConversion"/>
  </si>
  <si>
    <t>项链</t>
    <phoneticPr fontId="4" type="noConversion"/>
  </si>
  <si>
    <t>公主盛装</t>
    <phoneticPr fontId="4" type="noConversion"/>
  </si>
  <si>
    <t>公主裙</t>
    <phoneticPr fontId="4" type="noConversion"/>
  </si>
  <si>
    <t>水晶鞋</t>
    <phoneticPr fontId="4" type="noConversion"/>
  </si>
  <si>
    <t>帅气女孩</t>
    <phoneticPr fontId="4" type="noConversion"/>
  </si>
  <si>
    <t>皮外套</t>
    <phoneticPr fontId="4" type="noConversion"/>
  </si>
  <si>
    <t>手套</t>
    <phoneticPr fontId="4" type="noConversion"/>
  </si>
  <si>
    <t>丝巾</t>
    <phoneticPr fontId="4" type="noConversion"/>
  </si>
  <si>
    <t>性感女郎</t>
    <phoneticPr fontId="4" type="noConversion"/>
  </si>
  <si>
    <t>水晶纱</t>
    <phoneticPr fontId="4" type="noConversion"/>
  </si>
  <si>
    <t>2003_1,2005_1</t>
  </si>
  <si>
    <t>2003_3</t>
  </si>
  <si>
    <t>2003_2,2005_2,2010_1</t>
  </si>
  <si>
    <t>2005_2,2003_2,2021_1</t>
  </si>
  <si>
    <t>2005_2,2018_1,2021_1</t>
  </si>
  <si>
    <t>2018_2,2004_1</t>
  </si>
  <si>
    <t>2005_1,2003_1,2002_2</t>
  </si>
  <si>
    <t>2014_1,2032_2</t>
  </si>
  <si>
    <t>2014_2,2027_1,2001_2</t>
  </si>
  <si>
    <t>2014_1,2034_1</t>
  </si>
  <si>
    <t>2014_2,2048_1,2052_1</t>
  </si>
  <si>
    <t>2014_1,2002_2,2052_1</t>
  </si>
  <si>
    <t>2015_2,2014_2,2027_1</t>
  </si>
  <si>
    <t>2024_1</t>
  </si>
  <si>
    <t>2024_2</t>
  </si>
  <si>
    <t>2036_2,2041_2</t>
  </si>
  <si>
    <t>2036_1,2041_1</t>
  </si>
  <si>
    <t>2025_1,2059_1</t>
  </si>
  <si>
    <t>2077_1,2023_3</t>
  </si>
  <si>
    <t>2042_1,2037_1</t>
  </si>
  <si>
    <t>2038_1,2040_1,2069_1</t>
  </si>
  <si>
    <t>2077_1,2038_1</t>
  </si>
  <si>
    <t>2070_1,2074_1,2025_1</t>
  </si>
  <si>
    <t>2076_1,2080_1,2084_1</t>
  </si>
  <si>
    <t>2085_1,2081_1,2076_1</t>
  </si>
  <si>
    <t>2014_2,2045_1</t>
  </si>
  <si>
    <t>2014_1,2028_1,2052_1</t>
  </si>
  <si>
    <t>2014_1,2048_1</t>
  </si>
  <si>
    <t>2015_1,2028_1,2009_2</t>
  </si>
  <si>
    <t>2015_1,2034_1,2052_1</t>
  </si>
  <si>
    <t>2015_1,2008_1,2053_1</t>
  </si>
  <si>
    <t>2009_2,2062_2</t>
  </si>
  <si>
    <t>2021_1,2029_1,2045_1</t>
  </si>
  <si>
    <t>2009_2,2034_1</t>
  </si>
  <si>
    <t>2053_1,2008_1</t>
  </si>
  <si>
    <t>2008_1,2063_1,2068_1</t>
  </si>
  <si>
    <t>2001_2</t>
  </si>
  <si>
    <t>2003_2</t>
  </si>
  <si>
    <t>2001_3,2007_1</t>
  </si>
  <si>
    <t>2001_2,2003_2,2018_1</t>
  </si>
  <si>
    <t>2001_2,2003_2,2029_1</t>
  </si>
  <si>
    <t>2010_2,2003_2,2021_1</t>
  </si>
  <si>
    <t>2010_1,2009_1</t>
  </si>
  <si>
    <t>2014_1,2010_2,2005_1</t>
  </si>
  <si>
    <t>2014_2</t>
  </si>
  <si>
    <t>2014_2,2010_1,2006_1</t>
  </si>
  <si>
    <t>2045_1,2010_2</t>
  </si>
  <si>
    <t>2014_1,2018_1</t>
  </si>
  <si>
    <t>2032_2</t>
  </si>
  <si>
    <t>2027_2,2052_1</t>
  </si>
  <si>
    <t>2048_1,2052_1</t>
  </si>
  <si>
    <t>2032_2,2052_1</t>
  </si>
  <si>
    <t>2048_1,2045_1,2052_1</t>
  </si>
  <si>
    <t>2036_2</t>
  </si>
  <si>
    <t>2023_2</t>
  </si>
  <si>
    <t>2023_1,2058_1</t>
  </si>
  <si>
    <t>2058_1,2001_3</t>
  </si>
  <si>
    <t>2041_1,2067_1</t>
  </si>
  <si>
    <t>2067_1,2036_2</t>
  </si>
  <si>
    <t>2075_1,2024_1</t>
  </si>
  <si>
    <t>2075_1</t>
  </si>
  <si>
    <t>2075_1,2067_1</t>
  </si>
  <si>
    <t>2067_1,2023_1</t>
  </si>
  <si>
    <t>2075_1,2059_1</t>
  </si>
  <si>
    <t>2043_1,2059_1</t>
  </si>
  <si>
    <t>2024_1,2036_2,2075_1</t>
  </si>
  <si>
    <t>解锁</t>
    <phoneticPr fontId="4" type="noConversion"/>
  </si>
  <si>
    <t>级别</t>
    <phoneticPr fontId="4" type="noConversion"/>
  </si>
  <si>
    <t>时间</t>
    <phoneticPr fontId="4" type="noConversion"/>
  </si>
  <si>
    <t>价值</t>
    <phoneticPr fontId="4" type="noConversion"/>
  </si>
  <si>
    <t>经验</t>
    <phoneticPr fontId="4" type="noConversion"/>
  </si>
  <si>
    <t>总经</t>
    <phoneticPr fontId="4" type="noConversion"/>
  </si>
  <si>
    <t>钻石</t>
    <phoneticPr fontId="4" type="noConversion"/>
  </si>
  <si>
    <t>首饰店</t>
    <phoneticPr fontId="4" type="noConversion"/>
  </si>
  <si>
    <t>蛋糕</t>
    <phoneticPr fontId="4" type="noConversion"/>
  </si>
  <si>
    <t>2013_1,2021_1,2045_1,2006_1</t>
  </si>
  <si>
    <t>职业女装</t>
    <phoneticPr fontId="4" type="noConversion"/>
  </si>
  <si>
    <t>浪漫樱花</t>
  </si>
  <si>
    <t>浪漫樱花</t>
    <phoneticPr fontId="4" type="noConversion"/>
  </si>
  <si>
    <t>职业女装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</si>
</sst>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0000_ "/>
    <numFmt numFmtId="178" formatCode="0_);[Red]\(0\)"/>
    <numFmt numFmtId="179" formatCode="0.00000_);[Red]\(0.00000\)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color indexed="8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0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>
      <alignment vertical="center"/>
    </xf>
  </cellStyleXfs>
  <cellXfs count="129">
    <xf numFmtId="0" fontId="0" fillId="0" borderId="0" xfId="0"/>
    <xf numFmtId="0" fontId="6" fillId="0" borderId="0" xfId="0" applyFont="1" applyAlignment="1">
      <alignment horizontal="center" vertical="center" wrapText="1"/>
    </xf>
    <xf numFmtId="0" fontId="7" fillId="3" borderId="0" xfId="0" applyFont="1" applyFill="1"/>
    <xf numFmtId="0" fontId="7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7" fillId="7" borderId="0" xfId="1" applyFont="1" applyFill="1" applyAlignment="1">
      <alignment horizontal="center" vertical="center"/>
    </xf>
    <xf numFmtId="0" fontId="6" fillId="0" borderId="0" xfId="0" applyFont="1"/>
    <xf numFmtId="0" fontId="10" fillId="7" borderId="0" xfId="1" applyFont="1" applyFill="1" applyAlignment="1">
      <alignment horizontal="center" vertical="center"/>
    </xf>
    <xf numFmtId="0" fontId="9" fillId="7" borderId="0" xfId="1" applyFont="1" applyFill="1" applyAlignment="1">
      <alignment horizontal="center" vertical="center"/>
    </xf>
    <xf numFmtId="0" fontId="9" fillId="7" borderId="0" xfId="0" applyFont="1" applyFill="1"/>
    <xf numFmtId="0" fontId="10" fillId="8" borderId="0" xfId="1" applyFont="1" applyFill="1" applyAlignment="1">
      <alignment horizontal="center" vertical="center"/>
    </xf>
    <xf numFmtId="0" fontId="9" fillId="8" borderId="0" xfId="1" applyFont="1" applyFill="1" applyAlignment="1">
      <alignment horizontal="center" vertical="center"/>
    </xf>
    <xf numFmtId="0" fontId="9" fillId="8" borderId="0" xfId="0" applyFont="1" applyFill="1"/>
    <xf numFmtId="0" fontId="10" fillId="5" borderId="0" xfId="1" applyFont="1" applyFill="1" applyAlignment="1">
      <alignment horizontal="center" vertical="center"/>
    </xf>
    <xf numFmtId="0" fontId="9" fillId="5" borderId="0" xfId="1" applyFont="1" applyFill="1" applyAlignment="1">
      <alignment horizontal="center" vertical="center"/>
    </xf>
    <xf numFmtId="0" fontId="9" fillId="5" borderId="0" xfId="0" applyFont="1" applyFill="1"/>
    <xf numFmtId="0" fontId="10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3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/>
    <xf numFmtId="0" fontId="8" fillId="9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6" fillId="9" borderId="0" xfId="0" applyFont="1" applyFill="1"/>
    <xf numFmtId="0" fontId="8" fillId="4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3" fillId="3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3" fillId="5" borderId="0" xfId="1" applyFont="1" applyFill="1" applyAlignment="1">
      <alignment horizontal="center" vertical="center"/>
    </xf>
    <xf numFmtId="0" fontId="13" fillId="9" borderId="0" xfId="1" applyFont="1" applyFill="1" applyAlignment="1">
      <alignment horizontal="center" vertical="center"/>
    </xf>
    <xf numFmtId="0" fontId="13" fillId="8" borderId="0" xfId="1" applyFont="1" applyFill="1" applyAlignment="1">
      <alignment horizontal="center" vertical="center"/>
    </xf>
    <xf numFmtId="0" fontId="13" fillId="7" borderId="0" xfId="1" applyFont="1" applyFill="1" applyAlignment="1">
      <alignment horizontal="center" vertical="center"/>
    </xf>
    <xf numFmtId="0" fontId="13" fillId="6" borderId="0" xfId="1" applyFont="1" applyFill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176" fontId="13" fillId="0" borderId="0" xfId="1" applyNumberFormat="1" applyFont="1" applyAlignment="1">
      <alignment horizontal="center" vertical="center"/>
    </xf>
    <xf numFmtId="0" fontId="13" fillId="9" borderId="0" xfId="2" applyFont="1" applyFill="1" applyAlignment="1">
      <alignment horizontal="center" vertical="center"/>
    </xf>
    <xf numFmtId="0" fontId="13" fillId="10" borderId="0" xfId="2" applyFont="1" applyFill="1" applyAlignment="1">
      <alignment horizontal="center" vertical="center"/>
    </xf>
    <xf numFmtId="0" fontId="13" fillId="11" borderId="0" xfId="2" applyFont="1" applyFill="1" applyAlignment="1">
      <alignment horizontal="center" vertical="center"/>
    </xf>
    <xf numFmtId="0" fontId="16" fillId="0" borderId="0" xfId="204" applyFont="1" applyAlignment="1">
      <alignment horizontal="center" vertical="center"/>
    </xf>
    <xf numFmtId="0" fontId="2" fillId="0" borderId="0" xfId="204">
      <alignment vertical="center"/>
    </xf>
    <xf numFmtId="0" fontId="5" fillId="0" borderId="0" xfId="204" applyFont="1" applyFill="1" applyAlignment="1">
      <alignment horizontal="center" vertical="center"/>
    </xf>
    <xf numFmtId="0" fontId="13" fillId="0" borderId="0" xfId="1" applyFont="1">
      <alignment vertical="center"/>
    </xf>
    <xf numFmtId="0" fontId="13" fillId="0" borderId="0" xfId="1" applyNumberFormat="1" applyFont="1" applyAlignment="1">
      <alignment horizontal="center" vertical="center"/>
    </xf>
    <xf numFmtId="177" fontId="13" fillId="0" borderId="0" xfId="1" applyNumberFormat="1" applyFont="1" applyAlignment="1">
      <alignment horizontal="center" vertical="center"/>
    </xf>
    <xf numFmtId="176" fontId="13" fillId="0" borderId="0" xfId="1" applyNumberFormat="1" applyFont="1">
      <alignment vertical="center"/>
    </xf>
    <xf numFmtId="178" fontId="13" fillId="9" borderId="0" xfId="2" applyNumberFormat="1" applyFont="1" applyFill="1" applyAlignment="1">
      <alignment horizontal="center" vertical="center"/>
    </xf>
    <xf numFmtId="0" fontId="13" fillId="10" borderId="0" xfId="1" applyFont="1" applyFill="1" applyAlignment="1">
      <alignment horizontal="center" vertical="center"/>
    </xf>
    <xf numFmtId="178" fontId="13" fillId="11" borderId="0" xfId="2" applyNumberFormat="1" applyFont="1" applyFill="1" applyAlignment="1">
      <alignment horizontal="center" vertical="center"/>
    </xf>
    <xf numFmtId="0" fontId="5" fillId="0" borderId="0" xfId="204" applyFont="1" applyAlignment="1">
      <alignment horizontal="center" vertical="center"/>
    </xf>
    <xf numFmtId="0" fontId="5" fillId="12" borderId="0" xfId="204" applyFont="1" applyFill="1" applyAlignment="1">
      <alignment horizontal="center" vertical="center"/>
    </xf>
    <xf numFmtId="0" fontId="13" fillId="0" borderId="0" xfId="1" applyFont="1" applyFill="1">
      <alignment vertical="center"/>
    </xf>
    <xf numFmtId="179" fontId="13" fillId="0" borderId="0" xfId="1" applyNumberFormat="1" applyFont="1" applyAlignment="1">
      <alignment horizontal="center" vertical="center"/>
    </xf>
    <xf numFmtId="0" fontId="13" fillId="11" borderId="0" xfId="1" applyFont="1" applyFill="1" applyAlignment="1">
      <alignment horizontal="center" vertical="center"/>
    </xf>
    <xf numFmtId="0" fontId="8" fillId="3" borderId="0" xfId="204" applyFont="1" applyFill="1" applyBorder="1" applyAlignment="1">
      <alignment horizontal="center" vertical="center"/>
    </xf>
    <xf numFmtId="0" fontId="5" fillId="3" borderId="0" xfId="204" applyFont="1" applyFill="1" applyBorder="1" applyAlignment="1">
      <alignment horizontal="center" vertical="center"/>
    </xf>
    <xf numFmtId="0" fontId="17" fillId="13" borderId="0" xfId="1" applyFont="1" applyFill="1">
      <alignment vertical="center"/>
    </xf>
    <xf numFmtId="0" fontId="13" fillId="0" borderId="0" xfId="1" applyNumberFormat="1" applyFont="1" applyFill="1" applyAlignment="1">
      <alignment horizontal="center" vertical="center"/>
    </xf>
    <xf numFmtId="0" fontId="13" fillId="14" borderId="0" xfId="1" applyFont="1" applyFill="1" applyAlignment="1">
      <alignment horizontal="center" vertical="center"/>
    </xf>
    <xf numFmtId="0" fontId="8" fillId="2" borderId="0" xfId="204" applyFont="1" applyFill="1" applyBorder="1" applyAlignment="1">
      <alignment horizontal="center" vertical="center"/>
    </xf>
    <xf numFmtId="0" fontId="4" fillId="15" borderId="0" xfId="1" applyFont="1" applyFill="1">
      <alignment vertical="center"/>
    </xf>
    <xf numFmtId="0" fontId="13" fillId="15" borderId="0" xfId="1" applyFont="1" applyFill="1">
      <alignment vertical="center"/>
    </xf>
    <xf numFmtId="0" fontId="13" fillId="0" borderId="0" xfId="1" applyFont="1" applyBorder="1">
      <alignment vertical="center"/>
    </xf>
    <xf numFmtId="0" fontId="13" fillId="16" borderId="0" xfId="1" applyFont="1" applyFill="1" applyAlignment="1">
      <alignment horizontal="center" vertical="center"/>
    </xf>
    <xf numFmtId="0" fontId="5" fillId="9" borderId="0" xfId="204" applyFont="1" applyFill="1" applyBorder="1" applyAlignment="1">
      <alignment horizontal="center" vertical="center" wrapText="1"/>
    </xf>
    <xf numFmtId="0" fontId="13" fillId="0" borderId="0" xfId="1" applyFont="1" applyFill="1" applyBorder="1">
      <alignment vertical="center"/>
    </xf>
    <xf numFmtId="0" fontId="6" fillId="9" borderId="0" xfId="204" applyFont="1" applyFill="1" applyBorder="1" applyAlignment="1">
      <alignment horizontal="center" vertical="center" wrapText="1"/>
    </xf>
    <xf numFmtId="0" fontId="10" fillId="6" borderId="0" xfId="204" applyFont="1" applyFill="1" applyBorder="1" applyAlignment="1">
      <alignment horizontal="center" vertical="center" wrapText="1"/>
    </xf>
    <xf numFmtId="0" fontId="9" fillId="6" borderId="0" xfId="204" applyFont="1" applyFill="1" applyBorder="1" applyAlignment="1">
      <alignment horizontal="center" vertical="center" wrapText="1"/>
    </xf>
    <xf numFmtId="0" fontId="17" fillId="13" borderId="0" xfId="1" applyFont="1" applyFill="1" applyBorder="1">
      <alignment vertical="center"/>
    </xf>
    <xf numFmtId="0" fontId="10" fillId="4" borderId="0" xfId="204" applyFont="1" applyFill="1" applyBorder="1" applyAlignment="1">
      <alignment horizontal="center" vertical="center"/>
    </xf>
    <xf numFmtId="0" fontId="17" fillId="17" borderId="0" xfId="1" applyFont="1" applyFill="1" applyAlignment="1">
      <alignment horizontal="center" vertical="center"/>
    </xf>
    <xf numFmtId="0" fontId="13" fillId="18" borderId="0" xfId="1" applyFont="1" applyFill="1" applyAlignment="1">
      <alignment horizontal="center" vertical="center"/>
    </xf>
    <xf numFmtId="0" fontId="5" fillId="2" borderId="0" xfId="204" applyFont="1" applyFill="1" applyBorder="1" applyAlignment="1">
      <alignment horizontal="center" vertical="center"/>
    </xf>
    <xf numFmtId="0" fontId="10" fillId="7" borderId="0" xfId="204" applyFont="1" applyFill="1" applyAlignment="1">
      <alignment horizontal="center" vertical="center" wrapText="1"/>
    </xf>
    <xf numFmtId="0" fontId="13" fillId="19" borderId="0" xfId="1" applyFont="1" applyFill="1" applyAlignment="1">
      <alignment horizontal="center" vertical="center"/>
    </xf>
    <xf numFmtId="0" fontId="13" fillId="20" borderId="0" xfId="1" applyFont="1" applyFill="1" applyAlignment="1">
      <alignment horizontal="center" vertical="center"/>
    </xf>
    <xf numFmtId="0" fontId="10" fillId="8" borderId="0" xfId="204" applyFont="1" applyFill="1" applyAlignment="1">
      <alignment horizontal="center" vertical="center" wrapText="1"/>
    </xf>
    <xf numFmtId="0" fontId="10" fillId="5" borderId="0" xfId="204" applyFont="1" applyFill="1" applyAlignment="1">
      <alignment horizontal="center" vertical="center" wrapText="1"/>
    </xf>
    <xf numFmtId="0" fontId="13" fillId="21" borderId="0" xfId="1" applyFont="1" applyFill="1">
      <alignment vertical="center"/>
    </xf>
    <xf numFmtId="0" fontId="10" fillId="2" borderId="0" xfId="204" applyFont="1" applyFill="1" applyAlignment="1">
      <alignment horizontal="center" vertical="center" wrapText="1"/>
    </xf>
    <xf numFmtId="0" fontId="17" fillId="12" borderId="0" xfId="1" applyFont="1" applyFill="1" applyAlignment="1">
      <alignment horizontal="center" vertical="center"/>
    </xf>
    <xf numFmtId="0" fontId="10" fillId="3" borderId="0" xfId="204" applyFont="1" applyFill="1" applyAlignment="1">
      <alignment horizontal="center" vertical="center" wrapText="1"/>
    </xf>
    <xf numFmtId="0" fontId="17" fillId="22" borderId="0" xfId="1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" fillId="0" borderId="0" xfId="204" applyFont="1">
      <alignment vertical="center"/>
    </xf>
  </cellXfs>
  <cellStyles count="205">
    <cellStyle name="標準" xfId="4"/>
    <cellStyle name="常规" xfId="0" builtinId="0"/>
    <cellStyle name="常规 10" xfId="5"/>
    <cellStyle name="常规 11" xfId="6"/>
    <cellStyle name="常规 12" xfId="7"/>
    <cellStyle name="常规 13" xfId="8"/>
    <cellStyle name="常规 14" xfId="9"/>
    <cellStyle name="常规 15" xfId="10"/>
    <cellStyle name="常规 16" xfId="11"/>
    <cellStyle name="常规 17" xfId="12"/>
    <cellStyle name="常规 18" xfId="13"/>
    <cellStyle name="常规 19" xfId="14"/>
    <cellStyle name="常规 2" xfId="3"/>
    <cellStyle name="常规 2 10" xfId="15"/>
    <cellStyle name="常规 2 11" xfId="16"/>
    <cellStyle name="常规 2 12" xfId="17"/>
    <cellStyle name="常规 2 13" xfId="18"/>
    <cellStyle name="常规 2 14" xfId="19"/>
    <cellStyle name="常规 2 15" xfId="20"/>
    <cellStyle name="常规 2 16" xfId="21"/>
    <cellStyle name="常规 2 17" xfId="22"/>
    <cellStyle name="常规 2 18" xfId="23"/>
    <cellStyle name="常规 2 19" xfId="24"/>
    <cellStyle name="常规 2 2" xfId="2"/>
    <cellStyle name="常规 2 20" xfId="25"/>
    <cellStyle name="常规 2 21" xfId="26"/>
    <cellStyle name="常规 2 22" xfId="27"/>
    <cellStyle name="常规 2 23" xfId="28"/>
    <cellStyle name="常规 2 24" xfId="29"/>
    <cellStyle name="常规 2 25" xfId="30"/>
    <cellStyle name="常规 2 26" xfId="31"/>
    <cellStyle name="常规 2 27" xfId="32"/>
    <cellStyle name="常规 2 28" xfId="33"/>
    <cellStyle name="常规 2 29" xfId="34"/>
    <cellStyle name="常规 2 3" xfId="35"/>
    <cellStyle name="常规 2 30" xfId="36"/>
    <cellStyle name="常规 2 4" xfId="37"/>
    <cellStyle name="常规 2 5" xfId="38"/>
    <cellStyle name="常规 2 6" xfId="39"/>
    <cellStyle name="常规 2 7" xfId="40"/>
    <cellStyle name="常规 2 8" xfId="41"/>
    <cellStyle name="常规 2 9" xfId="42"/>
    <cellStyle name="常规 20" xfId="43"/>
    <cellStyle name="常规 21" xfId="44"/>
    <cellStyle name="常规 22" xfId="45"/>
    <cellStyle name="常规 23" xfId="46"/>
    <cellStyle name="常规 24" xfId="47"/>
    <cellStyle name="常规 25" xfId="48"/>
    <cellStyle name="常规 26" xfId="49"/>
    <cellStyle name="常规 27" xfId="50"/>
    <cellStyle name="常规 28" xfId="51"/>
    <cellStyle name="常规 29" xfId="52"/>
    <cellStyle name="常规 3" xfId="1"/>
    <cellStyle name="常规 3 10" xfId="53"/>
    <cellStyle name="常规 3 11" xfId="54"/>
    <cellStyle name="常规 3 12" xfId="55"/>
    <cellStyle name="常规 3 13" xfId="56"/>
    <cellStyle name="常规 3 14" xfId="57"/>
    <cellStyle name="常规 3 15" xfId="58"/>
    <cellStyle name="常规 3 16" xfId="59"/>
    <cellStyle name="常规 3 17" xfId="60"/>
    <cellStyle name="常规 3 18" xfId="61"/>
    <cellStyle name="常规 3 19" xfId="62"/>
    <cellStyle name="常规 3 2" xfId="63"/>
    <cellStyle name="常规 3 2 10" xfId="64"/>
    <cellStyle name="常规 3 2 11" xfId="65"/>
    <cellStyle name="常规 3 2 12" xfId="66"/>
    <cellStyle name="常规 3 2 13" xfId="67"/>
    <cellStyle name="常规 3 2 14" xfId="68"/>
    <cellStyle name="常规 3 2 15" xfId="69"/>
    <cellStyle name="常规 3 2 16" xfId="70"/>
    <cellStyle name="常规 3 2 17" xfId="71"/>
    <cellStyle name="常规 3 2 18" xfId="72"/>
    <cellStyle name="常规 3 2 19" xfId="73"/>
    <cellStyle name="常规 3 2 2" xfId="74"/>
    <cellStyle name="常规 3 2 2 10" xfId="75"/>
    <cellStyle name="常规 3 2 2 11" xfId="76"/>
    <cellStyle name="常规 3 2 2 12" xfId="77"/>
    <cellStyle name="常规 3 2 2 13" xfId="78"/>
    <cellStyle name="常规 3 2 2 14" xfId="79"/>
    <cellStyle name="常规 3 2 2 15" xfId="80"/>
    <cellStyle name="常规 3 2 2 16" xfId="81"/>
    <cellStyle name="常规 3 2 2 17" xfId="82"/>
    <cellStyle name="常规 3 2 2 18" xfId="83"/>
    <cellStyle name="常规 3 2 2 19" xfId="84"/>
    <cellStyle name="常规 3 2 2 2" xfId="85"/>
    <cellStyle name="常规 3 2 2 20" xfId="86"/>
    <cellStyle name="常规 3 2 2 21" xfId="87"/>
    <cellStyle name="常规 3 2 2 22" xfId="88"/>
    <cellStyle name="常规 3 2 2 23" xfId="89"/>
    <cellStyle name="常规 3 2 2 24" xfId="90"/>
    <cellStyle name="常规 3 2 2 25" xfId="91"/>
    <cellStyle name="常规 3 2 2 26" xfId="92"/>
    <cellStyle name="常规 3 2 2 27" xfId="93"/>
    <cellStyle name="常规 3 2 2 28" xfId="94"/>
    <cellStyle name="常规 3 2 2 29" xfId="95"/>
    <cellStyle name="常规 3 2 2 3" xfId="96"/>
    <cellStyle name="常规 3 2 2 4" xfId="97"/>
    <cellStyle name="常规 3 2 2 5" xfId="98"/>
    <cellStyle name="常规 3 2 2 6" xfId="99"/>
    <cellStyle name="常规 3 2 2 7" xfId="100"/>
    <cellStyle name="常规 3 2 2 8" xfId="101"/>
    <cellStyle name="常规 3 2 2 9" xfId="102"/>
    <cellStyle name="常规 3 2 20" xfId="103"/>
    <cellStyle name="常规 3 2 21" xfId="104"/>
    <cellStyle name="常规 3 2 22" xfId="105"/>
    <cellStyle name="常规 3 2 23" xfId="106"/>
    <cellStyle name="常规 3 2 24" xfId="107"/>
    <cellStyle name="常规 3 2 25" xfId="108"/>
    <cellStyle name="常规 3 2 26" xfId="109"/>
    <cellStyle name="常规 3 2 27" xfId="110"/>
    <cellStyle name="常规 3 2 28" xfId="111"/>
    <cellStyle name="常规 3 2 29" xfId="112"/>
    <cellStyle name="常规 3 2 3" xfId="113"/>
    <cellStyle name="常规 3 2 30" xfId="114"/>
    <cellStyle name="常规 3 2 4" xfId="115"/>
    <cellStyle name="常规 3 2 5" xfId="116"/>
    <cellStyle name="常规 3 2 6" xfId="117"/>
    <cellStyle name="常规 3 2 7" xfId="118"/>
    <cellStyle name="常规 3 2 8" xfId="119"/>
    <cellStyle name="常规 3 2 9" xfId="120"/>
    <cellStyle name="常规 3 20" xfId="121"/>
    <cellStyle name="常规 3 21" xfId="122"/>
    <cellStyle name="常规 3 22" xfId="123"/>
    <cellStyle name="常规 3 23" xfId="124"/>
    <cellStyle name="常规 3 24" xfId="125"/>
    <cellStyle name="常规 3 25" xfId="126"/>
    <cellStyle name="常规 3 26" xfId="127"/>
    <cellStyle name="常规 3 27" xfId="128"/>
    <cellStyle name="常规 3 28" xfId="129"/>
    <cellStyle name="常规 3 29" xfId="130"/>
    <cellStyle name="常规 3 3" xfId="131"/>
    <cellStyle name="常规 3 3 10" xfId="132"/>
    <cellStyle name="常规 3 3 11" xfId="133"/>
    <cellStyle name="常规 3 3 12" xfId="134"/>
    <cellStyle name="常规 3 3 13" xfId="135"/>
    <cellStyle name="常规 3 3 14" xfId="136"/>
    <cellStyle name="常规 3 3 15" xfId="137"/>
    <cellStyle name="常规 3 3 16" xfId="138"/>
    <cellStyle name="常规 3 3 17" xfId="139"/>
    <cellStyle name="常规 3 3 18" xfId="140"/>
    <cellStyle name="常规 3 3 19" xfId="141"/>
    <cellStyle name="常规 3 3 2" xfId="142"/>
    <cellStyle name="常规 3 3 20" xfId="143"/>
    <cellStyle name="常规 3 3 21" xfId="144"/>
    <cellStyle name="常规 3 3 22" xfId="145"/>
    <cellStyle name="常规 3 3 23" xfId="146"/>
    <cellStyle name="常规 3 3 24" xfId="147"/>
    <cellStyle name="常规 3 3 25" xfId="148"/>
    <cellStyle name="常规 3 3 26" xfId="149"/>
    <cellStyle name="常规 3 3 27" xfId="150"/>
    <cellStyle name="常规 3 3 28" xfId="151"/>
    <cellStyle name="常规 3 3 29" xfId="152"/>
    <cellStyle name="常规 3 3 3" xfId="153"/>
    <cellStyle name="常规 3 3 4" xfId="154"/>
    <cellStyle name="常规 3 3 5" xfId="155"/>
    <cellStyle name="常规 3 3 6" xfId="156"/>
    <cellStyle name="常规 3 3 7" xfId="157"/>
    <cellStyle name="常规 3 3 8" xfId="158"/>
    <cellStyle name="常规 3 3 9" xfId="159"/>
    <cellStyle name="常规 3 30" xfId="160"/>
    <cellStyle name="常规 3 4" xfId="161"/>
    <cellStyle name="常规 3 5" xfId="162"/>
    <cellStyle name="常规 3 6" xfId="163"/>
    <cellStyle name="常规 3 7" xfId="164"/>
    <cellStyle name="常规 3 8" xfId="165"/>
    <cellStyle name="常规 3 9" xfId="166"/>
    <cellStyle name="常规 30" xfId="167"/>
    <cellStyle name="常规 31" xfId="168"/>
    <cellStyle name="常规 32" xfId="169"/>
    <cellStyle name="常规 4" xfId="170"/>
    <cellStyle name="常规 4 10" xfId="171"/>
    <cellStyle name="常规 4 11" xfId="172"/>
    <cellStyle name="常规 4 12" xfId="173"/>
    <cellStyle name="常规 4 13" xfId="174"/>
    <cellStyle name="常规 4 14" xfId="175"/>
    <cellStyle name="常规 4 15" xfId="176"/>
    <cellStyle name="常规 4 16" xfId="177"/>
    <cellStyle name="常规 4 17" xfId="178"/>
    <cellStyle name="常规 4 18" xfId="179"/>
    <cellStyle name="常规 4 19" xfId="180"/>
    <cellStyle name="常规 4 2" xfId="181"/>
    <cellStyle name="常规 4 20" xfId="182"/>
    <cellStyle name="常规 4 21" xfId="183"/>
    <cellStyle name="常规 4 22" xfId="184"/>
    <cellStyle name="常规 4 23" xfId="185"/>
    <cellStyle name="常规 4 24" xfId="186"/>
    <cellStyle name="常规 4 25" xfId="187"/>
    <cellStyle name="常规 4 26" xfId="188"/>
    <cellStyle name="常规 4 27" xfId="189"/>
    <cellStyle name="常规 4 28" xfId="190"/>
    <cellStyle name="常规 4 29" xfId="191"/>
    <cellStyle name="常规 4 3" xfId="192"/>
    <cellStyle name="常规 4 30" xfId="204"/>
    <cellStyle name="常规 4 4" xfId="193"/>
    <cellStyle name="常规 4 5" xfId="194"/>
    <cellStyle name="常规 4 6" xfId="195"/>
    <cellStyle name="常规 4 7" xfId="196"/>
    <cellStyle name="常规 4 8" xfId="197"/>
    <cellStyle name="常规 4 9" xfId="198"/>
    <cellStyle name="常规 5" xfId="199"/>
    <cellStyle name="常规 6" xfId="200"/>
    <cellStyle name="常规 7" xfId="201"/>
    <cellStyle name="常规 8" xfId="202"/>
    <cellStyle name="常规 9" xfId="203"/>
  </cellStyles>
  <dxfs count="8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"/>
  <sheetViews>
    <sheetView tabSelected="1" workbookViewId="0">
      <pane xSplit="1" ySplit="6" topLeftCell="B22" activePane="bottomRight" state="frozen"/>
      <selection pane="topRight" activeCell="B1" sqref="B1"/>
      <selection pane="bottomLeft" activeCell="A7" sqref="A7"/>
      <selection pane="bottomRight" activeCell="C31" sqref="C31"/>
    </sheetView>
  </sheetViews>
  <sheetFormatPr defaultRowHeight="12"/>
  <cols>
    <col min="1" max="1" width="17.75" style="1" customWidth="1"/>
    <col min="2" max="3" width="17.625" style="1" customWidth="1"/>
    <col min="4" max="4" width="24.75" style="1" customWidth="1"/>
    <col min="5" max="5" width="19.625" style="1" customWidth="1"/>
    <col min="6" max="7" width="9" style="1"/>
    <col min="8" max="8" width="20.75" style="1" customWidth="1"/>
    <col min="9" max="9" width="12.125" style="1" customWidth="1"/>
    <col min="10" max="10" width="40.25" style="1" customWidth="1"/>
    <col min="11" max="16384" width="9" style="30"/>
  </cols>
  <sheetData>
    <row r="1" spans="1:12" ht="24">
      <c r="A1" s="1" t="s">
        <v>63</v>
      </c>
      <c r="B1" s="1" t="s">
        <v>64</v>
      </c>
      <c r="C1" s="1" t="s">
        <v>65</v>
      </c>
      <c r="D1" s="1" t="s">
        <v>66</v>
      </c>
      <c r="E1" s="1" t="s">
        <v>5</v>
      </c>
      <c r="F1" s="1" t="s">
        <v>0</v>
      </c>
      <c r="G1" s="1" t="s">
        <v>67</v>
      </c>
      <c r="H1" s="1" t="s">
        <v>83</v>
      </c>
      <c r="I1" s="1" t="s">
        <v>68</v>
      </c>
      <c r="J1" s="1" t="s">
        <v>69</v>
      </c>
      <c r="K1" s="30" t="s">
        <v>84</v>
      </c>
      <c r="L1" s="30" t="s">
        <v>85</v>
      </c>
    </row>
    <row r="2" spans="1:12">
      <c r="A2" s="1" t="s">
        <v>1</v>
      </c>
      <c r="B2" s="1" t="s">
        <v>1</v>
      </c>
      <c r="C2" s="1" t="s">
        <v>70</v>
      </c>
      <c r="D2" s="1" t="s">
        <v>1</v>
      </c>
      <c r="E2" s="1" t="s">
        <v>70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70</v>
      </c>
      <c r="K2" s="30" t="s">
        <v>86</v>
      </c>
      <c r="L2" s="30" t="s">
        <v>86</v>
      </c>
    </row>
    <row r="3" spans="1:12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30" t="s">
        <v>87</v>
      </c>
      <c r="L3" s="30" t="s">
        <v>87</v>
      </c>
    </row>
    <row r="4" spans="1:12">
      <c r="A4" s="1" t="s">
        <v>63</v>
      </c>
      <c r="B4" s="1" t="s">
        <v>71</v>
      </c>
      <c r="C4" s="1" t="s">
        <v>72</v>
      </c>
      <c r="D4" s="1" t="s">
        <v>73</v>
      </c>
      <c r="E4" s="1" t="s">
        <v>74</v>
      </c>
      <c r="F4" s="1" t="s">
        <v>3</v>
      </c>
      <c r="G4" s="1" t="s">
        <v>75</v>
      </c>
      <c r="H4" s="1" t="s">
        <v>4</v>
      </c>
      <c r="I4" s="1" t="s">
        <v>76</v>
      </c>
      <c r="J4" s="1" t="s">
        <v>77</v>
      </c>
      <c r="K4" s="30" t="s">
        <v>88</v>
      </c>
      <c r="L4" s="30" t="s">
        <v>89</v>
      </c>
    </row>
    <row r="5" spans="1:12">
      <c r="A5" s="1">
        <v>1</v>
      </c>
    </row>
    <row r="6" spans="1:12">
      <c r="A6" s="1" t="s">
        <v>78</v>
      </c>
      <c r="B6" s="1" t="s">
        <v>79</v>
      </c>
      <c r="C6" s="1">
        <v>0</v>
      </c>
      <c r="D6" s="1" t="s">
        <v>78</v>
      </c>
      <c r="E6" s="1">
        <v>0</v>
      </c>
      <c r="F6" s="1" t="s">
        <v>80</v>
      </c>
      <c r="G6" s="1" t="s">
        <v>80</v>
      </c>
      <c r="H6" s="1" t="s">
        <v>81</v>
      </c>
      <c r="I6" s="1" t="s">
        <v>82</v>
      </c>
      <c r="J6" s="1">
        <v>0</v>
      </c>
      <c r="K6" s="30" t="s">
        <v>90</v>
      </c>
      <c r="L6" s="30" t="s">
        <v>90</v>
      </c>
    </row>
    <row r="7" spans="1:12" s="2" customFormat="1">
      <c r="A7" s="10">
        <v>15000001</v>
      </c>
      <c r="B7" s="11">
        <v>2007</v>
      </c>
      <c r="C7" s="7" t="s">
        <v>7</v>
      </c>
      <c r="D7" s="10">
        <v>10010008</v>
      </c>
      <c r="E7" s="10" t="s">
        <v>6</v>
      </c>
      <c r="F7" s="10">
        <v>1</v>
      </c>
      <c r="G7" s="67">
        <v>2</v>
      </c>
      <c r="H7" s="67">
        <v>240</v>
      </c>
      <c r="I7" s="10">
        <v>5</v>
      </c>
      <c r="J7" s="10"/>
      <c r="K7" s="61">
        <v>3</v>
      </c>
      <c r="L7" s="61">
        <v>1</v>
      </c>
    </row>
    <row r="8" spans="1:12" s="2" customFormat="1">
      <c r="A8" s="10">
        <v>15000002</v>
      </c>
      <c r="B8" s="11">
        <v>2021</v>
      </c>
      <c r="C8" s="7" t="s">
        <v>8</v>
      </c>
      <c r="D8" s="10">
        <v>10010008</v>
      </c>
      <c r="E8" s="10" t="s">
        <v>6</v>
      </c>
      <c r="F8" s="10">
        <v>2</v>
      </c>
      <c r="G8" s="67">
        <v>9</v>
      </c>
      <c r="H8" s="67">
        <v>960</v>
      </c>
      <c r="I8" s="10">
        <v>5</v>
      </c>
      <c r="J8" s="10"/>
      <c r="K8" s="61">
        <v>10</v>
      </c>
      <c r="L8" s="61">
        <v>6</v>
      </c>
    </row>
    <row r="9" spans="1:12" s="2" customFormat="1">
      <c r="A9" s="10">
        <v>15000003</v>
      </c>
      <c r="B9" s="12">
        <v>2029</v>
      </c>
      <c r="C9" s="7" t="s">
        <v>9</v>
      </c>
      <c r="D9" s="10">
        <v>10010008</v>
      </c>
      <c r="E9" s="10" t="s">
        <v>6</v>
      </c>
      <c r="F9" s="10">
        <v>3</v>
      </c>
      <c r="G9" s="67">
        <v>14</v>
      </c>
      <c r="H9" s="67">
        <v>1920</v>
      </c>
      <c r="I9" s="10">
        <v>5</v>
      </c>
      <c r="J9" s="10"/>
      <c r="K9" s="61">
        <v>18</v>
      </c>
      <c r="L9" s="61">
        <v>10</v>
      </c>
    </row>
    <row r="10" spans="1:12" s="2" customFormat="1">
      <c r="A10" s="10">
        <v>15000004</v>
      </c>
      <c r="B10" s="12">
        <v>2045</v>
      </c>
      <c r="C10" s="7" t="s">
        <v>10</v>
      </c>
      <c r="D10" s="10">
        <v>10010008</v>
      </c>
      <c r="E10" s="10" t="s">
        <v>6</v>
      </c>
      <c r="F10" s="10">
        <v>4</v>
      </c>
      <c r="G10" s="67">
        <v>18</v>
      </c>
      <c r="H10" s="67">
        <v>2880</v>
      </c>
      <c r="I10" s="10">
        <v>5</v>
      </c>
      <c r="J10" s="10"/>
      <c r="K10" s="61">
        <v>27</v>
      </c>
      <c r="L10" s="61">
        <v>14</v>
      </c>
    </row>
    <row r="11" spans="1:12" s="3" customFormat="1">
      <c r="A11" s="13">
        <v>15000005</v>
      </c>
      <c r="B11" s="13">
        <v>2009</v>
      </c>
      <c r="C11" s="14" t="s">
        <v>12</v>
      </c>
      <c r="D11" s="14">
        <v>10010032</v>
      </c>
      <c r="E11" s="14" t="s">
        <v>91</v>
      </c>
      <c r="F11" s="14">
        <v>1</v>
      </c>
      <c r="G11" s="68">
        <v>5</v>
      </c>
      <c r="H11" s="68">
        <v>240</v>
      </c>
      <c r="I11" s="15">
        <v>5</v>
      </c>
      <c r="J11" s="13" t="s">
        <v>254</v>
      </c>
      <c r="K11" s="3">
        <v>60</v>
      </c>
      <c r="L11" s="3">
        <v>12</v>
      </c>
    </row>
    <row r="12" spans="1:12" s="3" customFormat="1">
      <c r="A12" s="13">
        <v>15000006</v>
      </c>
      <c r="B12" s="13">
        <v>2006</v>
      </c>
      <c r="C12" s="14" t="s">
        <v>11</v>
      </c>
      <c r="D12" s="14">
        <v>10010032</v>
      </c>
      <c r="E12" s="14" t="s">
        <v>91</v>
      </c>
      <c r="F12" s="14">
        <v>2</v>
      </c>
      <c r="G12" s="68">
        <v>7</v>
      </c>
      <c r="H12" s="68">
        <v>300</v>
      </c>
      <c r="I12" s="15">
        <v>5</v>
      </c>
      <c r="J12" s="14" t="s">
        <v>253</v>
      </c>
      <c r="K12" s="3">
        <v>19</v>
      </c>
      <c r="L12" s="3">
        <v>13</v>
      </c>
    </row>
    <row r="13" spans="1:12" s="3" customFormat="1">
      <c r="A13" s="13">
        <v>15000007</v>
      </c>
      <c r="B13" s="13">
        <v>2012</v>
      </c>
      <c r="C13" s="14" t="s">
        <v>13</v>
      </c>
      <c r="D13" s="14">
        <v>10010032</v>
      </c>
      <c r="E13" s="14" t="s">
        <v>91</v>
      </c>
      <c r="F13" s="14">
        <v>3</v>
      </c>
      <c r="G13" s="68">
        <v>10</v>
      </c>
      <c r="H13" s="68">
        <v>480</v>
      </c>
      <c r="I13" s="15">
        <v>5</v>
      </c>
      <c r="J13" s="14" t="s">
        <v>255</v>
      </c>
      <c r="K13" s="3">
        <v>80</v>
      </c>
      <c r="L13" s="3">
        <v>28</v>
      </c>
    </row>
    <row r="14" spans="1:12" s="3" customFormat="1">
      <c r="A14" s="13">
        <v>15000008</v>
      </c>
      <c r="B14" s="13">
        <v>2031</v>
      </c>
      <c r="C14" s="14" t="s">
        <v>17</v>
      </c>
      <c r="D14" s="14">
        <v>10010032</v>
      </c>
      <c r="E14" s="14" t="s">
        <v>91</v>
      </c>
      <c r="F14" s="14">
        <v>4</v>
      </c>
      <c r="G14" s="68">
        <v>12</v>
      </c>
      <c r="H14" s="68">
        <v>600</v>
      </c>
      <c r="I14" s="15">
        <v>5</v>
      </c>
      <c r="J14" s="14" t="s">
        <v>259</v>
      </c>
      <c r="K14" s="3">
        <v>87</v>
      </c>
      <c r="L14" s="3">
        <v>36</v>
      </c>
    </row>
    <row r="15" spans="1:12" s="3" customFormat="1">
      <c r="A15" s="13">
        <v>15000009</v>
      </c>
      <c r="B15" s="13">
        <v>2017</v>
      </c>
      <c r="C15" s="14" t="s">
        <v>14</v>
      </c>
      <c r="D15" s="14">
        <v>10010032</v>
      </c>
      <c r="E15" s="14" t="s">
        <v>91</v>
      </c>
      <c r="F15" s="14">
        <v>5</v>
      </c>
      <c r="G15" s="68">
        <v>14</v>
      </c>
      <c r="H15" s="68">
        <v>720</v>
      </c>
      <c r="I15" s="15">
        <v>5</v>
      </c>
      <c r="J15" s="14" t="s">
        <v>256</v>
      </c>
      <c r="K15" s="3">
        <v>78</v>
      </c>
      <c r="L15" s="3">
        <v>33</v>
      </c>
    </row>
    <row r="16" spans="1:12" s="3" customFormat="1">
      <c r="A16" s="13">
        <v>15000010</v>
      </c>
      <c r="B16" s="13">
        <v>2022</v>
      </c>
      <c r="C16" s="14" t="s">
        <v>15</v>
      </c>
      <c r="D16" s="14">
        <v>10010032</v>
      </c>
      <c r="E16" s="14" t="s">
        <v>91</v>
      </c>
      <c r="F16" s="14">
        <v>6</v>
      </c>
      <c r="G16" s="68">
        <v>16</v>
      </c>
      <c r="H16" s="68">
        <v>1200</v>
      </c>
      <c r="I16" s="15">
        <v>5</v>
      </c>
      <c r="J16" s="14" t="s">
        <v>257</v>
      </c>
      <c r="K16" s="3">
        <v>90</v>
      </c>
      <c r="L16" s="3">
        <v>42</v>
      </c>
    </row>
    <row r="17" spans="1:12" s="3" customFormat="1">
      <c r="A17" s="13">
        <v>15000011</v>
      </c>
      <c r="B17" s="13">
        <v>2026</v>
      </c>
      <c r="C17" s="14" t="s">
        <v>16</v>
      </c>
      <c r="D17" s="14">
        <v>10010032</v>
      </c>
      <c r="E17" s="14" t="s">
        <v>91</v>
      </c>
      <c r="F17" s="14">
        <v>7</v>
      </c>
      <c r="G17" s="68">
        <v>19</v>
      </c>
      <c r="H17" s="68">
        <v>1800</v>
      </c>
      <c r="I17" s="15">
        <v>5</v>
      </c>
      <c r="J17" s="14" t="s">
        <v>258</v>
      </c>
      <c r="K17" s="3">
        <v>174</v>
      </c>
      <c r="L17" s="3">
        <v>68</v>
      </c>
    </row>
    <row r="18" spans="1:12" s="59" customFormat="1">
      <c r="A18" s="55">
        <v>15000012</v>
      </c>
      <c r="B18" s="56">
        <v>2035</v>
      </c>
      <c r="C18" s="56" t="s">
        <v>19</v>
      </c>
      <c r="D18" s="57">
        <v>10010055</v>
      </c>
      <c r="E18" s="57" t="s">
        <v>92</v>
      </c>
      <c r="F18" s="57">
        <v>1</v>
      </c>
      <c r="G18" s="70">
        <v>22</v>
      </c>
      <c r="H18" s="70">
        <v>1200</v>
      </c>
      <c r="I18" s="58">
        <v>5</v>
      </c>
      <c r="J18" s="57" t="s">
        <v>261</v>
      </c>
      <c r="K18" s="62">
        <v>142</v>
      </c>
      <c r="L18" s="62">
        <v>64</v>
      </c>
    </row>
    <row r="19" spans="1:12" s="59" customFormat="1">
      <c r="A19" s="55">
        <v>15000013</v>
      </c>
      <c r="B19" s="56">
        <v>2033</v>
      </c>
      <c r="C19" s="56" t="s">
        <v>18</v>
      </c>
      <c r="D19" s="57">
        <v>10010055</v>
      </c>
      <c r="E19" s="57" t="s">
        <v>92</v>
      </c>
      <c r="F19" s="57">
        <v>2</v>
      </c>
      <c r="G19" s="70">
        <v>29</v>
      </c>
      <c r="H19" s="70">
        <v>1800</v>
      </c>
      <c r="I19" s="58">
        <v>5</v>
      </c>
      <c r="J19" s="57" t="s">
        <v>260</v>
      </c>
      <c r="K19" s="62">
        <v>317</v>
      </c>
      <c r="L19" s="62">
        <v>81</v>
      </c>
    </row>
    <row r="20" spans="1:12" s="59" customFormat="1">
      <c r="A20" s="55">
        <v>15000014</v>
      </c>
      <c r="B20" s="56">
        <v>2065</v>
      </c>
      <c r="C20" s="56" t="s">
        <v>23</v>
      </c>
      <c r="D20" s="57">
        <v>10010055</v>
      </c>
      <c r="E20" s="57" t="s">
        <v>92</v>
      </c>
      <c r="F20" s="57">
        <v>3</v>
      </c>
      <c r="G20" s="70">
        <v>33</v>
      </c>
      <c r="H20" s="70">
        <v>3600</v>
      </c>
      <c r="I20" s="57">
        <v>5</v>
      </c>
      <c r="J20" s="57" t="s">
        <v>265</v>
      </c>
      <c r="K20" s="62">
        <v>503</v>
      </c>
      <c r="L20" s="62">
        <v>159</v>
      </c>
    </row>
    <row r="21" spans="1:12" s="59" customFormat="1">
      <c r="A21" s="55">
        <v>15000015</v>
      </c>
      <c r="B21" s="57">
        <v>2051</v>
      </c>
      <c r="C21" s="56" t="s">
        <v>21</v>
      </c>
      <c r="D21" s="57">
        <v>10010055</v>
      </c>
      <c r="E21" s="57" t="s">
        <v>92</v>
      </c>
      <c r="F21" s="57">
        <v>4</v>
      </c>
      <c r="G21" s="70">
        <v>36</v>
      </c>
      <c r="H21" s="70">
        <v>5400</v>
      </c>
      <c r="I21" s="57">
        <v>5</v>
      </c>
      <c r="J21" s="57" t="s">
        <v>263</v>
      </c>
      <c r="K21" s="62">
        <v>269</v>
      </c>
      <c r="L21" s="62">
        <v>123</v>
      </c>
    </row>
    <row r="22" spans="1:12" s="59" customFormat="1">
      <c r="A22" s="55">
        <v>15000016</v>
      </c>
      <c r="B22" s="57">
        <v>2056</v>
      </c>
      <c r="C22" s="56" t="s">
        <v>22</v>
      </c>
      <c r="D22" s="57">
        <v>10010055</v>
      </c>
      <c r="E22" s="57" t="s">
        <v>92</v>
      </c>
      <c r="F22" s="57">
        <v>5</v>
      </c>
      <c r="G22" s="70">
        <v>40</v>
      </c>
      <c r="H22" s="70">
        <v>3600</v>
      </c>
      <c r="I22" s="57">
        <v>5</v>
      </c>
      <c r="J22" s="57" t="s">
        <v>264</v>
      </c>
      <c r="K22" s="62">
        <v>171</v>
      </c>
      <c r="L22" s="62">
        <v>120</v>
      </c>
    </row>
    <row r="23" spans="1:12" s="59" customFormat="1">
      <c r="A23" s="55">
        <v>15000017</v>
      </c>
      <c r="B23" s="56">
        <v>2039</v>
      </c>
      <c r="C23" s="56" t="s">
        <v>20</v>
      </c>
      <c r="D23" s="57">
        <v>10010055</v>
      </c>
      <c r="E23" s="57" t="s">
        <v>92</v>
      </c>
      <c r="F23" s="57">
        <v>6</v>
      </c>
      <c r="G23" s="70">
        <v>46</v>
      </c>
      <c r="H23" s="70">
        <v>2700</v>
      </c>
      <c r="I23" s="57">
        <v>5</v>
      </c>
      <c r="J23" s="57" t="s">
        <v>262</v>
      </c>
      <c r="K23" s="62">
        <v>354</v>
      </c>
      <c r="L23" s="62">
        <v>170</v>
      </c>
    </row>
    <row r="24" spans="1:12" s="54" customFormat="1">
      <c r="A24" s="50">
        <v>15000019</v>
      </c>
      <c r="B24" s="51">
        <v>2038</v>
      </c>
      <c r="C24" s="51" t="s">
        <v>24</v>
      </c>
      <c r="D24" s="52">
        <v>10010162</v>
      </c>
      <c r="E24" s="53" t="s">
        <v>93</v>
      </c>
      <c r="F24" s="52">
        <v>1</v>
      </c>
      <c r="G24" s="73">
        <v>30</v>
      </c>
      <c r="H24" s="73">
        <v>2700</v>
      </c>
      <c r="I24" s="52">
        <v>5</v>
      </c>
      <c r="J24" s="52" t="s">
        <v>266</v>
      </c>
      <c r="K24" s="63">
        <v>247</v>
      </c>
      <c r="L24" s="63">
        <v>87</v>
      </c>
    </row>
    <row r="25" spans="1:12" s="54" customFormat="1">
      <c r="A25" s="53">
        <v>15000020</v>
      </c>
      <c r="B25" s="52">
        <v>2043</v>
      </c>
      <c r="C25" s="52" t="s">
        <v>27</v>
      </c>
      <c r="D25" s="52">
        <v>10010162</v>
      </c>
      <c r="E25" s="53" t="s">
        <v>93</v>
      </c>
      <c r="F25" s="52">
        <v>2</v>
      </c>
      <c r="G25" s="73">
        <v>35</v>
      </c>
      <c r="H25" s="73">
        <v>3600</v>
      </c>
      <c r="I25" s="52">
        <v>5</v>
      </c>
      <c r="J25" s="52" t="s">
        <v>269</v>
      </c>
      <c r="K25" s="63">
        <v>201</v>
      </c>
      <c r="L25" s="63">
        <v>94</v>
      </c>
    </row>
    <row r="26" spans="1:12" s="54" customFormat="1">
      <c r="A26" s="50">
        <v>15000021</v>
      </c>
      <c r="B26" s="52">
        <v>2040</v>
      </c>
      <c r="C26" s="52" t="s">
        <v>25</v>
      </c>
      <c r="D26" s="52">
        <v>10010162</v>
      </c>
      <c r="E26" s="53" t="s">
        <v>93</v>
      </c>
      <c r="F26" s="52">
        <v>3</v>
      </c>
      <c r="G26" s="73">
        <v>39</v>
      </c>
      <c r="H26" s="73">
        <v>4800</v>
      </c>
      <c r="I26" s="52">
        <v>5</v>
      </c>
      <c r="J26" s="52" t="s">
        <v>267</v>
      </c>
      <c r="K26" s="63">
        <v>910</v>
      </c>
      <c r="L26" s="63">
        <v>152</v>
      </c>
    </row>
    <row r="27" spans="1:12" s="54" customFormat="1">
      <c r="A27" s="53">
        <v>15000022</v>
      </c>
      <c r="B27" s="52">
        <v>2042</v>
      </c>
      <c r="C27" s="52" t="s">
        <v>26</v>
      </c>
      <c r="D27" s="52">
        <v>10010162</v>
      </c>
      <c r="E27" s="53" t="s">
        <v>93</v>
      </c>
      <c r="F27" s="52">
        <v>4</v>
      </c>
      <c r="G27" s="73">
        <v>44</v>
      </c>
      <c r="H27" s="73">
        <v>6000</v>
      </c>
      <c r="I27" s="52">
        <v>5</v>
      </c>
      <c r="J27" s="52" t="s">
        <v>268</v>
      </c>
      <c r="K27" s="63">
        <v>694</v>
      </c>
      <c r="L27" s="63">
        <v>159</v>
      </c>
    </row>
    <row r="28" spans="1:12" s="54" customFormat="1">
      <c r="A28" s="50">
        <v>15000023</v>
      </c>
      <c r="B28" s="52">
        <v>2061</v>
      </c>
      <c r="C28" s="52" t="s">
        <v>28</v>
      </c>
      <c r="D28" s="52">
        <v>10010162</v>
      </c>
      <c r="E28" s="53" t="s">
        <v>93</v>
      </c>
      <c r="F28" s="52">
        <v>5</v>
      </c>
      <c r="G28" s="73">
        <v>47</v>
      </c>
      <c r="H28" s="73">
        <v>7200</v>
      </c>
      <c r="I28" s="52">
        <v>5</v>
      </c>
      <c r="J28" s="52" t="s">
        <v>270</v>
      </c>
      <c r="K28" s="63">
        <v>516</v>
      </c>
      <c r="L28" s="63">
        <v>291</v>
      </c>
    </row>
    <row r="29" spans="1:12" s="54" customFormat="1">
      <c r="A29" s="53">
        <v>15000024</v>
      </c>
      <c r="B29" s="52">
        <v>2080</v>
      </c>
      <c r="C29" s="52" t="s">
        <v>29</v>
      </c>
      <c r="D29" s="52">
        <v>10010162</v>
      </c>
      <c r="E29" s="53" t="s">
        <v>93</v>
      </c>
      <c r="F29" s="52">
        <v>6</v>
      </c>
      <c r="G29" s="73">
        <v>53</v>
      </c>
      <c r="H29" s="73">
        <v>10800</v>
      </c>
      <c r="I29" s="52">
        <v>5</v>
      </c>
      <c r="J29" s="52" t="s">
        <v>271</v>
      </c>
      <c r="K29" s="63">
        <v>1252</v>
      </c>
      <c r="L29" s="63">
        <v>455</v>
      </c>
    </row>
    <row r="30" spans="1:12" s="6" customFormat="1">
      <c r="A30" s="60">
        <v>15000026</v>
      </c>
      <c r="B30" s="16">
        <v>2071</v>
      </c>
      <c r="C30" s="5" t="s">
        <v>332</v>
      </c>
      <c r="D30" s="5">
        <v>10010161</v>
      </c>
      <c r="E30" s="17" t="s">
        <v>36</v>
      </c>
      <c r="F30" s="17">
        <v>1</v>
      </c>
      <c r="G30" s="74">
        <v>54</v>
      </c>
      <c r="H30" s="74">
        <v>3600</v>
      </c>
      <c r="I30" s="17">
        <v>5</v>
      </c>
      <c r="J30" s="17" t="s">
        <v>273</v>
      </c>
      <c r="K30" s="6">
        <v>1455</v>
      </c>
      <c r="L30" s="6">
        <v>443</v>
      </c>
    </row>
    <row r="31" spans="1:12" s="6" customFormat="1">
      <c r="A31" s="60">
        <v>15000027</v>
      </c>
      <c r="B31" s="16">
        <v>2044</v>
      </c>
      <c r="C31" s="16" t="s">
        <v>30</v>
      </c>
      <c r="D31" s="5">
        <v>10010161</v>
      </c>
      <c r="E31" s="17" t="s">
        <v>36</v>
      </c>
      <c r="F31" s="17">
        <v>2</v>
      </c>
      <c r="G31" s="74">
        <v>56</v>
      </c>
      <c r="H31" s="74">
        <v>5400</v>
      </c>
      <c r="I31" s="17">
        <v>5</v>
      </c>
      <c r="J31" s="17" t="s">
        <v>272</v>
      </c>
      <c r="K31" s="6">
        <v>1116</v>
      </c>
      <c r="L31" s="6">
        <v>345</v>
      </c>
    </row>
    <row r="32" spans="1:12" s="6" customFormat="1">
      <c r="A32" s="60">
        <v>15000028</v>
      </c>
      <c r="B32" s="16">
        <v>2087</v>
      </c>
      <c r="C32" s="5" t="s">
        <v>35</v>
      </c>
      <c r="D32" s="5">
        <v>10010161</v>
      </c>
      <c r="E32" s="17" t="s">
        <v>36</v>
      </c>
      <c r="F32" s="17">
        <v>3</v>
      </c>
      <c r="G32" s="74">
        <v>58</v>
      </c>
      <c r="H32" s="74">
        <v>7200</v>
      </c>
      <c r="I32" s="17">
        <v>5</v>
      </c>
      <c r="J32" s="17" t="s">
        <v>277</v>
      </c>
      <c r="K32" s="6">
        <v>1622</v>
      </c>
      <c r="L32" s="6">
        <v>861</v>
      </c>
    </row>
    <row r="33" spans="1:12" s="6" customFormat="1">
      <c r="A33" s="60">
        <v>15000029</v>
      </c>
      <c r="B33" s="16">
        <v>2083</v>
      </c>
      <c r="C33" s="5" t="s">
        <v>33</v>
      </c>
      <c r="D33" s="5">
        <v>10010161</v>
      </c>
      <c r="E33" s="17" t="s">
        <v>36</v>
      </c>
      <c r="F33" s="17">
        <v>4</v>
      </c>
      <c r="G33" s="74">
        <v>60</v>
      </c>
      <c r="H33" s="74">
        <v>9000</v>
      </c>
      <c r="I33" s="17">
        <v>5</v>
      </c>
      <c r="J33" s="17" t="s">
        <v>275</v>
      </c>
      <c r="K33" s="6">
        <v>1223</v>
      </c>
      <c r="L33" s="6">
        <v>508</v>
      </c>
    </row>
    <row r="34" spans="1:12" s="6" customFormat="1">
      <c r="A34" s="60">
        <v>15000030</v>
      </c>
      <c r="B34" s="16">
        <v>2082</v>
      </c>
      <c r="C34" s="5" t="s">
        <v>330</v>
      </c>
      <c r="D34" s="5">
        <v>10010161</v>
      </c>
      <c r="E34" s="17" t="s">
        <v>36</v>
      </c>
      <c r="F34" s="17">
        <v>5</v>
      </c>
      <c r="G34" s="74">
        <v>62</v>
      </c>
      <c r="H34" s="74">
        <v>12600</v>
      </c>
      <c r="I34" s="17">
        <v>5</v>
      </c>
      <c r="J34" s="17" t="s">
        <v>274</v>
      </c>
      <c r="K34" s="6">
        <v>1107</v>
      </c>
      <c r="L34" s="6">
        <v>534</v>
      </c>
    </row>
    <row r="35" spans="1:12" s="6" customFormat="1">
      <c r="A35" s="60">
        <v>15000031</v>
      </c>
      <c r="B35" s="16">
        <v>2086</v>
      </c>
      <c r="C35" s="5" t="s">
        <v>34</v>
      </c>
      <c r="D35" s="5">
        <v>10010161</v>
      </c>
      <c r="E35" s="17" t="s">
        <v>36</v>
      </c>
      <c r="F35" s="17">
        <v>6</v>
      </c>
      <c r="G35" s="74">
        <v>65</v>
      </c>
      <c r="H35" s="74">
        <v>14400</v>
      </c>
      <c r="I35" s="17">
        <v>5</v>
      </c>
      <c r="J35" s="17" t="s">
        <v>276</v>
      </c>
      <c r="K35" s="6">
        <v>2360</v>
      </c>
      <c r="L35" s="6">
        <v>1031</v>
      </c>
    </row>
    <row r="36" spans="1:12" s="8" customFormat="1">
      <c r="A36" s="11">
        <v>15000033</v>
      </c>
      <c r="B36" s="12">
        <v>2046</v>
      </c>
      <c r="C36" s="7" t="s">
        <v>38</v>
      </c>
      <c r="D36" s="18">
        <v>10010057</v>
      </c>
      <c r="E36" s="10" t="s">
        <v>37</v>
      </c>
      <c r="F36" s="19">
        <v>1</v>
      </c>
      <c r="G36" s="67">
        <v>26</v>
      </c>
      <c r="H36" s="67">
        <v>2400</v>
      </c>
      <c r="I36" s="10">
        <v>5</v>
      </c>
      <c r="J36" s="10" t="s">
        <v>278</v>
      </c>
      <c r="K36" s="8">
        <v>130</v>
      </c>
      <c r="L36" s="8">
        <v>64</v>
      </c>
    </row>
    <row r="37" spans="1:12" s="8" customFormat="1">
      <c r="A37" s="11">
        <v>15000034</v>
      </c>
      <c r="B37" s="12">
        <v>2062</v>
      </c>
      <c r="C37" s="7" t="s">
        <v>40</v>
      </c>
      <c r="D37" s="18">
        <v>10010057</v>
      </c>
      <c r="E37" s="10" t="s">
        <v>37</v>
      </c>
      <c r="F37" s="19">
        <v>2</v>
      </c>
      <c r="G37" s="67">
        <v>31</v>
      </c>
      <c r="H37" s="67">
        <v>3600</v>
      </c>
      <c r="I37" s="10">
        <v>5</v>
      </c>
      <c r="J37" s="10" t="s">
        <v>280</v>
      </c>
      <c r="K37" s="8">
        <v>153</v>
      </c>
      <c r="L37" s="8">
        <v>81</v>
      </c>
    </row>
    <row r="38" spans="1:12" s="8" customFormat="1">
      <c r="A38" s="11">
        <v>15000035</v>
      </c>
      <c r="B38" s="12">
        <v>2072</v>
      </c>
      <c r="C38" s="7" t="s">
        <v>42</v>
      </c>
      <c r="D38" s="18">
        <v>10010057</v>
      </c>
      <c r="E38" s="10" t="s">
        <v>37</v>
      </c>
      <c r="F38" s="19">
        <v>3</v>
      </c>
      <c r="G38" s="67">
        <v>35</v>
      </c>
      <c r="H38" s="67">
        <v>2700</v>
      </c>
      <c r="I38" s="10">
        <v>5</v>
      </c>
      <c r="J38" s="10" t="s">
        <v>282</v>
      </c>
      <c r="K38" s="8">
        <v>459</v>
      </c>
      <c r="L38" s="8">
        <v>196</v>
      </c>
    </row>
    <row r="39" spans="1:12" s="8" customFormat="1">
      <c r="A39" s="11">
        <v>15000036</v>
      </c>
      <c r="B39" s="12">
        <v>2057</v>
      </c>
      <c r="C39" s="7" t="s">
        <v>39</v>
      </c>
      <c r="D39" s="18">
        <v>10010057</v>
      </c>
      <c r="E39" s="10" t="s">
        <v>37</v>
      </c>
      <c r="F39" s="19">
        <v>4</v>
      </c>
      <c r="G39" s="67">
        <v>41</v>
      </c>
      <c r="H39" s="67">
        <v>3600</v>
      </c>
      <c r="I39" s="10">
        <v>5</v>
      </c>
      <c r="J39" s="10" t="s">
        <v>279</v>
      </c>
      <c r="K39" s="8">
        <v>352</v>
      </c>
      <c r="L39" s="8">
        <v>212</v>
      </c>
    </row>
    <row r="40" spans="1:12" s="8" customFormat="1">
      <c r="A40" s="11">
        <v>15000037</v>
      </c>
      <c r="B40" s="12">
        <v>2064</v>
      </c>
      <c r="C40" s="7" t="s">
        <v>41</v>
      </c>
      <c r="D40" s="18">
        <v>10010057</v>
      </c>
      <c r="E40" s="10" t="s">
        <v>37</v>
      </c>
      <c r="F40" s="19">
        <v>5</v>
      </c>
      <c r="G40" s="67">
        <v>45</v>
      </c>
      <c r="H40" s="67">
        <v>4800</v>
      </c>
      <c r="I40" s="10">
        <v>5</v>
      </c>
      <c r="J40" s="10" t="s">
        <v>281</v>
      </c>
      <c r="K40" s="8">
        <v>645</v>
      </c>
      <c r="L40" s="8">
        <v>247</v>
      </c>
    </row>
    <row r="41" spans="1:12" s="8" customFormat="1">
      <c r="A41" s="11">
        <v>15000038</v>
      </c>
      <c r="B41" s="12">
        <v>2078</v>
      </c>
      <c r="C41" s="7" t="s">
        <v>43</v>
      </c>
      <c r="D41" s="18">
        <v>10010057</v>
      </c>
      <c r="E41" s="10" t="s">
        <v>37</v>
      </c>
      <c r="F41" s="19">
        <v>6</v>
      </c>
      <c r="G41" s="67">
        <v>51</v>
      </c>
      <c r="H41" s="67">
        <v>7200</v>
      </c>
      <c r="I41" s="10">
        <v>5</v>
      </c>
      <c r="J41" s="10" t="s">
        <v>283</v>
      </c>
      <c r="K41" s="8">
        <v>621</v>
      </c>
      <c r="L41" s="8">
        <v>284</v>
      </c>
    </row>
    <row r="42" spans="1:12" s="9" customFormat="1">
      <c r="A42" s="13">
        <v>15000040</v>
      </c>
      <c r="B42" s="20">
        <v>2055</v>
      </c>
      <c r="C42" s="4" t="s">
        <v>45</v>
      </c>
      <c r="D42" s="21">
        <v>10010004</v>
      </c>
      <c r="E42" s="22" t="s">
        <v>94</v>
      </c>
      <c r="F42" s="23">
        <v>1</v>
      </c>
      <c r="G42" s="68">
        <v>37</v>
      </c>
      <c r="H42" s="68">
        <v>3600</v>
      </c>
      <c r="I42" s="14">
        <v>5</v>
      </c>
      <c r="J42" s="14" t="s">
        <v>285</v>
      </c>
      <c r="K42" s="9">
        <v>102</v>
      </c>
      <c r="L42" s="9">
        <v>79</v>
      </c>
    </row>
    <row r="43" spans="1:12" s="9" customFormat="1">
      <c r="A43" s="13">
        <v>15000041</v>
      </c>
      <c r="B43" s="20">
        <v>2060</v>
      </c>
      <c r="C43" s="4" t="s">
        <v>46</v>
      </c>
      <c r="D43" s="21">
        <v>10010004</v>
      </c>
      <c r="E43" s="22" t="s">
        <v>94</v>
      </c>
      <c r="F43" s="23">
        <v>2</v>
      </c>
      <c r="G43" s="68">
        <v>40</v>
      </c>
      <c r="H43" s="68">
        <v>5400</v>
      </c>
      <c r="I43" s="14">
        <v>5</v>
      </c>
      <c r="J43" s="14" t="s">
        <v>286</v>
      </c>
      <c r="K43" s="9">
        <v>621</v>
      </c>
      <c r="L43" s="9">
        <v>191</v>
      </c>
    </row>
    <row r="44" spans="1:12" s="9" customFormat="1">
      <c r="A44" s="13">
        <v>15000042</v>
      </c>
      <c r="B44" s="20">
        <v>2049</v>
      </c>
      <c r="C44" s="4" t="s">
        <v>44</v>
      </c>
      <c r="D44" s="21">
        <v>10010004</v>
      </c>
      <c r="E44" s="22" t="s">
        <v>94</v>
      </c>
      <c r="F44" s="23">
        <v>3</v>
      </c>
      <c r="G44" s="68">
        <v>43</v>
      </c>
      <c r="H44" s="68">
        <v>7200</v>
      </c>
      <c r="I44" s="14">
        <v>5</v>
      </c>
      <c r="J44" s="14" t="s">
        <v>284</v>
      </c>
      <c r="K44" s="9">
        <v>965</v>
      </c>
      <c r="L44" s="9">
        <v>289</v>
      </c>
    </row>
    <row r="45" spans="1:12" s="9" customFormat="1">
      <c r="A45" s="13">
        <v>15000043</v>
      </c>
      <c r="B45" s="20">
        <v>2066</v>
      </c>
      <c r="C45" s="4" t="s">
        <v>47</v>
      </c>
      <c r="D45" s="21">
        <v>10010004</v>
      </c>
      <c r="E45" s="22" t="s">
        <v>94</v>
      </c>
      <c r="F45" s="23">
        <v>4</v>
      </c>
      <c r="G45" s="68">
        <v>49</v>
      </c>
      <c r="H45" s="68">
        <v>9000</v>
      </c>
      <c r="I45" s="14">
        <v>5</v>
      </c>
      <c r="J45" s="14" t="s">
        <v>287</v>
      </c>
      <c r="K45" s="9">
        <v>564</v>
      </c>
      <c r="L45" s="9">
        <v>261</v>
      </c>
    </row>
    <row r="46" spans="1:12" s="9" customFormat="1">
      <c r="A46" s="13">
        <v>15000044</v>
      </c>
      <c r="B46" s="20">
        <v>2073</v>
      </c>
      <c r="C46" s="4" t="s">
        <v>48</v>
      </c>
      <c r="D46" s="21">
        <v>10010004</v>
      </c>
      <c r="E46" s="22" t="s">
        <v>94</v>
      </c>
      <c r="F46" s="23">
        <v>5</v>
      </c>
      <c r="G46" s="68">
        <v>57</v>
      </c>
      <c r="H46" s="68">
        <v>10800</v>
      </c>
      <c r="I46" s="14">
        <v>5</v>
      </c>
      <c r="J46" s="14" t="s">
        <v>288</v>
      </c>
      <c r="K46" s="9">
        <v>597</v>
      </c>
      <c r="L46" s="9">
        <v>394</v>
      </c>
    </row>
    <row r="47" spans="1:12" s="33" customFormat="1">
      <c r="A47" s="49">
        <v>15000047</v>
      </c>
      <c r="B47" s="24">
        <v>2002</v>
      </c>
      <c r="C47" s="31" t="s">
        <v>49</v>
      </c>
      <c r="D47" s="32">
        <v>10010163</v>
      </c>
      <c r="E47" s="32" t="s">
        <v>95</v>
      </c>
      <c r="F47" s="24">
        <v>1</v>
      </c>
      <c r="G47" s="29">
        <v>2</v>
      </c>
      <c r="H47" s="72">
        <v>180</v>
      </c>
      <c r="I47" s="24">
        <v>5</v>
      </c>
      <c r="J47" s="24" t="s">
        <v>289</v>
      </c>
      <c r="K47" s="64">
        <v>16</v>
      </c>
      <c r="L47" s="64">
        <v>5</v>
      </c>
    </row>
    <row r="48" spans="1:12" s="33" customFormat="1">
      <c r="A48" s="49">
        <v>15000048</v>
      </c>
      <c r="B48" s="24">
        <v>2004</v>
      </c>
      <c r="C48" s="31" t="s">
        <v>50</v>
      </c>
      <c r="D48" s="32">
        <v>10010163</v>
      </c>
      <c r="E48" s="32" t="s">
        <v>95</v>
      </c>
      <c r="F48" s="24">
        <v>2</v>
      </c>
      <c r="G48" s="29">
        <v>5</v>
      </c>
      <c r="H48" s="72">
        <v>360</v>
      </c>
      <c r="I48" s="24">
        <v>5</v>
      </c>
      <c r="J48" s="24" t="s">
        <v>290</v>
      </c>
      <c r="K48" s="64">
        <v>30</v>
      </c>
      <c r="L48" s="64">
        <v>10</v>
      </c>
    </row>
    <row r="49" spans="1:12" s="33" customFormat="1">
      <c r="A49" s="49">
        <v>15000049</v>
      </c>
      <c r="B49" s="24">
        <v>2008</v>
      </c>
      <c r="C49" s="31" t="s">
        <v>51</v>
      </c>
      <c r="D49" s="32">
        <v>10010163</v>
      </c>
      <c r="E49" s="32" t="s">
        <v>95</v>
      </c>
      <c r="F49" s="24">
        <v>3</v>
      </c>
      <c r="G49" s="29">
        <v>8</v>
      </c>
      <c r="H49" s="72">
        <v>600</v>
      </c>
      <c r="I49" s="24">
        <v>5</v>
      </c>
      <c r="J49" s="24" t="s">
        <v>291</v>
      </c>
      <c r="K49" s="64">
        <v>37</v>
      </c>
      <c r="L49" s="64">
        <v>14</v>
      </c>
    </row>
    <row r="50" spans="1:12" s="33" customFormat="1">
      <c r="A50" s="49">
        <v>15000050</v>
      </c>
      <c r="B50" s="24">
        <v>2019</v>
      </c>
      <c r="C50" s="31" t="s">
        <v>52</v>
      </c>
      <c r="D50" s="32">
        <v>10010163</v>
      </c>
      <c r="E50" s="32" t="s">
        <v>95</v>
      </c>
      <c r="F50" s="24">
        <v>4</v>
      </c>
      <c r="G50" s="29">
        <v>15</v>
      </c>
      <c r="H50" s="72">
        <v>900</v>
      </c>
      <c r="I50" s="24">
        <v>5</v>
      </c>
      <c r="J50" s="24" t="s">
        <v>292</v>
      </c>
      <c r="K50" s="64">
        <v>76</v>
      </c>
      <c r="L50" s="64">
        <v>34</v>
      </c>
    </row>
    <row r="51" spans="1:12" s="33" customFormat="1">
      <c r="A51" s="49">
        <v>15000051</v>
      </c>
      <c r="B51" s="24">
        <v>2030</v>
      </c>
      <c r="C51" s="31" t="s">
        <v>53</v>
      </c>
      <c r="D51" s="32">
        <v>10010163</v>
      </c>
      <c r="E51" s="32" t="s">
        <v>95</v>
      </c>
      <c r="F51" s="24">
        <v>5</v>
      </c>
      <c r="G51" s="29">
        <v>18</v>
      </c>
      <c r="H51" s="72">
        <v>1200</v>
      </c>
      <c r="I51" s="24">
        <v>5</v>
      </c>
      <c r="J51" s="24" t="s">
        <v>293</v>
      </c>
      <c r="K51" s="64">
        <v>68</v>
      </c>
      <c r="L51" s="64">
        <v>38</v>
      </c>
    </row>
    <row r="52" spans="1:12" s="33" customFormat="1">
      <c r="A52" s="49">
        <v>15000052</v>
      </c>
      <c r="B52" s="24">
        <v>2047</v>
      </c>
      <c r="C52" s="31" t="s">
        <v>54</v>
      </c>
      <c r="D52" s="32">
        <v>10010163</v>
      </c>
      <c r="E52" s="32" t="s">
        <v>95</v>
      </c>
      <c r="F52" s="24">
        <v>6</v>
      </c>
      <c r="G52" s="29">
        <v>21</v>
      </c>
      <c r="H52" s="72">
        <v>1800</v>
      </c>
      <c r="I52" s="24">
        <v>5</v>
      </c>
      <c r="J52" s="24" t="s">
        <v>294</v>
      </c>
      <c r="K52" s="64">
        <v>111</v>
      </c>
      <c r="L52" s="64">
        <v>49</v>
      </c>
    </row>
    <row r="53" spans="1:12" s="36" customFormat="1">
      <c r="A53" s="47">
        <v>15000054</v>
      </c>
      <c r="B53" s="25">
        <v>2011</v>
      </c>
      <c r="C53" s="34" t="s">
        <v>100</v>
      </c>
      <c r="D53" s="35">
        <v>10010164</v>
      </c>
      <c r="E53" s="35" t="s">
        <v>96</v>
      </c>
      <c r="F53" s="25">
        <v>1</v>
      </c>
      <c r="G53" s="35">
        <v>8</v>
      </c>
      <c r="H53" s="71">
        <v>360</v>
      </c>
      <c r="I53" s="25">
        <v>5</v>
      </c>
      <c r="J53" s="25" t="s">
        <v>295</v>
      </c>
      <c r="K53" s="65">
        <v>79</v>
      </c>
      <c r="L53" s="65">
        <v>32</v>
      </c>
    </row>
    <row r="54" spans="1:12" s="36" customFormat="1">
      <c r="A54" s="48">
        <v>15000055</v>
      </c>
      <c r="B54" s="25">
        <v>2015</v>
      </c>
      <c r="C54" s="34" t="s">
        <v>55</v>
      </c>
      <c r="D54" s="35">
        <v>10010164</v>
      </c>
      <c r="E54" s="35" t="s">
        <v>96</v>
      </c>
      <c r="F54" s="25">
        <v>2</v>
      </c>
      <c r="G54" s="35">
        <v>11</v>
      </c>
      <c r="H54" s="71">
        <v>600</v>
      </c>
      <c r="I54" s="25">
        <v>5</v>
      </c>
      <c r="J54" s="25" t="s">
        <v>297</v>
      </c>
      <c r="K54" s="65">
        <v>84</v>
      </c>
      <c r="L54" s="65">
        <v>29</v>
      </c>
    </row>
    <row r="55" spans="1:12" s="36" customFormat="1">
      <c r="A55" s="47">
        <v>15000056</v>
      </c>
      <c r="B55" s="25">
        <v>2013</v>
      </c>
      <c r="C55" s="34" t="s">
        <v>101</v>
      </c>
      <c r="D55" s="35">
        <v>10010164</v>
      </c>
      <c r="E55" s="35" t="s">
        <v>96</v>
      </c>
      <c r="F55" s="25">
        <v>3</v>
      </c>
      <c r="G55" s="35">
        <v>13</v>
      </c>
      <c r="H55" s="71">
        <v>720</v>
      </c>
      <c r="I55" s="25">
        <v>5</v>
      </c>
      <c r="J55" s="25" t="s">
        <v>296</v>
      </c>
      <c r="K55" s="65">
        <v>91</v>
      </c>
      <c r="L55" s="65">
        <v>39</v>
      </c>
    </row>
    <row r="56" spans="1:12" s="36" customFormat="1">
      <c r="A56" s="48">
        <v>15000057</v>
      </c>
      <c r="B56" s="25">
        <v>2016</v>
      </c>
      <c r="C56" s="34" t="s">
        <v>102</v>
      </c>
      <c r="D56" s="35">
        <v>10010164</v>
      </c>
      <c r="E56" s="35" t="s">
        <v>96</v>
      </c>
      <c r="F56" s="25">
        <v>4</v>
      </c>
      <c r="G56" s="35">
        <v>17</v>
      </c>
      <c r="H56" s="71">
        <v>1080</v>
      </c>
      <c r="I56" s="25">
        <v>5</v>
      </c>
      <c r="J56" s="25" t="s">
        <v>298</v>
      </c>
      <c r="K56" s="65">
        <v>120</v>
      </c>
      <c r="L56" s="65">
        <v>67</v>
      </c>
    </row>
    <row r="57" spans="1:12" s="36" customFormat="1">
      <c r="A57" s="47">
        <v>15000058</v>
      </c>
      <c r="B57" s="25">
        <v>2050</v>
      </c>
      <c r="C57" s="34" t="s">
        <v>56</v>
      </c>
      <c r="D57" s="35">
        <v>10010164</v>
      </c>
      <c r="E57" s="35" t="s">
        <v>96</v>
      </c>
      <c r="F57" s="25">
        <v>5</v>
      </c>
      <c r="G57" s="35">
        <v>20</v>
      </c>
      <c r="H57" s="71">
        <v>1500</v>
      </c>
      <c r="I57" s="25">
        <v>5</v>
      </c>
      <c r="J57" s="25" t="s">
        <v>299</v>
      </c>
      <c r="K57" s="65">
        <v>100</v>
      </c>
      <c r="L57" s="65">
        <v>51</v>
      </c>
    </row>
    <row r="58" spans="1:12" s="36" customFormat="1">
      <c r="A58" s="48">
        <v>15000059</v>
      </c>
      <c r="B58" s="25">
        <v>2020</v>
      </c>
      <c r="C58" s="34" t="s">
        <v>103</v>
      </c>
      <c r="D58" s="35">
        <v>10010164</v>
      </c>
      <c r="E58" s="35" t="s">
        <v>96</v>
      </c>
      <c r="F58" s="25">
        <v>6</v>
      </c>
      <c r="G58" s="35">
        <v>23</v>
      </c>
      <c r="H58" s="71">
        <v>1800</v>
      </c>
      <c r="I58" s="25">
        <v>5</v>
      </c>
      <c r="J58" s="25" t="s">
        <v>300</v>
      </c>
      <c r="K58" s="65">
        <v>69</v>
      </c>
      <c r="L58" s="65">
        <v>47</v>
      </c>
    </row>
    <row r="59" spans="1:12" s="36" customFormat="1">
      <c r="A59" s="47">
        <v>15000060</v>
      </c>
      <c r="B59" s="25">
        <v>2054</v>
      </c>
      <c r="C59" s="35" t="s">
        <v>57</v>
      </c>
      <c r="D59" s="35">
        <v>10010164</v>
      </c>
      <c r="E59" s="35" t="s">
        <v>96</v>
      </c>
      <c r="F59" s="25">
        <v>7</v>
      </c>
      <c r="G59" s="35">
        <v>28</v>
      </c>
      <c r="H59" s="71">
        <v>2700</v>
      </c>
      <c r="I59" s="25">
        <v>5</v>
      </c>
      <c r="J59" s="25" t="s">
        <v>328</v>
      </c>
      <c r="K59" s="65">
        <v>183</v>
      </c>
      <c r="L59" s="65">
        <v>129</v>
      </c>
    </row>
    <row r="60" spans="1:12" s="39" customFormat="1">
      <c r="A60" s="46">
        <v>15000061</v>
      </c>
      <c r="B60" s="28">
        <v>2034</v>
      </c>
      <c r="C60" s="37" t="s">
        <v>58</v>
      </c>
      <c r="D60" s="38">
        <v>10010166</v>
      </c>
      <c r="E60" s="38" t="s">
        <v>97</v>
      </c>
      <c r="F60" s="28">
        <v>1</v>
      </c>
      <c r="G60" s="69">
        <v>34</v>
      </c>
      <c r="H60" s="69">
        <v>1800</v>
      </c>
      <c r="I60" s="28">
        <v>5</v>
      </c>
      <c r="J60" s="28" t="s">
        <v>301</v>
      </c>
      <c r="K60" s="66">
        <v>297</v>
      </c>
      <c r="L60" s="66">
        <v>78</v>
      </c>
    </row>
    <row r="61" spans="1:12" s="39" customFormat="1">
      <c r="A61" s="46">
        <v>15000062</v>
      </c>
      <c r="B61" s="28">
        <v>2028</v>
      </c>
      <c r="C61" s="37" t="s">
        <v>59</v>
      </c>
      <c r="D61" s="38">
        <v>10010166</v>
      </c>
      <c r="E61" s="38" t="s">
        <v>97</v>
      </c>
      <c r="F61" s="28">
        <v>2</v>
      </c>
      <c r="G61" s="69">
        <v>38</v>
      </c>
      <c r="H61" s="69">
        <v>2700</v>
      </c>
      <c r="I61" s="28">
        <v>5</v>
      </c>
      <c r="J61" s="28" t="s">
        <v>302</v>
      </c>
      <c r="K61" s="66">
        <v>244</v>
      </c>
      <c r="L61" s="66">
        <v>101</v>
      </c>
    </row>
    <row r="62" spans="1:12" s="39" customFormat="1">
      <c r="A62" s="46">
        <v>15000063</v>
      </c>
      <c r="B62" s="28">
        <v>2063</v>
      </c>
      <c r="C62" s="37" t="s">
        <v>60</v>
      </c>
      <c r="D62" s="38">
        <v>10010166</v>
      </c>
      <c r="E62" s="38" t="s">
        <v>97</v>
      </c>
      <c r="F62" s="28">
        <v>3</v>
      </c>
      <c r="G62" s="69">
        <v>42</v>
      </c>
      <c r="H62" s="69">
        <v>3600</v>
      </c>
      <c r="I62" s="28">
        <v>5</v>
      </c>
      <c r="J62" s="28" t="s">
        <v>303</v>
      </c>
      <c r="K62" s="66">
        <v>173</v>
      </c>
      <c r="L62" s="66">
        <v>107</v>
      </c>
    </row>
    <row r="63" spans="1:12" s="39" customFormat="1">
      <c r="A63" s="46">
        <v>15000064</v>
      </c>
      <c r="B63" s="28">
        <v>2053</v>
      </c>
      <c r="C63" s="37" t="s">
        <v>61</v>
      </c>
      <c r="D63" s="38">
        <v>10010166</v>
      </c>
      <c r="E63" s="38" t="s">
        <v>97</v>
      </c>
      <c r="F63" s="28">
        <v>4</v>
      </c>
      <c r="G63" s="69">
        <v>47</v>
      </c>
      <c r="H63" s="69">
        <v>5400</v>
      </c>
      <c r="I63" s="28">
        <v>5</v>
      </c>
      <c r="J63" s="28" t="s">
        <v>304</v>
      </c>
      <c r="K63" s="66">
        <v>383</v>
      </c>
      <c r="L63" s="66">
        <v>126</v>
      </c>
    </row>
    <row r="64" spans="1:12" s="39" customFormat="1">
      <c r="A64" s="46">
        <v>15000065</v>
      </c>
      <c r="B64" s="28">
        <v>2068</v>
      </c>
      <c r="C64" s="37" t="s">
        <v>62</v>
      </c>
      <c r="D64" s="38">
        <v>10010166</v>
      </c>
      <c r="E64" s="38" t="s">
        <v>97</v>
      </c>
      <c r="F64" s="28">
        <v>5</v>
      </c>
      <c r="G64" s="69">
        <v>52</v>
      </c>
      <c r="H64" s="69">
        <v>3600</v>
      </c>
      <c r="I64" s="28">
        <v>5</v>
      </c>
      <c r="J64" s="28" t="s">
        <v>305</v>
      </c>
      <c r="K64" s="66">
        <v>203</v>
      </c>
      <c r="L64" s="66">
        <v>131</v>
      </c>
    </row>
    <row r="65" spans="1:12" s="42" customFormat="1">
      <c r="A65" s="13">
        <v>15000068</v>
      </c>
      <c r="B65" s="26">
        <v>2024</v>
      </c>
      <c r="C65" s="40" t="s">
        <v>105</v>
      </c>
      <c r="D65" s="41">
        <v>10010165</v>
      </c>
      <c r="E65" s="41" t="s">
        <v>98</v>
      </c>
      <c r="F65" s="26">
        <v>1</v>
      </c>
      <c r="G65" s="68">
        <v>18</v>
      </c>
      <c r="H65" s="68">
        <v>1200</v>
      </c>
      <c r="I65" s="26">
        <v>5</v>
      </c>
      <c r="J65" s="26" t="s">
        <v>307</v>
      </c>
      <c r="K65" s="42">
        <v>211</v>
      </c>
      <c r="L65" s="42">
        <v>48</v>
      </c>
    </row>
    <row r="66" spans="1:12" s="42" customFormat="1">
      <c r="A66" s="13">
        <v>15000069</v>
      </c>
      <c r="B66" s="26">
        <v>2037</v>
      </c>
      <c r="C66" s="40" t="s">
        <v>104</v>
      </c>
      <c r="D66" s="41">
        <v>10010165</v>
      </c>
      <c r="E66" s="41" t="s">
        <v>98</v>
      </c>
      <c r="F66" s="26">
        <v>2</v>
      </c>
      <c r="G66" s="68">
        <v>25</v>
      </c>
      <c r="H66" s="68">
        <v>1800</v>
      </c>
      <c r="I66" s="26">
        <v>5</v>
      </c>
      <c r="J66" s="26" t="s">
        <v>306</v>
      </c>
      <c r="K66" s="42">
        <v>331</v>
      </c>
      <c r="L66" s="42">
        <v>73</v>
      </c>
    </row>
    <row r="67" spans="1:12" s="42" customFormat="1">
      <c r="A67" s="13">
        <v>15000070</v>
      </c>
      <c r="B67" s="26">
        <v>2025</v>
      </c>
      <c r="C67" s="40" t="s">
        <v>106</v>
      </c>
      <c r="D67" s="41">
        <v>10010165</v>
      </c>
      <c r="E67" s="41" t="s">
        <v>98</v>
      </c>
      <c r="F67" s="26">
        <v>3</v>
      </c>
      <c r="G67" s="68">
        <v>36</v>
      </c>
      <c r="H67" s="68">
        <v>3600</v>
      </c>
      <c r="I67" s="26">
        <v>5</v>
      </c>
      <c r="J67" s="26" t="s">
        <v>308</v>
      </c>
      <c r="K67" s="42">
        <v>198</v>
      </c>
      <c r="L67" s="42">
        <v>91</v>
      </c>
    </row>
    <row r="68" spans="1:12" s="42" customFormat="1">
      <c r="A68" s="13">
        <v>15000071</v>
      </c>
      <c r="B68" s="26">
        <v>2059</v>
      </c>
      <c r="C68" s="40" t="s">
        <v>107</v>
      </c>
      <c r="D68" s="41">
        <v>10010165</v>
      </c>
      <c r="E68" s="41" t="s">
        <v>98</v>
      </c>
      <c r="F68" s="26">
        <v>4</v>
      </c>
      <c r="G68" s="68">
        <v>39</v>
      </c>
      <c r="H68" s="68">
        <v>5400</v>
      </c>
      <c r="I68" s="26">
        <v>5</v>
      </c>
      <c r="J68" s="26" t="s">
        <v>309</v>
      </c>
      <c r="K68" s="42">
        <v>200</v>
      </c>
      <c r="L68" s="42">
        <v>91</v>
      </c>
    </row>
    <row r="69" spans="1:12" s="42" customFormat="1">
      <c r="A69" s="13">
        <v>15000072</v>
      </c>
      <c r="B69" s="26">
        <v>2074</v>
      </c>
      <c r="C69" s="40" t="s">
        <v>108</v>
      </c>
      <c r="D69" s="41">
        <v>10010165</v>
      </c>
      <c r="E69" s="41" t="s">
        <v>98</v>
      </c>
      <c r="F69" s="26">
        <v>5</v>
      </c>
      <c r="G69" s="68">
        <v>43</v>
      </c>
      <c r="H69" s="68">
        <v>6000</v>
      </c>
      <c r="I69" s="26">
        <v>5</v>
      </c>
      <c r="J69" s="26" t="s">
        <v>310</v>
      </c>
      <c r="K69" s="42">
        <v>306</v>
      </c>
      <c r="L69" s="42">
        <v>127</v>
      </c>
    </row>
    <row r="70" spans="1:12" s="42" customFormat="1">
      <c r="A70" s="13">
        <v>15000073</v>
      </c>
      <c r="B70" s="26">
        <v>2070</v>
      </c>
      <c r="C70" s="40" t="s">
        <v>109</v>
      </c>
      <c r="D70" s="41">
        <v>10010165</v>
      </c>
      <c r="E70" s="41" t="s">
        <v>98</v>
      </c>
      <c r="F70" s="26">
        <v>6</v>
      </c>
      <c r="G70" s="68">
        <v>48</v>
      </c>
      <c r="H70" s="68">
        <v>7200</v>
      </c>
      <c r="I70" s="26">
        <v>5</v>
      </c>
      <c r="J70" s="26" t="s">
        <v>311</v>
      </c>
      <c r="K70" s="42">
        <v>556</v>
      </c>
      <c r="L70" s="42">
        <v>152</v>
      </c>
    </row>
    <row r="71" spans="1:12" s="42" customFormat="1">
      <c r="A71" s="13">
        <v>15000074</v>
      </c>
      <c r="B71" s="26">
        <v>2077</v>
      </c>
      <c r="C71" s="41" t="s">
        <v>110</v>
      </c>
      <c r="D71" s="41">
        <v>10010165</v>
      </c>
      <c r="E71" s="41" t="s">
        <v>98</v>
      </c>
      <c r="F71" s="26">
        <v>7</v>
      </c>
      <c r="G71" s="68">
        <v>53</v>
      </c>
      <c r="H71" s="68">
        <v>9000</v>
      </c>
      <c r="I71" s="26">
        <v>5</v>
      </c>
      <c r="J71" s="26" t="s">
        <v>312</v>
      </c>
      <c r="K71" s="42">
        <v>604</v>
      </c>
      <c r="L71" s="42">
        <v>233</v>
      </c>
    </row>
    <row r="72" spans="1:12" s="45" customFormat="1">
      <c r="A72" s="11">
        <v>15000075</v>
      </c>
      <c r="B72" s="27">
        <v>2069</v>
      </c>
      <c r="C72" s="43" t="s">
        <v>113</v>
      </c>
      <c r="D72" s="44">
        <v>10010167</v>
      </c>
      <c r="E72" s="44" t="s">
        <v>99</v>
      </c>
      <c r="F72" s="27">
        <v>1</v>
      </c>
      <c r="G72" s="67">
        <v>43</v>
      </c>
      <c r="H72" s="67">
        <v>2700</v>
      </c>
      <c r="I72" s="27">
        <v>5</v>
      </c>
      <c r="J72" s="27" t="s">
        <v>315</v>
      </c>
      <c r="K72" s="45">
        <v>235</v>
      </c>
      <c r="L72" s="45">
        <v>103</v>
      </c>
    </row>
    <row r="73" spans="1:12" s="45" customFormat="1">
      <c r="A73" s="11">
        <v>15000076</v>
      </c>
      <c r="B73" s="27">
        <v>2076</v>
      </c>
      <c r="C73" s="43" t="s">
        <v>111</v>
      </c>
      <c r="D73" s="44">
        <v>10010167</v>
      </c>
      <c r="E73" s="44" t="s">
        <v>99</v>
      </c>
      <c r="F73" s="27">
        <v>2</v>
      </c>
      <c r="G73" s="67">
        <v>45</v>
      </c>
      <c r="H73" s="67">
        <v>3600</v>
      </c>
      <c r="I73" s="27">
        <v>5</v>
      </c>
      <c r="J73" s="27" t="s">
        <v>313</v>
      </c>
      <c r="K73" s="45">
        <v>302</v>
      </c>
      <c r="L73" s="45">
        <v>116</v>
      </c>
    </row>
    <row r="74" spans="1:12" s="45" customFormat="1">
      <c r="A74" s="11">
        <v>15000077</v>
      </c>
      <c r="B74" s="27">
        <v>2081</v>
      </c>
      <c r="C74" s="44" t="s">
        <v>114</v>
      </c>
      <c r="D74" s="44">
        <v>10010167</v>
      </c>
      <c r="E74" s="44" t="s">
        <v>99</v>
      </c>
      <c r="F74" s="27">
        <v>3</v>
      </c>
      <c r="G74" s="67">
        <v>48</v>
      </c>
      <c r="H74" s="67">
        <v>7200</v>
      </c>
      <c r="I74" s="27">
        <v>5</v>
      </c>
      <c r="J74" s="27" t="s">
        <v>316</v>
      </c>
      <c r="K74" s="45">
        <v>571</v>
      </c>
      <c r="L74" s="45">
        <v>259</v>
      </c>
    </row>
    <row r="75" spans="1:12" s="45" customFormat="1">
      <c r="A75" s="11">
        <v>15000078</v>
      </c>
      <c r="B75" s="27">
        <v>2085</v>
      </c>
      <c r="C75" s="44" t="s">
        <v>115</v>
      </c>
      <c r="D75" s="44">
        <v>10010167</v>
      </c>
      <c r="E75" s="44" t="s">
        <v>99</v>
      </c>
      <c r="F75" s="27">
        <v>4</v>
      </c>
      <c r="G75" s="67">
        <v>50</v>
      </c>
      <c r="H75" s="67">
        <v>10800</v>
      </c>
      <c r="I75" s="27">
        <v>5</v>
      </c>
      <c r="J75" s="27" t="s">
        <v>317</v>
      </c>
      <c r="K75" s="45">
        <v>592</v>
      </c>
      <c r="L75" s="45">
        <v>317</v>
      </c>
    </row>
    <row r="76" spans="1:12" s="45" customFormat="1">
      <c r="A76" s="11">
        <v>15000079</v>
      </c>
      <c r="B76" s="27">
        <v>2084</v>
      </c>
      <c r="C76" s="43" t="s">
        <v>112</v>
      </c>
      <c r="D76" s="44">
        <v>10010167</v>
      </c>
      <c r="E76" s="44" t="s">
        <v>99</v>
      </c>
      <c r="F76" s="27">
        <v>5</v>
      </c>
      <c r="G76" s="67">
        <v>52</v>
      </c>
      <c r="H76" s="67">
        <v>5400</v>
      </c>
      <c r="I76" s="27">
        <v>5</v>
      </c>
      <c r="J76" s="27" t="s">
        <v>314</v>
      </c>
      <c r="K76" s="45">
        <v>477</v>
      </c>
      <c r="L76" s="45">
        <v>166</v>
      </c>
    </row>
    <row r="77" spans="1:12" s="45" customFormat="1">
      <c r="A77" s="11">
        <v>15000080</v>
      </c>
      <c r="B77" s="27">
        <v>2079</v>
      </c>
      <c r="C77" s="44" t="s">
        <v>116</v>
      </c>
      <c r="D77" s="44">
        <v>10010167</v>
      </c>
      <c r="E77" s="44" t="s">
        <v>99</v>
      </c>
      <c r="F77" s="27">
        <v>6</v>
      </c>
      <c r="G77" s="67">
        <v>55</v>
      </c>
      <c r="H77" s="67">
        <v>14400</v>
      </c>
      <c r="I77" s="27">
        <v>5</v>
      </c>
      <c r="J77" s="27" t="s">
        <v>318</v>
      </c>
      <c r="K77" s="45">
        <v>1027</v>
      </c>
      <c r="L77" s="45">
        <v>306</v>
      </c>
    </row>
  </sheetData>
  <sortState ref="A7:M64">
    <sortCondition ref="D1"/>
  </sortState>
  <phoneticPr fontId="4" type="noConversion"/>
  <conditionalFormatting sqref="D42:E46 D36:D41">
    <cfRule type="expression" dxfId="7" priority="7" stopIfTrue="1">
      <formula>LEN(TRIM(D36))=0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88"/>
  <sheetViews>
    <sheetView topLeftCell="A22" workbookViewId="0">
      <selection activeCell="C1" sqref="C1:E88"/>
    </sheetView>
  </sheetViews>
  <sheetFormatPr defaultRowHeight="13.5"/>
  <cols>
    <col min="1" max="1" width="4.375" style="82" customWidth="1"/>
    <col min="2" max="2" width="7.75" style="82" customWidth="1"/>
    <col min="3" max="3" width="9" style="82"/>
    <col min="4" max="4" width="6.625" style="82" customWidth="1"/>
    <col min="5" max="7" width="4.625" style="82" customWidth="1"/>
    <col min="8" max="8" width="6.625" style="82" customWidth="1"/>
    <col min="9" max="25" width="4.625" style="82" customWidth="1"/>
    <col min="26" max="26" width="6.625" style="82" customWidth="1"/>
    <col min="27" max="27" width="6.75" style="82" customWidth="1"/>
    <col min="28" max="29" width="9" style="81"/>
    <col min="30" max="34" width="9" style="82"/>
    <col min="35" max="35" width="44.625" style="82" customWidth="1"/>
    <col min="36" max="16384" width="9" style="82"/>
  </cols>
  <sheetData>
    <row r="1" spans="1:39">
      <c r="A1" s="75" t="s">
        <v>117</v>
      </c>
      <c r="B1" s="76" t="s">
        <v>118</v>
      </c>
      <c r="C1" s="75" t="s">
        <v>119</v>
      </c>
      <c r="D1" s="76" t="s">
        <v>118</v>
      </c>
      <c r="E1" s="75" t="s">
        <v>120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124</v>
      </c>
      <c r="N1" s="75" t="s">
        <v>125</v>
      </c>
      <c r="O1" s="75" t="s">
        <v>126</v>
      </c>
      <c r="P1" s="75" t="s">
        <v>128</v>
      </c>
      <c r="Q1" s="75" t="s">
        <v>124</v>
      </c>
      <c r="R1" s="75" t="s">
        <v>125</v>
      </c>
      <c r="S1" s="75" t="s">
        <v>126</v>
      </c>
      <c r="T1" s="75" t="s">
        <v>128</v>
      </c>
      <c r="U1" s="75" t="s">
        <v>124</v>
      </c>
      <c r="V1" s="75" t="s">
        <v>125</v>
      </c>
      <c r="W1" s="75" t="s">
        <v>126</v>
      </c>
      <c r="X1" s="77" t="s">
        <v>128</v>
      </c>
      <c r="Y1" s="78" t="s">
        <v>129</v>
      </c>
      <c r="Z1" s="79" t="s">
        <v>130</v>
      </c>
      <c r="AA1" s="80" t="s">
        <v>131</v>
      </c>
      <c r="AB1" s="81" t="s">
        <v>132</v>
      </c>
      <c r="AC1" s="81" t="s">
        <v>133</v>
      </c>
    </row>
    <row r="2" spans="1:39">
      <c r="A2" s="75">
        <v>1</v>
      </c>
      <c r="B2" s="83">
        <v>2001</v>
      </c>
      <c r="C2" s="84" t="s">
        <v>134</v>
      </c>
      <c r="D2" s="83">
        <v>2001</v>
      </c>
      <c r="E2" s="75">
        <v>1</v>
      </c>
      <c r="F2" s="75">
        <v>1</v>
      </c>
      <c r="G2" s="85">
        <v>2</v>
      </c>
      <c r="H2" s="86">
        <v>1.2500000000000001E-2</v>
      </c>
      <c r="I2" s="87"/>
      <c r="J2" s="84"/>
      <c r="K2" s="75"/>
      <c r="L2" s="84">
        <v>1</v>
      </c>
      <c r="M2" s="84"/>
      <c r="N2" s="84"/>
      <c r="O2" s="75"/>
      <c r="P2" s="75"/>
      <c r="Q2" s="84"/>
      <c r="R2" s="84"/>
      <c r="S2" s="75"/>
      <c r="T2" s="77"/>
      <c r="U2" s="84"/>
      <c r="V2" s="84"/>
      <c r="W2" s="75"/>
      <c r="X2" s="77"/>
      <c r="Y2" s="88">
        <f t="shared" ref="Y2:Y21" si="0">ROUND(G2*60*H2,0)+L2</f>
        <v>3</v>
      </c>
      <c r="Z2" s="89">
        <f t="shared" ref="Z2:Z65" si="1">ROUND(F2*10*(E2*5+G2)%*(1+(F2-1)%),0)</f>
        <v>1</v>
      </c>
      <c r="AA2" s="90">
        <f t="shared" ref="AA2:AA21" si="2">Z2+IF(I2="","0",VLOOKUP(I2,$C$2:$AA$88,26,FALSE)*K2)+IF(M2="","0",VLOOKUP(M2,$C$2:$AA$88,26,FALSE)*O2)+IF(Q2="","0",VLOOKUP(Q2,$C$2:$AA$88,26,FALSE)*S2)+IF(U2="","0",VLOOKUP(U2,$C$2:$AA$88,26,FALSE)*W2)</f>
        <v>1</v>
      </c>
      <c r="AB2" s="81">
        <f t="shared" ref="AB2:AB65" si="3">G2*60</f>
        <v>120</v>
      </c>
      <c r="AC2" s="75" t="s">
        <v>135</v>
      </c>
      <c r="AK2" s="91">
        <v>2001</v>
      </c>
      <c r="AL2" s="82" t="str">
        <f>VLOOKUP(AK2,$B$2:$C$88,2,FALSE)</f>
        <v>水</v>
      </c>
      <c r="AM2" s="82">
        <f>VLOOKUP(AK2,$B$2:$E$88,4,FALSE)</f>
        <v>1</v>
      </c>
    </row>
    <row r="3" spans="1:39">
      <c r="A3" s="75">
        <v>3</v>
      </c>
      <c r="B3" s="83">
        <v>2003</v>
      </c>
      <c r="C3" s="84" t="s">
        <v>136</v>
      </c>
      <c r="D3" s="83">
        <v>2003</v>
      </c>
      <c r="E3" s="75">
        <v>3</v>
      </c>
      <c r="F3" s="75">
        <v>1</v>
      </c>
      <c r="G3" s="85">
        <v>5</v>
      </c>
      <c r="H3" s="86">
        <v>1.17E-2</v>
      </c>
      <c r="I3" s="87"/>
      <c r="J3" s="84"/>
      <c r="K3" s="75"/>
      <c r="L3" s="84">
        <v>2</v>
      </c>
      <c r="M3" s="84"/>
      <c r="N3" s="84"/>
      <c r="O3" s="75"/>
      <c r="P3" s="75"/>
      <c r="Q3" s="84"/>
      <c r="R3" s="84"/>
      <c r="S3" s="75"/>
      <c r="T3" s="77"/>
      <c r="U3" s="84"/>
      <c r="V3" s="84"/>
      <c r="W3" s="75"/>
      <c r="X3" s="77"/>
      <c r="Y3" s="88">
        <f t="shared" si="0"/>
        <v>6</v>
      </c>
      <c r="Z3" s="89">
        <f t="shared" si="1"/>
        <v>2</v>
      </c>
      <c r="AA3" s="90">
        <f t="shared" si="2"/>
        <v>2</v>
      </c>
      <c r="AB3" s="81">
        <f t="shared" si="3"/>
        <v>300</v>
      </c>
      <c r="AC3" s="75" t="s">
        <v>135</v>
      </c>
      <c r="AK3" s="91">
        <v>2002</v>
      </c>
      <c r="AL3" s="82" t="str">
        <f t="shared" ref="AL3:AL66" si="4">VLOOKUP(AK3,$B$2:$C$88,2,FALSE)</f>
        <v>冰块</v>
      </c>
      <c r="AM3" s="82">
        <f t="shared" ref="AM3:AM66" si="5">VLOOKUP(AK3,$B$2:$E$88,4,FALSE)</f>
        <v>2</v>
      </c>
    </row>
    <row r="4" spans="1:39">
      <c r="A4" s="75">
        <v>4</v>
      </c>
      <c r="B4" s="83">
        <v>2005</v>
      </c>
      <c r="C4" s="84" t="s">
        <v>137</v>
      </c>
      <c r="D4" s="83">
        <v>2005</v>
      </c>
      <c r="E4" s="75">
        <v>4</v>
      </c>
      <c r="F4" s="75">
        <v>1</v>
      </c>
      <c r="G4" s="85">
        <v>10</v>
      </c>
      <c r="H4" s="86">
        <v>1.0800000000000001E-2</v>
      </c>
      <c r="I4" s="87"/>
      <c r="J4" s="84"/>
      <c r="K4" s="75"/>
      <c r="L4" s="84">
        <v>3</v>
      </c>
      <c r="M4" s="84"/>
      <c r="N4" s="84"/>
      <c r="O4" s="75"/>
      <c r="P4" s="75"/>
      <c r="Q4" s="84"/>
      <c r="R4" s="84"/>
      <c r="S4" s="75"/>
      <c r="T4" s="77"/>
      <c r="U4" s="84"/>
      <c r="V4" s="84"/>
      <c r="W4" s="75"/>
      <c r="X4" s="77"/>
      <c r="Y4" s="88">
        <f t="shared" si="0"/>
        <v>9</v>
      </c>
      <c r="Z4" s="89">
        <f t="shared" si="1"/>
        <v>3</v>
      </c>
      <c r="AA4" s="90">
        <f t="shared" si="2"/>
        <v>3</v>
      </c>
      <c r="AB4" s="81">
        <f t="shared" si="3"/>
        <v>600</v>
      </c>
      <c r="AC4" s="75" t="s">
        <v>135</v>
      </c>
      <c r="AK4" s="91">
        <v>2003</v>
      </c>
      <c r="AL4" s="82" t="str">
        <f t="shared" si="4"/>
        <v>牛奶</v>
      </c>
      <c r="AM4" s="82">
        <f t="shared" si="5"/>
        <v>3</v>
      </c>
    </row>
    <row r="5" spans="1:39">
      <c r="A5" s="75">
        <v>7</v>
      </c>
      <c r="B5" s="83">
        <v>2010</v>
      </c>
      <c r="C5" s="84" t="s">
        <v>138</v>
      </c>
      <c r="D5" s="83">
        <v>2010</v>
      </c>
      <c r="E5" s="75">
        <v>7</v>
      </c>
      <c r="F5" s="75">
        <v>1</v>
      </c>
      <c r="G5" s="85">
        <v>15</v>
      </c>
      <c r="H5" s="86">
        <v>0.01</v>
      </c>
      <c r="I5" s="87"/>
      <c r="J5" s="84"/>
      <c r="K5" s="75"/>
      <c r="L5" s="84">
        <v>5</v>
      </c>
      <c r="M5" s="84"/>
      <c r="N5" s="84"/>
      <c r="O5" s="75"/>
      <c r="P5" s="75"/>
      <c r="Q5" s="84"/>
      <c r="R5" s="84"/>
      <c r="S5" s="75"/>
      <c r="T5" s="77"/>
      <c r="U5" s="84"/>
      <c r="V5" s="84"/>
      <c r="W5" s="75"/>
      <c r="X5" s="77"/>
      <c r="Y5" s="88">
        <f t="shared" si="0"/>
        <v>14</v>
      </c>
      <c r="Z5" s="89">
        <f t="shared" si="1"/>
        <v>5</v>
      </c>
      <c r="AA5" s="90">
        <f t="shared" si="2"/>
        <v>5</v>
      </c>
      <c r="AB5" s="81">
        <f t="shared" si="3"/>
        <v>900</v>
      </c>
      <c r="AC5" s="75" t="s">
        <v>135</v>
      </c>
      <c r="AK5" s="91">
        <v>2004</v>
      </c>
      <c r="AL5" s="82" t="str">
        <f t="shared" si="4"/>
        <v>酸奶</v>
      </c>
      <c r="AM5" s="82">
        <f t="shared" si="5"/>
        <v>5</v>
      </c>
    </row>
    <row r="6" spans="1:39">
      <c r="A6" s="75">
        <v>10</v>
      </c>
      <c r="B6" s="83">
        <v>2014</v>
      </c>
      <c r="C6" s="84" t="s">
        <v>139</v>
      </c>
      <c r="D6" s="83">
        <v>2014</v>
      </c>
      <c r="E6" s="75">
        <v>10</v>
      </c>
      <c r="F6" s="75">
        <v>1</v>
      </c>
      <c r="G6" s="85">
        <v>20</v>
      </c>
      <c r="H6" s="86">
        <v>0.01</v>
      </c>
      <c r="I6" s="87"/>
      <c r="J6" s="84"/>
      <c r="K6" s="75"/>
      <c r="L6" s="84">
        <v>6</v>
      </c>
      <c r="M6" s="84"/>
      <c r="N6" s="84"/>
      <c r="O6" s="75"/>
      <c r="P6" s="75"/>
      <c r="Q6" s="84"/>
      <c r="R6" s="84"/>
      <c r="S6" s="75"/>
      <c r="T6" s="77"/>
      <c r="U6" s="84"/>
      <c r="V6" s="84"/>
      <c r="W6" s="75"/>
      <c r="X6" s="77"/>
      <c r="Y6" s="88">
        <f t="shared" si="0"/>
        <v>18</v>
      </c>
      <c r="Z6" s="89">
        <f t="shared" si="1"/>
        <v>7</v>
      </c>
      <c r="AA6" s="90">
        <f t="shared" si="2"/>
        <v>7</v>
      </c>
      <c r="AB6" s="81">
        <f t="shared" si="3"/>
        <v>1200</v>
      </c>
      <c r="AC6" s="75" t="s">
        <v>135</v>
      </c>
      <c r="AK6" s="91">
        <v>2005</v>
      </c>
      <c r="AL6" s="82" t="str">
        <f t="shared" si="4"/>
        <v>糖</v>
      </c>
      <c r="AM6" s="82">
        <f t="shared" si="5"/>
        <v>4</v>
      </c>
    </row>
    <row r="7" spans="1:39">
      <c r="A7" s="75">
        <v>12</v>
      </c>
      <c r="B7" s="83">
        <v>2018</v>
      </c>
      <c r="C7" s="84" t="s">
        <v>140</v>
      </c>
      <c r="D7" s="83">
        <v>2018</v>
      </c>
      <c r="E7" s="75">
        <v>12</v>
      </c>
      <c r="F7" s="75">
        <v>1</v>
      </c>
      <c r="G7" s="85">
        <v>30</v>
      </c>
      <c r="H7" s="86">
        <v>9.4000000000000004E-3</v>
      </c>
      <c r="I7" s="87"/>
      <c r="J7" s="84"/>
      <c r="K7" s="75"/>
      <c r="L7" s="84">
        <v>13</v>
      </c>
      <c r="M7" s="84"/>
      <c r="N7" s="84"/>
      <c r="O7" s="75"/>
      <c r="P7" s="75"/>
      <c r="Q7" s="84"/>
      <c r="R7" s="84"/>
      <c r="S7" s="75"/>
      <c r="T7" s="77"/>
      <c r="U7" s="84"/>
      <c r="V7" s="84"/>
      <c r="W7" s="75"/>
      <c r="X7" s="77"/>
      <c r="Y7" s="88">
        <f t="shared" si="0"/>
        <v>30</v>
      </c>
      <c r="Z7" s="89">
        <f t="shared" si="1"/>
        <v>9</v>
      </c>
      <c r="AA7" s="90">
        <f t="shared" si="2"/>
        <v>9</v>
      </c>
      <c r="AB7" s="81">
        <f t="shared" si="3"/>
        <v>1800</v>
      </c>
      <c r="AC7" s="75" t="s">
        <v>135</v>
      </c>
      <c r="AK7" s="91">
        <v>2006</v>
      </c>
      <c r="AL7" s="82" t="str">
        <f t="shared" si="4"/>
        <v>甜奶油</v>
      </c>
      <c r="AM7" s="82">
        <f t="shared" si="5"/>
        <v>7</v>
      </c>
    </row>
    <row r="8" spans="1:39">
      <c r="A8" s="75">
        <v>16</v>
      </c>
      <c r="B8" s="83">
        <v>2023</v>
      </c>
      <c r="C8" s="84" t="s">
        <v>141</v>
      </c>
      <c r="D8" s="83">
        <v>2023</v>
      </c>
      <c r="E8" s="75">
        <v>16</v>
      </c>
      <c r="F8" s="75">
        <v>1</v>
      </c>
      <c r="G8" s="85">
        <v>45</v>
      </c>
      <c r="H8" s="86">
        <v>8.8999999999999999E-3</v>
      </c>
      <c r="I8" s="87"/>
      <c r="J8" s="84"/>
      <c r="K8" s="75"/>
      <c r="L8" s="84">
        <v>25</v>
      </c>
      <c r="M8" s="84"/>
      <c r="N8" s="84"/>
      <c r="O8" s="75"/>
      <c r="P8" s="75"/>
      <c r="Q8" s="84"/>
      <c r="R8" s="84"/>
      <c r="S8" s="75"/>
      <c r="T8" s="77"/>
      <c r="U8" s="84"/>
      <c r="V8" s="84"/>
      <c r="W8" s="75"/>
      <c r="X8" s="77"/>
      <c r="Y8" s="88">
        <f t="shared" si="0"/>
        <v>49</v>
      </c>
      <c r="Z8" s="89">
        <f t="shared" si="1"/>
        <v>13</v>
      </c>
      <c r="AA8" s="90">
        <f t="shared" si="2"/>
        <v>13</v>
      </c>
      <c r="AB8" s="81">
        <f t="shared" si="3"/>
        <v>2700</v>
      </c>
      <c r="AC8" s="75" t="s">
        <v>135</v>
      </c>
      <c r="AK8" s="91">
        <v>2007</v>
      </c>
      <c r="AL8" s="82" t="str">
        <f t="shared" si="4"/>
        <v>橙子</v>
      </c>
      <c r="AM8" s="82">
        <f t="shared" si="5"/>
        <v>2</v>
      </c>
    </row>
    <row r="9" spans="1:39">
      <c r="A9" s="75">
        <v>19</v>
      </c>
      <c r="B9" s="83">
        <v>2027</v>
      </c>
      <c r="C9" s="84" t="s">
        <v>142</v>
      </c>
      <c r="D9" s="83">
        <v>2027</v>
      </c>
      <c r="E9" s="75">
        <v>19</v>
      </c>
      <c r="F9" s="75">
        <v>1</v>
      </c>
      <c r="G9" s="85">
        <v>60</v>
      </c>
      <c r="H9" s="86">
        <v>8.6E-3</v>
      </c>
      <c r="I9" s="87"/>
      <c r="J9" s="84"/>
      <c r="K9" s="75"/>
      <c r="L9" s="84">
        <v>12</v>
      </c>
      <c r="M9" s="84"/>
      <c r="N9" s="84"/>
      <c r="O9" s="75"/>
      <c r="P9" s="75"/>
      <c r="Q9" s="84"/>
      <c r="R9" s="84"/>
      <c r="S9" s="75"/>
      <c r="T9" s="77"/>
      <c r="U9" s="84"/>
      <c r="V9" s="84"/>
      <c r="W9" s="75"/>
      <c r="X9" s="77"/>
      <c r="Y9" s="88">
        <f t="shared" si="0"/>
        <v>43</v>
      </c>
      <c r="Z9" s="89">
        <f t="shared" si="1"/>
        <v>16</v>
      </c>
      <c r="AA9" s="90">
        <f t="shared" si="2"/>
        <v>16</v>
      </c>
      <c r="AB9" s="81">
        <f t="shared" si="3"/>
        <v>3600</v>
      </c>
      <c r="AC9" s="75" t="s">
        <v>135</v>
      </c>
      <c r="AK9" s="91">
        <v>2008</v>
      </c>
      <c r="AL9" s="82" t="str">
        <f t="shared" si="4"/>
        <v>橙汁</v>
      </c>
      <c r="AM9" s="82">
        <f t="shared" si="5"/>
        <v>8</v>
      </c>
    </row>
    <row r="10" spans="1:39">
      <c r="A10" s="75">
        <v>22</v>
      </c>
      <c r="B10" s="83">
        <v>2032</v>
      </c>
      <c r="C10" s="84" t="s">
        <v>143</v>
      </c>
      <c r="D10" s="83">
        <v>2032</v>
      </c>
      <c r="E10" s="75">
        <v>20</v>
      </c>
      <c r="F10" s="75">
        <v>1</v>
      </c>
      <c r="G10" s="85">
        <v>80</v>
      </c>
      <c r="H10" s="86">
        <v>8.5199999999999998E-3</v>
      </c>
      <c r="I10" s="87"/>
      <c r="J10" s="84"/>
      <c r="K10" s="75"/>
      <c r="L10" s="84">
        <v>28</v>
      </c>
      <c r="M10" s="84"/>
      <c r="N10" s="84"/>
      <c r="O10" s="75"/>
      <c r="P10" s="75"/>
      <c r="Q10" s="84"/>
      <c r="R10" s="84"/>
      <c r="S10" s="75"/>
      <c r="T10" s="77"/>
      <c r="U10" s="84"/>
      <c r="V10" s="84"/>
      <c r="W10" s="75"/>
      <c r="X10" s="77"/>
      <c r="Y10" s="88">
        <f t="shared" si="0"/>
        <v>69</v>
      </c>
      <c r="Z10" s="89">
        <f t="shared" si="1"/>
        <v>18</v>
      </c>
      <c r="AA10" s="90">
        <f t="shared" si="2"/>
        <v>18</v>
      </c>
      <c r="AB10" s="81">
        <f t="shared" si="3"/>
        <v>4800</v>
      </c>
      <c r="AC10" s="75" t="s">
        <v>135</v>
      </c>
      <c r="AK10" s="91">
        <v>2009</v>
      </c>
      <c r="AL10" s="82" t="str">
        <f t="shared" si="4"/>
        <v>奶酪</v>
      </c>
      <c r="AM10" s="82">
        <f t="shared" si="5"/>
        <v>5</v>
      </c>
    </row>
    <row r="11" spans="1:39">
      <c r="A11" s="75">
        <v>25</v>
      </c>
      <c r="B11" s="83">
        <v>2036</v>
      </c>
      <c r="C11" s="84" t="s">
        <v>144</v>
      </c>
      <c r="D11" s="83">
        <v>2036</v>
      </c>
      <c r="E11" s="75">
        <v>22</v>
      </c>
      <c r="F11" s="75">
        <v>1</v>
      </c>
      <c r="G11" s="85">
        <v>90</v>
      </c>
      <c r="H11" s="86">
        <v>8.4700000000000001E-3</v>
      </c>
      <c r="I11" s="87"/>
      <c r="J11" s="84"/>
      <c r="K11" s="75"/>
      <c r="L11" s="84">
        <v>31</v>
      </c>
      <c r="M11" s="84"/>
      <c r="N11" s="84"/>
      <c r="O11" s="75"/>
      <c r="P11" s="75"/>
      <c r="Q11" s="84"/>
      <c r="R11" s="84"/>
      <c r="S11" s="75"/>
      <c r="T11" s="77"/>
      <c r="U11" s="84"/>
      <c r="V11" s="84"/>
      <c r="W11" s="75"/>
      <c r="X11" s="77"/>
      <c r="Y11" s="88">
        <f t="shared" si="0"/>
        <v>77</v>
      </c>
      <c r="Z11" s="89">
        <f t="shared" si="1"/>
        <v>20</v>
      </c>
      <c r="AA11" s="90">
        <f t="shared" si="2"/>
        <v>20</v>
      </c>
      <c r="AB11" s="81">
        <f t="shared" si="3"/>
        <v>5400</v>
      </c>
      <c r="AC11" s="75" t="s">
        <v>135</v>
      </c>
      <c r="AK11" s="91">
        <v>2010</v>
      </c>
      <c r="AL11" s="82" t="str">
        <f t="shared" si="4"/>
        <v>鸡蛋</v>
      </c>
      <c r="AM11" s="82">
        <f t="shared" si="5"/>
        <v>7</v>
      </c>
    </row>
    <row r="12" spans="1:39">
      <c r="A12" s="75">
        <v>28</v>
      </c>
      <c r="B12" s="83">
        <v>2041</v>
      </c>
      <c r="C12" s="84" t="s">
        <v>145</v>
      </c>
      <c r="D12" s="83">
        <v>2041</v>
      </c>
      <c r="E12" s="75">
        <v>24</v>
      </c>
      <c r="F12" s="75">
        <v>1</v>
      </c>
      <c r="G12" s="85">
        <v>120</v>
      </c>
      <c r="H12" s="86">
        <v>8.4499999999999992E-3</v>
      </c>
      <c r="I12" s="87"/>
      <c r="J12" s="84"/>
      <c r="K12" s="75"/>
      <c r="L12" s="84">
        <v>14</v>
      </c>
      <c r="M12" s="84"/>
      <c r="N12" s="84"/>
      <c r="O12" s="75"/>
      <c r="P12" s="75"/>
      <c r="Q12" s="84"/>
      <c r="R12" s="84"/>
      <c r="S12" s="75"/>
      <c r="T12" s="77"/>
      <c r="U12" s="84"/>
      <c r="V12" s="84"/>
      <c r="W12" s="75"/>
      <c r="X12" s="77"/>
      <c r="Y12" s="88">
        <f t="shared" si="0"/>
        <v>75</v>
      </c>
      <c r="Z12" s="89">
        <f t="shared" si="1"/>
        <v>24</v>
      </c>
      <c r="AA12" s="90">
        <f t="shared" si="2"/>
        <v>24</v>
      </c>
      <c r="AB12" s="81">
        <f t="shared" si="3"/>
        <v>7200</v>
      </c>
      <c r="AC12" s="75" t="s">
        <v>135</v>
      </c>
      <c r="AK12" s="91">
        <v>2011</v>
      </c>
      <c r="AL12" s="82" t="str">
        <f t="shared" si="4"/>
        <v>慕斯</v>
      </c>
      <c r="AM12" s="82">
        <f t="shared" si="5"/>
        <v>7</v>
      </c>
    </row>
    <row r="13" spans="1:39">
      <c r="A13" s="75">
        <v>32</v>
      </c>
      <c r="B13" s="83">
        <v>2048</v>
      </c>
      <c r="C13" s="84" t="s">
        <v>146</v>
      </c>
      <c r="D13" s="83">
        <v>2048</v>
      </c>
      <c r="E13" s="75">
        <v>27</v>
      </c>
      <c r="F13" s="75">
        <v>1</v>
      </c>
      <c r="G13" s="85">
        <v>150</v>
      </c>
      <c r="H13" s="86">
        <v>8.4200000000000004E-3</v>
      </c>
      <c r="I13" s="87"/>
      <c r="J13" s="84"/>
      <c r="K13" s="75"/>
      <c r="L13" s="84">
        <v>13</v>
      </c>
      <c r="M13" s="84"/>
      <c r="N13" s="84"/>
      <c r="O13" s="75"/>
      <c r="P13" s="75"/>
      <c r="Q13" s="84"/>
      <c r="R13" s="84"/>
      <c r="S13" s="75"/>
      <c r="T13" s="77"/>
      <c r="U13" s="84"/>
      <c r="V13" s="84"/>
      <c r="W13" s="75"/>
      <c r="X13" s="77"/>
      <c r="Y13" s="88">
        <f t="shared" si="0"/>
        <v>89</v>
      </c>
      <c r="Z13" s="89">
        <f t="shared" si="1"/>
        <v>29</v>
      </c>
      <c r="AA13" s="90">
        <f t="shared" si="2"/>
        <v>29</v>
      </c>
      <c r="AB13" s="81">
        <f t="shared" si="3"/>
        <v>9000</v>
      </c>
      <c r="AC13" s="75" t="s">
        <v>135</v>
      </c>
      <c r="AK13" s="91">
        <v>2012</v>
      </c>
      <c r="AL13" s="82" t="str">
        <f t="shared" si="4"/>
        <v>焦糖布丁</v>
      </c>
      <c r="AM13" s="82">
        <f t="shared" si="5"/>
        <v>9</v>
      </c>
    </row>
    <row r="14" spans="1:39">
      <c r="A14" s="75">
        <v>35</v>
      </c>
      <c r="B14" s="83">
        <v>2052</v>
      </c>
      <c r="C14" s="84" t="s">
        <v>147</v>
      </c>
      <c r="D14" s="83">
        <v>2052</v>
      </c>
      <c r="E14" s="75">
        <v>29</v>
      </c>
      <c r="F14" s="75">
        <v>1</v>
      </c>
      <c r="G14" s="85">
        <v>60</v>
      </c>
      <c r="H14" s="86">
        <v>8.3700000000000007E-3</v>
      </c>
      <c r="I14" s="87"/>
      <c r="J14" s="84"/>
      <c r="K14" s="75"/>
      <c r="L14" s="84">
        <v>7</v>
      </c>
      <c r="M14" s="84"/>
      <c r="N14" s="84"/>
      <c r="O14" s="75"/>
      <c r="P14" s="75"/>
      <c r="Q14" s="84"/>
      <c r="R14" s="84"/>
      <c r="S14" s="75"/>
      <c r="T14" s="77"/>
      <c r="U14" s="84"/>
      <c r="V14" s="84"/>
      <c r="W14" s="75"/>
      <c r="X14" s="77"/>
      <c r="Y14" s="88">
        <f t="shared" si="0"/>
        <v>37</v>
      </c>
      <c r="Z14" s="89">
        <f t="shared" si="1"/>
        <v>21</v>
      </c>
      <c r="AA14" s="90">
        <f t="shared" si="2"/>
        <v>21</v>
      </c>
      <c r="AB14" s="81">
        <f t="shared" si="3"/>
        <v>3600</v>
      </c>
      <c r="AC14" s="75" t="s">
        <v>148</v>
      </c>
      <c r="AK14" s="92">
        <v>2013</v>
      </c>
      <c r="AL14" s="82" t="str">
        <f t="shared" si="4"/>
        <v>蛋糕</v>
      </c>
      <c r="AM14" s="82">
        <f t="shared" si="5"/>
        <v>12</v>
      </c>
    </row>
    <row r="15" spans="1:39">
      <c r="A15" s="75">
        <v>38</v>
      </c>
      <c r="B15" s="83">
        <v>2058</v>
      </c>
      <c r="C15" s="84" t="s">
        <v>149</v>
      </c>
      <c r="D15" s="83">
        <v>2058</v>
      </c>
      <c r="E15" s="75">
        <v>32</v>
      </c>
      <c r="F15" s="75">
        <v>1</v>
      </c>
      <c r="G15" s="85">
        <v>120</v>
      </c>
      <c r="H15" s="86">
        <v>8.3400000000000002E-3</v>
      </c>
      <c r="I15" s="87"/>
      <c r="J15" s="84"/>
      <c r="K15" s="75"/>
      <c r="L15" s="84">
        <v>42</v>
      </c>
      <c r="M15" s="84"/>
      <c r="N15" s="84"/>
      <c r="O15" s="75"/>
      <c r="P15" s="75"/>
      <c r="Q15" s="84"/>
      <c r="R15" s="84"/>
      <c r="S15" s="75"/>
      <c r="T15" s="77"/>
      <c r="U15" s="84"/>
      <c r="V15" s="84"/>
      <c r="W15" s="75"/>
      <c r="X15" s="77"/>
      <c r="Y15" s="88">
        <f t="shared" si="0"/>
        <v>102</v>
      </c>
      <c r="Z15" s="89">
        <f t="shared" si="1"/>
        <v>28</v>
      </c>
      <c r="AA15" s="90">
        <f t="shared" si="2"/>
        <v>28</v>
      </c>
      <c r="AB15" s="81">
        <f t="shared" si="3"/>
        <v>7200</v>
      </c>
      <c r="AC15" s="75" t="s">
        <v>148</v>
      </c>
      <c r="AK15" s="91">
        <v>2014</v>
      </c>
      <c r="AL15" s="82" t="str">
        <f t="shared" si="4"/>
        <v>面粉</v>
      </c>
      <c r="AM15" s="82">
        <f t="shared" si="5"/>
        <v>10</v>
      </c>
    </row>
    <row r="16" spans="1:39">
      <c r="A16" s="75">
        <v>42</v>
      </c>
      <c r="B16" s="83">
        <v>2067</v>
      </c>
      <c r="C16" s="84" t="s">
        <v>150</v>
      </c>
      <c r="D16" s="83">
        <v>2067</v>
      </c>
      <c r="E16" s="75">
        <v>35</v>
      </c>
      <c r="F16" s="75">
        <v>1</v>
      </c>
      <c r="G16" s="85">
        <v>180</v>
      </c>
      <c r="H16" s="86">
        <v>8.3000000000000001E-3</v>
      </c>
      <c r="I16" s="87"/>
      <c r="J16" s="84"/>
      <c r="K16" s="75"/>
      <c r="L16" s="84">
        <v>61</v>
      </c>
      <c r="M16" s="84"/>
      <c r="N16" s="84"/>
      <c r="O16" s="75"/>
      <c r="P16" s="75"/>
      <c r="Q16" s="84"/>
      <c r="R16" s="84"/>
      <c r="S16" s="75"/>
      <c r="T16" s="77"/>
      <c r="U16" s="84"/>
      <c r="V16" s="84"/>
      <c r="W16" s="75"/>
      <c r="X16" s="77"/>
      <c r="Y16" s="88">
        <f t="shared" si="0"/>
        <v>151</v>
      </c>
      <c r="Z16" s="89">
        <f t="shared" si="1"/>
        <v>36</v>
      </c>
      <c r="AA16" s="90">
        <f t="shared" si="2"/>
        <v>36</v>
      </c>
      <c r="AB16" s="81">
        <f t="shared" si="3"/>
        <v>10800</v>
      </c>
      <c r="AC16" s="75" t="s">
        <v>148</v>
      </c>
      <c r="AK16" s="91">
        <v>2015</v>
      </c>
      <c r="AL16" s="82" t="str">
        <f t="shared" si="4"/>
        <v>面包</v>
      </c>
      <c r="AM16" s="82">
        <f t="shared" si="5"/>
        <v>11</v>
      </c>
    </row>
    <row r="17" spans="1:39">
      <c r="A17" s="75">
        <v>46</v>
      </c>
      <c r="B17" s="83">
        <v>2075</v>
      </c>
      <c r="C17" s="84" t="s">
        <v>151</v>
      </c>
      <c r="D17" s="83">
        <v>2075</v>
      </c>
      <c r="E17" s="75">
        <v>42</v>
      </c>
      <c r="F17" s="75">
        <v>1</v>
      </c>
      <c r="G17" s="85">
        <v>360</v>
      </c>
      <c r="H17" s="86">
        <v>8.2799999999999992E-3</v>
      </c>
      <c r="I17" s="87"/>
      <c r="J17" s="84"/>
      <c r="K17" s="75"/>
      <c r="L17" s="84">
        <v>76</v>
      </c>
      <c r="M17" s="84"/>
      <c r="N17" s="84"/>
      <c r="O17" s="75"/>
      <c r="P17" s="75"/>
      <c r="Q17" s="84"/>
      <c r="R17" s="84"/>
      <c r="S17" s="75"/>
      <c r="T17" s="77"/>
      <c r="U17" s="84"/>
      <c r="V17" s="84"/>
      <c r="W17" s="75"/>
      <c r="X17" s="77"/>
      <c r="Y17" s="88">
        <f t="shared" si="0"/>
        <v>255</v>
      </c>
      <c r="Z17" s="89">
        <f t="shared" si="1"/>
        <v>57</v>
      </c>
      <c r="AA17" s="90">
        <f t="shared" si="2"/>
        <v>57</v>
      </c>
      <c r="AB17" s="81">
        <f t="shared" si="3"/>
        <v>21600</v>
      </c>
      <c r="AC17" s="75" t="s">
        <v>148</v>
      </c>
      <c r="AK17" s="91">
        <v>2016</v>
      </c>
      <c r="AL17" s="82" t="str">
        <f t="shared" si="4"/>
        <v>奶油吐司</v>
      </c>
      <c r="AM17" s="82">
        <f t="shared" si="5"/>
        <v>14</v>
      </c>
    </row>
    <row r="18" spans="1:39">
      <c r="A18" s="75">
        <v>4</v>
      </c>
      <c r="B18" s="83">
        <v>2007</v>
      </c>
      <c r="C18" s="93" t="s">
        <v>7</v>
      </c>
      <c r="D18" s="83">
        <v>2007</v>
      </c>
      <c r="E18" s="75">
        <v>2</v>
      </c>
      <c r="F18" s="75">
        <v>1</v>
      </c>
      <c r="G18" s="85">
        <v>5</v>
      </c>
      <c r="H18" s="94">
        <v>1.17E-2</v>
      </c>
      <c r="I18" s="87"/>
      <c r="J18" s="84"/>
      <c r="K18" s="75"/>
      <c r="L18" s="75"/>
      <c r="M18" s="84"/>
      <c r="N18" s="84"/>
      <c r="O18" s="75"/>
      <c r="P18" s="75"/>
      <c r="Q18" s="84"/>
      <c r="R18" s="84"/>
      <c r="S18" s="75"/>
      <c r="T18" s="77"/>
      <c r="U18" s="84"/>
      <c r="V18" s="84"/>
      <c r="W18" s="75"/>
      <c r="X18" s="77"/>
      <c r="Y18" s="88">
        <f t="shared" si="0"/>
        <v>4</v>
      </c>
      <c r="Z18" s="89">
        <f t="shared" si="1"/>
        <v>2</v>
      </c>
      <c r="AA18" s="90">
        <f t="shared" si="2"/>
        <v>2</v>
      </c>
      <c r="AB18" s="81">
        <f t="shared" si="3"/>
        <v>300</v>
      </c>
      <c r="AC18" s="95" t="s">
        <v>152</v>
      </c>
      <c r="AE18" s="96">
        <v>2007</v>
      </c>
      <c r="AF18" s="82" t="str">
        <f t="shared" ref="AF18:AF81" si="6">VLOOKUP(AE18,$B$2:$C$88,2,FALSE)</f>
        <v>橙子</v>
      </c>
      <c r="AG18" s="82">
        <f>VLOOKUP(AE18,$B$2:$E$88,4,FALSE)</f>
        <v>2</v>
      </c>
      <c r="AH18" s="82">
        <f>VLOOKUP(AE18,$B$2:$AA$88,26,FALSE)</f>
        <v>2</v>
      </c>
      <c r="AK18" s="91">
        <v>2017</v>
      </c>
      <c r="AL18" s="82" t="str">
        <f t="shared" si="4"/>
        <v>棒棒糖</v>
      </c>
      <c r="AM18" s="82">
        <f t="shared" si="5"/>
        <v>13</v>
      </c>
    </row>
    <row r="19" spans="1:39">
      <c r="A19" s="75">
        <v>10</v>
      </c>
      <c r="B19" s="83">
        <v>2021</v>
      </c>
      <c r="C19" s="93" t="s">
        <v>8</v>
      </c>
      <c r="D19" s="83">
        <v>2021</v>
      </c>
      <c r="E19" s="75">
        <v>10</v>
      </c>
      <c r="F19" s="75">
        <v>1</v>
      </c>
      <c r="G19" s="85">
        <v>20</v>
      </c>
      <c r="H19" s="94">
        <v>1.0800000000000001E-2</v>
      </c>
      <c r="I19" s="87"/>
      <c r="J19" s="84"/>
      <c r="K19" s="75"/>
      <c r="L19" s="75"/>
      <c r="M19" s="84"/>
      <c r="N19" s="84"/>
      <c r="O19" s="75"/>
      <c r="P19" s="75"/>
      <c r="Q19" s="84"/>
      <c r="R19" s="84"/>
      <c r="S19" s="75"/>
      <c r="T19" s="77"/>
      <c r="U19" s="84"/>
      <c r="V19" s="84"/>
      <c r="W19" s="75"/>
      <c r="X19" s="77"/>
      <c r="Y19" s="88">
        <f t="shared" si="0"/>
        <v>13</v>
      </c>
      <c r="Z19" s="89">
        <f t="shared" si="1"/>
        <v>7</v>
      </c>
      <c r="AA19" s="90">
        <f t="shared" si="2"/>
        <v>7</v>
      </c>
      <c r="AB19" s="81">
        <f t="shared" si="3"/>
        <v>1200</v>
      </c>
      <c r="AC19" s="95" t="s">
        <v>152</v>
      </c>
      <c r="AE19" s="96">
        <v>2021</v>
      </c>
      <c r="AF19" s="82" t="str">
        <f t="shared" si="6"/>
        <v>草莓</v>
      </c>
      <c r="AG19" s="82">
        <f t="shared" ref="AG19:AG82" si="7">VLOOKUP(AE19,$B$2:$E$88,4,FALSE)</f>
        <v>10</v>
      </c>
      <c r="AH19" s="82">
        <f t="shared" ref="AH19:AH82" si="8">VLOOKUP(AE19,$B$2:$AA$88,26,FALSE)</f>
        <v>7</v>
      </c>
      <c r="AK19" s="91">
        <v>2018</v>
      </c>
      <c r="AL19" s="82" t="str">
        <f t="shared" si="4"/>
        <v>可可粉</v>
      </c>
      <c r="AM19" s="82">
        <f t="shared" si="5"/>
        <v>12</v>
      </c>
    </row>
    <row r="20" spans="1:39">
      <c r="A20" s="75">
        <v>14</v>
      </c>
      <c r="B20" s="83">
        <v>2029</v>
      </c>
      <c r="C20" s="93" t="s">
        <v>9</v>
      </c>
      <c r="D20" s="83">
        <v>2029</v>
      </c>
      <c r="E20" s="75">
        <v>14</v>
      </c>
      <c r="F20" s="75">
        <v>1</v>
      </c>
      <c r="G20" s="85">
        <v>40</v>
      </c>
      <c r="H20" s="94">
        <v>9.4500000000000001E-3</v>
      </c>
      <c r="I20" s="87"/>
      <c r="J20" s="84"/>
      <c r="K20" s="75"/>
      <c r="L20" s="75"/>
      <c r="M20" s="84"/>
      <c r="N20" s="84"/>
      <c r="O20" s="75"/>
      <c r="P20" s="75"/>
      <c r="Q20" s="84"/>
      <c r="R20" s="84"/>
      <c r="S20" s="75"/>
      <c r="T20" s="77"/>
      <c r="U20" s="84"/>
      <c r="V20" s="84"/>
      <c r="W20" s="75"/>
      <c r="X20" s="77"/>
      <c r="Y20" s="88">
        <f t="shared" si="0"/>
        <v>23</v>
      </c>
      <c r="Z20" s="89">
        <f t="shared" si="1"/>
        <v>11</v>
      </c>
      <c r="AA20" s="90">
        <f t="shared" si="2"/>
        <v>11</v>
      </c>
      <c r="AB20" s="81">
        <f t="shared" si="3"/>
        <v>2400</v>
      </c>
      <c r="AC20" s="95" t="s">
        <v>152</v>
      </c>
      <c r="AE20" s="97">
        <v>2029</v>
      </c>
      <c r="AF20" s="82" t="str">
        <f t="shared" si="6"/>
        <v>香蕉</v>
      </c>
      <c r="AG20" s="82">
        <f t="shared" si="7"/>
        <v>14</v>
      </c>
      <c r="AH20" s="82">
        <f t="shared" si="8"/>
        <v>11</v>
      </c>
      <c r="AK20" s="91">
        <v>2019</v>
      </c>
      <c r="AL20" s="82" t="str">
        <f t="shared" si="4"/>
        <v>热巧克力</v>
      </c>
      <c r="AM20" s="82">
        <f t="shared" si="5"/>
        <v>12</v>
      </c>
    </row>
    <row r="21" spans="1:39">
      <c r="A21" s="75">
        <v>18</v>
      </c>
      <c r="B21" s="83">
        <v>2045</v>
      </c>
      <c r="C21" s="93" t="s">
        <v>10</v>
      </c>
      <c r="D21" s="83">
        <v>2045</v>
      </c>
      <c r="E21" s="75">
        <v>18</v>
      </c>
      <c r="F21" s="75">
        <v>1</v>
      </c>
      <c r="G21" s="85">
        <v>60</v>
      </c>
      <c r="H21" s="94">
        <v>9.3200000000000002E-3</v>
      </c>
      <c r="I21" s="87"/>
      <c r="J21" s="84"/>
      <c r="K21" s="75"/>
      <c r="L21" s="75"/>
      <c r="M21" s="84"/>
      <c r="N21" s="84"/>
      <c r="O21" s="75"/>
      <c r="P21" s="75"/>
      <c r="Q21" s="84"/>
      <c r="R21" s="84"/>
      <c r="S21" s="75"/>
      <c r="T21" s="77"/>
      <c r="U21" s="84"/>
      <c r="V21" s="84"/>
      <c r="W21" s="75"/>
      <c r="X21" s="77"/>
      <c r="Y21" s="88">
        <f t="shared" si="0"/>
        <v>34</v>
      </c>
      <c r="Z21" s="89">
        <f t="shared" si="1"/>
        <v>15</v>
      </c>
      <c r="AA21" s="90">
        <f t="shared" si="2"/>
        <v>15</v>
      </c>
      <c r="AB21" s="81">
        <f t="shared" si="3"/>
        <v>3600</v>
      </c>
      <c r="AC21" s="95" t="s">
        <v>153</v>
      </c>
      <c r="AE21" s="97">
        <v>2045</v>
      </c>
      <c r="AF21" s="82" t="str">
        <f t="shared" si="6"/>
        <v>苹果</v>
      </c>
      <c r="AG21" s="82">
        <f t="shared" si="7"/>
        <v>18</v>
      </c>
      <c r="AH21" s="82">
        <f t="shared" si="8"/>
        <v>15</v>
      </c>
      <c r="AK21" s="91">
        <v>2020</v>
      </c>
      <c r="AL21" s="82" t="str">
        <f t="shared" si="4"/>
        <v>巧克力曲奇</v>
      </c>
      <c r="AM21" s="82">
        <f t="shared" si="5"/>
        <v>20</v>
      </c>
    </row>
    <row r="22" spans="1:39">
      <c r="A22" s="75">
        <v>5</v>
      </c>
      <c r="B22" s="83">
        <v>2006</v>
      </c>
      <c r="C22" s="98" t="s">
        <v>11</v>
      </c>
      <c r="D22" s="83">
        <v>2006</v>
      </c>
      <c r="E22" s="75">
        <v>7</v>
      </c>
      <c r="F22" s="75">
        <v>2</v>
      </c>
      <c r="G22" s="99">
        <v>10</v>
      </c>
      <c r="H22" s="94">
        <v>1.17E-2</v>
      </c>
      <c r="I22" s="84" t="s">
        <v>136</v>
      </c>
      <c r="J22" s="84" t="str">
        <f t="shared" ref="J22:J85" si="9">IF(E22&lt;VLOOKUP(I22,$C$1:$E$88,3,FALSE),"出错了","正确")</f>
        <v>正确</v>
      </c>
      <c r="K22" s="75">
        <v>1</v>
      </c>
      <c r="L22" s="77">
        <f t="shared" ref="L22:L85" si="10">VLOOKUP(I22,$C$1:$Y$88,23,FALSE)*K22</f>
        <v>6</v>
      </c>
      <c r="M22" s="84" t="s">
        <v>137</v>
      </c>
      <c r="N22" s="84" t="str">
        <f t="shared" ref="N22:N85" si="11">IF(M22="","",IF($E22&lt;VLOOKUP(M22,$C$2:$E$88,3,FALSE),"出错了","正确"))</f>
        <v>正确</v>
      </c>
      <c r="O22" s="75">
        <v>1</v>
      </c>
      <c r="P22" s="77">
        <f t="shared" ref="P22:P85" si="12">IF(M22="","0",VLOOKUP($M22,$C$1:$Y$88,23,FALSE)*$O22)</f>
        <v>9</v>
      </c>
      <c r="Q22" s="84"/>
      <c r="R22" s="84" t="str">
        <f t="shared" ref="R22:R85" si="13">IF(Q22="","",IF($E22&lt;VLOOKUP(Q22,$C$2:$E$88,3,FALSE),"出错了","正确"))</f>
        <v/>
      </c>
      <c r="S22" s="75"/>
      <c r="T22" s="77" t="str">
        <f t="shared" ref="T22:T85" si="14">IF(Q22="","0",VLOOKUP($Q22,$C$1:$Y$88,23,FALSE)*$S22)</f>
        <v>0</v>
      </c>
      <c r="U22" s="84"/>
      <c r="V22" s="84"/>
      <c r="W22" s="75"/>
      <c r="X22" s="77" t="str">
        <f>IF(U22="","0",VLOOKUP($U22,$C$1:$Y$88,23,FALSE)*$W22)</f>
        <v>0</v>
      </c>
      <c r="Y22" s="88">
        <f>ROUND((G22*60*H22)*1.1,0)+L22*K22+P22*O22+T22*S22+X22*W22</f>
        <v>23</v>
      </c>
      <c r="Z22" s="89">
        <f t="shared" si="1"/>
        <v>9</v>
      </c>
      <c r="AA22" s="90">
        <f t="shared" ref="AA22:AA85" si="15">Z22+IF(I22="","0",VLOOKUP(I22,$C$2:$AA$88,25,FALSE)*K22)+IF(M22="","0",VLOOKUP(M22,$C$2:$AA$88,25,FALSE)*O22)+IF(Q22="","0",VLOOKUP(Q22,$C$2:$AA$88,25,FALSE)*S22)+IF(U22="","0",VLOOKUP(U22,$C$2:$AA$88,25,FALSE)*W22)</f>
        <v>14</v>
      </c>
      <c r="AB22" s="81">
        <f t="shared" si="3"/>
        <v>600</v>
      </c>
      <c r="AC22" s="100" t="s">
        <v>154</v>
      </c>
      <c r="AE22" s="101">
        <v>2006</v>
      </c>
      <c r="AF22" s="82" t="str">
        <f t="shared" si="6"/>
        <v>甜奶油</v>
      </c>
      <c r="AG22" s="82">
        <f t="shared" si="7"/>
        <v>7</v>
      </c>
      <c r="AH22" s="82">
        <f t="shared" si="8"/>
        <v>14</v>
      </c>
      <c r="AI22" s="82">
        <f>VLOOKUP(I22,$C$2:$D$88,2,FALSE)</f>
        <v>2003</v>
      </c>
      <c r="AK22" s="91">
        <v>2021</v>
      </c>
      <c r="AL22" s="82" t="str">
        <f t="shared" si="4"/>
        <v>草莓</v>
      </c>
      <c r="AM22" s="82">
        <f t="shared" si="5"/>
        <v>10</v>
      </c>
    </row>
    <row r="23" spans="1:39">
      <c r="A23" s="75">
        <v>7</v>
      </c>
      <c r="B23" s="83">
        <v>2009</v>
      </c>
      <c r="C23" s="98" t="s">
        <v>12</v>
      </c>
      <c r="D23" s="83">
        <v>2009</v>
      </c>
      <c r="E23" s="75">
        <v>5</v>
      </c>
      <c r="F23" s="75">
        <v>2</v>
      </c>
      <c r="G23" s="99">
        <v>5</v>
      </c>
      <c r="H23" s="94">
        <v>1.0800000000000001E-2</v>
      </c>
      <c r="I23" s="84" t="s">
        <v>136</v>
      </c>
      <c r="J23" s="84" t="str">
        <f t="shared" si="9"/>
        <v>正确</v>
      </c>
      <c r="K23" s="75">
        <v>3</v>
      </c>
      <c r="L23" s="77">
        <f t="shared" si="10"/>
        <v>18</v>
      </c>
      <c r="M23" s="84"/>
      <c r="N23" s="84" t="str">
        <f t="shared" si="11"/>
        <v/>
      </c>
      <c r="O23" s="75"/>
      <c r="P23" s="77" t="str">
        <f t="shared" si="12"/>
        <v>0</v>
      </c>
      <c r="Q23" s="84"/>
      <c r="R23" s="84" t="str">
        <f t="shared" si="13"/>
        <v/>
      </c>
      <c r="S23" s="75"/>
      <c r="T23" s="77" t="str">
        <f t="shared" si="14"/>
        <v>0</v>
      </c>
      <c r="U23" s="84"/>
      <c r="V23" s="84"/>
      <c r="W23" s="75">
        <v>1</v>
      </c>
      <c r="X23" s="77">
        <v>3</v>
      </c>
      <c r="Y23" s="88">
        <f>ROUND((G23*60*H23)*1.1,0)+L23*K23+P23*O23+T23*S23+X23*W23</f>
        <v>61</v>
      </c>
      <c r="Z23" s="89">
        <f t="shared" si="1"/>
        <v>6</v>
      </c>
      <c r="AA23" s="90">
        <f t="shared" si="15"/>
        <v>12</v>
      </c>
      <c r="AB23" s="81">
        <f t="shared" si="3"/>
        <v>300</v>
      </c>
      <c r="AC23" s="100" t="s">
        <v>154</v>
      </c>
      <c r="AE23" s="101">
        <v>2009</v>
      </c>
      <c r="AF23" s="82" t="str">
        <f t="shared" si="6"/>
        <v>奶酪</v>
      </c>
      <c r="AG23" s="82">
        <f t="shared" si="7"/>
        <v>5</v>
      </c>
      <c r="AH23" s="82">
        <f t="shared" si="8"/>
        <v>12</v>
      </c>
      <c r="AK23" s="91">
        <v>2022</v>
      </c>
      <c r="AL23" s="82" t="str">
        <f t="shared" si="4"/>
        <v>果味巧克力</v>
      </c>
      <c r="AM23" s="82">
        <f t="shared" si="5"/>
        <v>15</v>
      </c>
    </row>
    <row r="24" spans="1:39">
      <c r="A24" s="75">
        <v>9</v>
      </c>
      <c r="B24" s="83">
        <v>2012</v>
      </c>
      <c r="C24" s="98" t="s">
        <v>13</v>
      </c>
      <c r="D24" s="83">
        <v>2012</v>
      </c>
      <c r="E24" s="75">
        <v>9</v>
      </c>
      <c r="F24" s="75">
        <v>2</v>
      </c>
      <c r="G24" s="99">
        <v>30</v>
      </c>
      <c r="H24" s="94">
        <v>1.06E-2</v>
      </c>
      <c r="I24" s="84" t="s">
        <v>136</v>
      </c>
      <c r="J24" s="84" t="str">
        <f t="shared" si="9"/>
        <v>正确</v>
      </c>
      <c r="K24" s="75">
        <v>2</v>
      </c>
      <c r="L24" s="77">
        <f t="shared" si="10"/>
        <v>12</v>
      </c>
      <c r="M24" s="84" t="s">
        <v>137</v>
      </c>
      <c r="N24" s="84" t="str">
        <f t="shared" si="11"/>
        <v>正确</v>
      </c>
      <c r="O24" s="75">
        <v>2</v>
      </c>
      <c r="P24" s="77">
        <f t="shared" si="12"/>
        <v>18</v>
      </c>
      <c r="Q24" s="84" t="s">
        <v>155</v>
      </c>
      <c r="R24" s="84" t="str">
        <f t="shared" si="13"/>
        <v>正确</v>
      </c>
      <c r="S24" s="75">
        <v>1</v>
      </c>
      <c r="T24" s="77">
        <f t="shared" si="14"/>
        <v>14</v>
      </c>
      <c r="U24" s="84"/>
      <c r="V24" s="84"/>
      <c r="W24" s="75"/>
      <c r="X24" s="77" t="str">
        <f>IF(U24="","0",VLOOKUP($U24,$C$1:$Y$88,23,FALSE)*$W24)</f>
        <v>0</v>
      </c>
      <c r="Y24" s="88">
        <f>ROUND((G24*60*H24)*1.1,0)+L24*K24+P24*O24+T24*S24+X24*W24</f>
        <v>95</v>
      </c>
      <c r="Z24" s="89">
        <f t="shared" si="1"/>
        <v>15</v>
      </c>
      <c r="AA24" s="90">
        <f t="shared" si="15"/>
        <v>30</v>
      </c>
      <c r="AB24" s="81">
        <f t="shared" si="3"/>
        <v>1800</v>
      </c>
      <c r="AC24" s="100" t="s">
        <v>154</v>
      </c>
      <c r="AE24" s="101">
        <v>2012</v>
      </c>
      <c r="AF24" s="82" t="str">
        <f t="shared" si="6"/>
        <v>焦糖布丁</v>
      </c>
      <c r="AG24" s="82">
        <f t="shared" si="7"/>
        <v>9</v>
      </c>
      <c r="AH24" s="82">
        <f t="shared" si="8"/>
        <v>30</v>
      </c>
      <c r="AK24" s="91">
        <v>2023</v>
      </c>
      <c r="AL24" s="82" t="str">
        <f t="shared" si="4"/>
        <v>丝绸</v>
      </c>
      <c r="AM24" s="82">
        <f t="shared" si="5"/>
        <v>16</v>
      </c>
    </row>
    <row r="25" spans="1:39">
      <c r="A25" s="75">
        <v>13</v>
      </c>
      <c r="B25" s="83">
        <v>2017</v>
      </c>
      <c r="C25" s="98" t="s">
        <v>14</v>
      </c>
      <c r="D25" s="83">
        <v>2017</v>
      </c>
      <c r="E25" s="75">
        <v>13</v>
      </c>
      <c r="F25" s="75">
        <v>2</v>
      </c>
      <c r="G25" s="99">
        <v>45</v>
      </c>
      <c r="H25" s="94">
        <v>0.01</v>
      </c>
      <c r="I25" s="84" t="s">
        <v>137</v>
      </c>
      <c r="J25" s="84" t="str">
        <f t="shared" si="9"/>
        <v>正确</v>
      </c>
      <c r="K25" s="75">
        <v>2</v>
      </c>
      <c r="L25" s="77">
        <f t="shared" si="10"/>
        <v>18</v>
      </c>
      <c r="M25" s="84" t="s">
        <v>136</v>
      </c>
      <c r="N25" s="84" t="str">
        <f t="shared" si="11"/>
        <v>正确</v>
      </c>
      <c r="O25" s="75">
        <v>2</v>
      </c>
      <c r="P25" s="77">
        <f t="shared" si="12"/>
        <v>12</v>
      </c>
      <c r="Q25" s="84" t="s">
        <v>8</v>
      </c>
      <c r="R25" s="84" t="str">
        <f t="shared" si="13"/>
        <v>正确</v>
      </c>
      <c r="S25" s="75">
        <v>1</v>
      </c>
      <c r="T25" s="77">
        <f t="shared" si="14"/>
        <v>13</v>
      </c>
      <c r="U25" s="84"/>
      <c r="V25" s="84"/>
      <c r="W25" s="75"/>
      <c r="X25" s="77" t="str">
        <f>IF(U25="","0",VLOOKUP($U25,$C$1:$Y$88,23,FALSE)*$W25)</f>
        <v>0</v>
      </c>
      <c r="Y25" s="88">
        <f>ROUND((G25*60*H25)*1.1,0)+L25*K25+P25*O25+T25*S25+X25*W25</f>
        <v>103</v>
      </c>
      <c r="Z25" s="89">
        <f t="shared" si="1"/>
        <v>22</v>
      </c>
      <c r="AA25" s="90">
        <f t="shared" si="15"/>
        <v>39</v>
      </c>
      <c r="AB25" s="81">
        <f t="shared" si="3"/>
        <v>2700</v>
      </c>
      <c r="AC25" s="100" t="s">
        <v>154</v>
      </c>
      <c r="AE25" s="101">
        <v>2017</v>
      </c>
      <c r="AF25" s="82" t="str">
        <f t="shared" si="6"/>
        <v>棒棒糖</v>
      </c>
      <c r="AG25" s="82">
        <f t="shared" si="7"/>
        <v>13</v>
      </c>
      <c r="AH25" s="82">
        <f t="shared" si="8"/>
        <v>39</v>
      </c>
      <c r="AK25" s="91">
        <v>2024</v>
      </c>
      <c r="AL25" s="82" t="str">
        <f t="shared" si="4"/>
        <v>丝织品</v>
      </c>
      <c r="AM25" s="82">
        <f t="shared" si="5"/>
        <v>16</v>
      </c>
    </row>
    <row r="26" spans="1:39">
      <c r="A26" s="75">
        <v>15</v>
      </c>
      <c r="B26" s="83">
        <v>2022</v>
      </c>
      <c r="C26" s="98" t="s">
        <v>156</v>
      </c>
      <c r="D26" s="83">
        <v>2022</v>
      </c>
      <c r="E26" s="75">
        <v>15</v>
      </c>
      <c r="F26" s="75">
        <v>2</v>
      </c>
      <c r="G26" s="99">
        <v>60</v>
      </c>
      <c r="H26" s="94">
        <v>1.06E-2</v>
      </c>
      <c r="I26" s="84" t="s">
        <v>157</v>
      </c>
      <c r="J26" s="84" t="str">
        <f t="shared" si="9"/>
        <v>正确</v>
      </c>
      <c r="K26" s="75">
        <v>2</v>
      </c>
      <c r="L26" s="77">
        <f t="shared" si="10"/>
        <v>18</v>
      </c>
      <c r="M26" s="84" t="s">
        <v>158</v>
      </c>
      <c r="N26" s="84" t="str">
        <f t="shared" si="11"/>
        <v>正确</v>
      </c>
      <c r="O26" s="75">
        <v>1</v>
      </c>
      <c r="P26" s="77">
        <f t="shared" si="12"/>
        <v>30</v>
      </c>
      <c r="Q26" s="84" t="s">
        <v>159</v>
      </c>
      <c r="R26" s="84" t="str">
        <f t="shared" si="13"/>
        <v>正确</v>
      </c>
      <c r="S26" s="75">
        <v>1</v>
      </c>
      <c r="T26" s="77">
        <f t="shared" si="14"/>
        <v>13</v>
      </c>
      <c r="U26" s="84"/>
      <c r="V26" s="84"/>
      <c r="W26" s="75"/>
      <c r="X26" s="77" t="str">
        <f>IF(U26="","0",VLOOKUP($U26,$C$1:$Y$88,23,FALSE)*$W26)</f>
        <v>0</v>
      </c>
      <c r="Y26" s="88">
        <f>ROUND((G26*60*H26)*1.1,0)+L26*K26+P26*O26+T26*S26+X26*W26</f>
        <v>121</v>
      </c>
      <c r="Z26" s="89">
        <f t="shared" si="1"/>
        <v>27</v>
      </c>
      <c r="AA26" s="90">
        <f t="shared" si="15"/>
        <v>49</v>
      </c>
      <c r="AB26" s="81">
        <f t="shared" si="3"/>
        <v>3600</v>
      </c>
      <c r="AC26" s="100" t="s">
        <v>154</v>
      </c>
      <c r="AE26" s="101">
        <v>2022</v>
      </c>
      <c r="AF26" s="82" t="str">
        <f t="shared" si="6"/>
        <v>果味巧克力</v>
      </c>
      <c r="AG26" s="82">
        <f t="shared" si="7"/>
        <v>15</v>
      </c>
      <c r="AH26" s="82">
        <f t="shared" si="8"/>
        <v>49</v>
      </c>
      <c r="AK26" s="91">
        <v>2025</v>
      </c>
      <c r="AL26" s="82" t="str">
        <f t="shared" si="4"/>
        <v>丝巾</v>
      </c>
      <c r="AM26" s="82">
        <f t="shared" si="5"/>
        <v>36</v>
      </c>
    </row>
    <row r="27" spans="1:39">
      <c r="A27" s="75">
        <v>18</v>
      </c>
      <c r="B27" s="83">
        <v>2026</v>
      </c>
      <c r="C27" s="102" t="s">
        <v>160</v>
      </c>
      <c r="D27" s="83">
        <v>2026</v>
      </c>
      <c r="E27" s="75">
        <v>16</v>
      </c>
      <c r="F27" s="75">
        <v>3</v>
      </c>
      <c r="G27" s="99">
        <v>45</v>
      </c>
      <c r="H27" s="94">
        <v>1.17E-2</v>
      </c>
      <c r="I27" s="84" t="s">
        <v>161</v>
      </c>
      <c r="J27" s="84" t="str">
        <f t="shared" si="9"/>
        <v>正确</v>
      </c>
      <c r="K27" s="75">
        <v>2</v>
      </c>
      <c r="L27" s="77">
        <f t="shared" si="10"/>
        <v>60</v>
      </c>
      <c r="M27" s="98" t="s">
        <v>162</v>
      </c>
      <c r="N27" s="84" t="str">
        <f t="shared" si="11"/>
        <v>正确</v>
      </c>
      <c r="O27" s="75">
        <v>1</v>
      </c>
      <c r="P27" s="77">
        <f t="shared" si="12"/>
        <v>31</v>
      </c>
      <c r="Q27" s="84"/>
      <c r="R27" s="84" t="str">
        <f t="shared" si="13"/>
        <v/>
      </c>
      <c r="S27" s="75"/>
      <c r="T27" s="77" t="str">
        <f t="shared" si="14"/>
        <v>0</v>
      </c>
      <c r="U27" s="84"/>
      <c r="V27" s="84"/>
      <c r="W27" s="75"/>
      <c r="X27" s="77" t="str">
        <f>IF(U27="","0",VLOOKUP($U27,$C$1:$Y$88,23,FALSE)*$W27)</f>
        <v>0</v>
      </c>
      <c r="Y27" s="88">
        <f>ROUND((G27*60*H27)*1.15,0)+L27*K27+P27*O27+T27*S27+X27*W27</f>
        <v>187</v>
      </c>
      <c r="Z27" s="89">
        <f t="shared" si="1"/>
        <v>38</v>
      </c>
      <c r="AA27" s="90">
        <f t="shared" si="15"/>
        <v>67</v>
      </c>
      <c r="AB27" s="81">
        <f t="shared" si="3"/>
        <v>2700</v>
      </c>
      <c r="AC27" s="100" t="s">
        <v>154</v>
      </c>
      <c r="AE27" s="101">
        <v>2026</v>
      </c>
      <c r="AF27" s="82" t="str">
        <f t="shared" si="6"/>
        <v>盆栽酸奶</v>
      </c>
      <c r="AG27" s="82">
        <f t="shared" si="7"/>
        <v>16</v>
      </c>
      <c r="AH27" s="82">
        <f t="shared" si="8"/>
        <v>67</v>
      </c>
      <c r="AK27" s="91">
        <v>2026</v>
      </c>
      <c r="AL27" s="82" t="str">
        <f t="shared" si="4"/>
        <v>盆栽酸奶</v>
      </c>
      <c r="AM27" s="82">
        <f t="shared" si="5"/>
        <v>16</v>
      </c>
    </row>
    <row r="28" spans="1:39">
      <c r="A28" s="75">
        <v>21</v>
      </c>
      <c r="B28" s="83">
        <v>2031</v>
      </c>
      <c r="C28" s="103" t="s">
        <v>17</v>
      </c>
      <c r="D28" s="83">
        <v>2031</v>
      </c>
      <c r="E28" s="75">
        <v>12</v>
      </c>
      <c r="F28" s="75">
        <v>3</v>
      </c>
      <c r="G28" s="99">
        <v>20</v>
      </c>
      <c r="H28" s="94">
        <v>1.17E-2</v>
      </c>
      <c r="I28" s="84" t="s">
        <v>137</v>
      </c>
      <c r="J28" s="84" t="str">
        <f t="shared" si="9"/>
        <v>正确</v>
      </c>
      <c r="K28" s="75">
        <v>1</v>
      </c>
      <c r="L28" s="77">
        <f t="shared" si="10"/>
        <v>9</v>
      </c>
      <c r="M28" s="84" t="s">
        <v>136</v>
      </c>
      <c r="N28" s="84" t="str">
        <f t="shared" si="11"/>
        <v>正确</v>
      </c>
      <c r="O28" s="75">
        <v>1</v>
      </c>
      <c r="P28" s="77">
        <f t="shared" si="12"/>
        <v>6</v>
      </c>
      <c r="Q28" s="98" t="s">
        <v>49</v>
      </c>
      <c r="R28" s="84" t="str">
        <f t="shared" si="13"/>
        <v>正确</v>
      </c>
      <c r="S28" s="75">
        <v>2</v>
      </c>
      <c r="T28" s="77">
        <f t="shared" si="14"/>
        <v>32</v>
      </c>
      <c r="U28" s="84"/>
      <c r="V28" s="84"/>
      <c r="W28" s="75"/>
      <c r="X28" s="77" t="str">
        <f>IF(U28="","0",VLOOKUP($U28,$C$1:$Y$88,23,FALSE)*$W28)</f>
        <v>0</v>
      </c>
      <c r="Y28" s="88">
        <f>ROUND((G28*60*H28)*1.15,0)+L28*K28+P28*O28+T28*S28+X28*W28</f>
        <v>95</v>
      </c>
      <c r="Z28" s="89">
        <f t="shared" si="1"/>
        <v>24</v>
      </c>
      <c r="AA28" s="90">
        <f t="shared" si="15"/>
        <v>39</v>
      </c>
      <c r="AB28" s="81">
        <f t="shared" si="3"/>
        <v>1200</v>
      </c>
      <c r="AC28" s="100" t="s">
        <v>154</v>
      </c>
      <c r="AE28" s="101">
        <v>2031</v>
      </c>
      <c r="AF28" s="82" t="str">
        <f t="shared" si="6"/>
        <v>冰淇淋</v>
      </c>
      <c r="AG28" s="82">
        <f t="shared" si="7"/>
        <v>12</v>
      </c>
      <c r="AH28" s="82">
        <f t="shared" si="8"/>
        <v>39</v>
      </c>
      <c r="AK28" s="91">
        <v>2027</v>
      </c>
      <c r="AL28" s="82" t="str">
        <f t="shared" si="4"/>
        <v>猪肉</v>
      </c>
      <c r="AM28" s="82">
        <f t="shared" si="5"/>
        <v>19</v>
      </c>
    </row>
    <row r="29" spans="1:39">
      <c r="A29" s="75">
        <v>2</v>
      </c>
      <c r="B29" s="83">
        <v>2002</v>
      </c>
      <c r="C29" s="98" t="s">
        <v>49</v>
      </c>
      <c r="D29" s="83">
        <v>2002</v>
      </c>
      <c r="E29" s="75">
        <v>2</v>
      </c>
      <c r="F29" s="75">
        <v>2</v>
      </c>
      <c r="G29" s="99">
        <v>3</v>
      </c>
      <c r="H29" s="94">
        <v>1.2500000000000001E-2</v>
      </c>
      <c r="I29" s="104" t="s">
        <v>134</v>
      </c>
      <c r="J29" s="84" t="str">
        <f t="shared" si="9"/>
        <v>正确</v>
      </c>
      <c r="K29" s="75">
        <v>2</v>
      </c>
      <c r="L29" s="77">
        <f t="shared" si="10"/>
        <v>6</v>
      </c>
      <c r="M29" s="84"/>
      <c r="N29" s="84" t="str">
        <f t="shared" si="11"/>
        <v/>
      </c>
      <c r="O29" s="75"/>
      <c r="P29" s="77" t="str">
        <f t="shared" si="12"/>
        <v>0</v>
      </c>
      <c r="Q29" s="84"/>
      <c r="R29" s="84" t="str">
        <f t="shared" si="13"/>
        <v/>
      </c>
      <c r="S29" s="75"/>
      <c r="T29" s="77" t="str">
        <f t="shared" si="14"/>
        <v>0</v>
      </c>
      <c r="U29" s="84"/>
      <c r="V29" s="84"/>
      <c r="W29" s="75">
        <v>1</v>
      </c>
      <c r="X29" s="77">
        <v>2</v>
      </c>
      <c r="Y29" s="88">
        <f t="shared" ref="Y29:Y34" si="16">ROUND((G29*60*H29)*1.1,0)+L29*K29+P29*O29+T29*S29+X29*W29</f>
        <v>16</v>
      </c>
      <c r="Z29" s="89">
        <f t="shared" si="1"/>
        <v>3</v>
      </c>
      <c r="AA29" s="90">
        <f t="shared" si="15"/>
        <v>5</v>
      </c>
      <c r="AB29" s="81">
        <f t="shared" si="3"/>
        <v>180</v>
      </c>
      <c r="AC29" s="105" t="s">
        <v>163</v>
      </c>
      <c r="AE29" s="106">
        <v>2033</v>
      </c>
      <c r="AF29" s="82" t="str">
        <f t="shared" si="6"/>
        <v>中华拉面</v>
      </c>
      <c r="AG29" s="82">
        <f t="shared" si="7"/>
        <v>20</v>
      </c>
      <c r="AH29" s="82">
        <f t="shared" si="8"/>
        <v>69</v>
      </c>
      <c r="AK29" s="91">
        <v>2028</v>
      </c>
      <c r="AL29" s="82" t="str">
        <f t="shared" si="4"/>
        <v>香肠</v>
      </c>
      <c r="AM29" s="82">
        <f t="shared" si="5"/>
        <v>29</v>
      </c>
    </row>
    <row r="30" spans="1:39">
      <c r="A30" s="75">
        <v>5</v>
      </c>
      <c r="B30" s="83">
        <v>2004</v>
      </c>
      <c r="C30" s="98" t="s">
        <v>50</v>
      </c>
      <c r="D30" s="83">
        <v>2004</v>
      </c>
      <c r="E30" s="75">
        <v>5</v>
      </c>
      <c r="F30" s="75">
        <v>2</v>
      </c>
      <c r="G30" s="99">
        <v>8</v>
      </c>
      <c r="H30" s="94">
        <v>1.17E-2</v>
      </c>
      <c r="I30" s="104" t="s">
        <v>136</v>
      </c>
      <c r="J30" s="84" t="str">
        <f t="shared" si="9"/>
        <v>正确</v>
      </c>
      <c r="K30" s="75">
        <v>2</v>
      </c>
      <c r="L30" s="77">
        <f t="shared" si="10"/>
        <v>12</v>
      </c>
      <c r="M30" s="107"/>
      <c r="N30" s="84" t="str">
        <f t="shared" si="11"/>
        <v/>
      </c>
      <c r="O30" s="75"/>
      <c r="P30" s="77" t="str">
        <f t="shared" si="12"/>
        <v>0</v>
      </c>
      <c r="Q30" s="84"/>
      <c r="R30" s="84" t="str">
        <f t="shared" si="13"/>
        <v/>
      </c>
      <c r="S30" s="75"/>
      <c r="T30" s="77" t="str">
        <f t="shared" si="14"/>
        <v>0</v>
      </c>
      <c r="U30" s="84"/>
      <c r="V30" s="84"/>
      <c r="W30" s="75">
        <v>1</v>
      </c>
      <c r="X30" s="77">
        <v>1</v>
      </c>
      <c r="Y30" s="88">
        <f t="shared" si="16"/>
        <v>31</v>
      </c>
      <c r="Z30" s="89">
        <f t="shared" si="1"/>
        <v>7</v>
      </c>
      <c r="AA30" s="90">
        <f t="shared" si="15"/>
        <v>11</v>
      </c>
      <c r="AB30" s="81">
        <f t="shared" si="3"/>
        <v>480</v>
      </c>
      <c r="AC30" s="105" t="s">
        <v>164</v>
      </c>
      <c r="AE30" s="106">
        <v>2035</v>
      </c>
      <c r="AF30" s="82" t="str">
        <f t="shared" si="6"/>
        <v>中华汤包</v>
      </c>
      <c r="AG30" s="82">
        <f t="shared" si="7"/>
        <v>19</v>
      </c>
      <c r="AH30" s="82">
        <f t="shared" si="8"/>
        <v>55</v>
      </c>
      <c r="AK30" s="92">
        <v>2029</v>
      </c>
      <c r="AL30" s="82" t="str">
        <f t="shared" si="4"/>
        <v>香蕉</v>
      </c>
      <c r="AM30" s="82">
        <f t="shared" si="5"/>
        <v>14</v>
      </c>
    </row>
    <row r="31" spans="1:39">
      <c r="A31" s="75">
        <v>8</v>
      </c>
      <c r="B31" s="83">
        <v>2008</v>
      </c>
      <c r="C31" s="98" t="s">
        <v>51</v>
      </c>
      <c r="D31" s="83">
        <v>2008</v>
      </c>
      <c r="E31" s="75">
        <v>8</v>
      </c>
      <c r="F31" s="75">
        <v>2</v>
      </c>
      <c r="G31" s="99">
        <v>15</v>
      </c>
      <c r="H31" s="94">
        <v>1.0800000000000001E-2</v>
      </c>
      <c r="I31" s="104" t="s">
        <v>134</v>
      </c>
      <c r="J31" s="84" t="str">
        <f t="shared" si="9"/>
        <v>正确</v>
      </c>
      <c r="K31" s="75">
        <v>3</v>
      </c>
      <c r="L31" s="77">
        <f t="shared" si="10"/>
        <v>9</v>
      </c>
      <c r="M31" s="107" t="s">
        <v>7</v>
      </c>
      <c r="N31" s="84" t="str">
        <f t="shared" si="11"/>
        <v>正确</v>
      </c>
      <c r="O31" s="75">
        <v>1</v>
      </c>
      <c r="P31" s="77">
        <f t="shared" si="12"/>
        <v>4</v>
      </c>
      <c r="Q31" s="104"/>
      <c r="R31" s="84" t="str">
        <f t="shared" si="13"/>
        <v/>
      </c>
      <c r="S31" s="75"/>
      <c r="T31" s="77" t="str">
        <f t="shared" si="14"/>
        <v>0</v>
      </c>
      <c r="U31" s="84"/>
      <c r="V31" s="84"/>
      <c r="W31" s="75"/>
      <c r="X31" s="77" t="str">
        <f t="shared" ref="X31:X36" si="17">IF(U31="","0",VLOOKUP($U31,$C$1:$Y$88,23,FALSE)*$W31)</f>
        <v>0</v>
      </c>
      <c r="Y31" s="88">
        <f t="shared" si="16"/>
        <v>42</v>
      </c>
      <c r="Z31" s="89">
        <f t="shared" si="1"/>
        <v>11</v>
      </c>
      <c r="AA31" s="90">
        <f t="shared" si="15"/>
        <v>16</v>
      </c>
      <c r="AB31" s="81">
        <f t="shared" si="3"/>
        <v>900</v>
      </c>
      <c r="AC31" s="105" t="s">
        <v>165</v>
      </c>
      <c r="AE31" s="106">
        <v>2039</v>
      </c>
      <c r="AF31" s="82" t="str">
        <f t="shared" si="6"/>
        <v>牛肉水饺</v>
      </c>
      <c r="AG31" s="82">
        <f t="shared" si="7"/>
        <v>25</v>
      </c>
      <c r="AH31" s="82">
        <f t="shared" si="8"/>
        <v>123</v>
      </c>
      <c r="AK31" s="91">
        <v>2030</v>
      </c>
      <c r="AL31" s="82" t="str">
        <f t="shared" si="4"/>
        <v>香蕉牛奶</v>
      </c>
      <c r="AM31" s="82">
        <f t="shared" si="5"/>
        <v>15</v>
      </c>
    </row>
    <row r="32" spans="1:39">
      <c r="A32" s="75">
        <v>12</v>
      </c>
      <c r="B32" s="83">
        <v>2019</v>
      </c>
      <c r="C32" s="98" t="s">
        <v>52</v>
      </c>
      <c r="D32" s="83">
        <v>2019</v>
      </c>
      <c r="E32" s="75">
        <v>12</v>
      </c>
      <c r="F32" s="75">
        <v>2</v>
      </c>
      <c r="G32" s="99">
        <v>30</v>
      </c>
      <c r="H32" s="94">
        <v>1.06E-2</v>
      </c>
      <c r="I32" s="104" t="s">
        <v>134</v>
      </c>
      <c r="J32" s="84" t="str">
        <f t="shared" si="9"/>
        <v>正确</v>
      </c>
      <c r="K32" s="75">
        <v>2</v>
      </c>
      <c r="L32" s="77">
        <f t="shared" si="10"/>
        <v>6</v>
      </c>
      <c r="M32" s="104" t="s">
        <v>136</v>
      </c>
      <c r="N32" s="84" t="str">
        <f t="shared" si="11"/>
        <v>正确</v>
      </c>
      <c r="O32" s="75">
        <v>2</v>
      </c>
      <c r="P32" s="77">
        <f t="shared" si="12"/>
        <v>12</v>
      </c>
      <c r="Q32" s="107" t="s">
        <v>140</v>
      </c>
      <c r="R32" s="84" t="str">
        <f t="shared" si="13"/>
        <v>正确</v>
      </c>
      <c r="S32" s="75">
        <v>1</v>
      </c>
      <c r="T32" s="77">
        <f t="shared" si="14"/>
        <v>30</v>
      </c>
      <c r="U32" s="84"/>
      <c r="V32" s="84"/>
      <c r="W32" s="75"/>
      <c r="X32" s="77" t="str">
        <f t="shared" si="17"/>
        <v>0</v>
      </c>
      <c r="Y32" s="88">
        <f t="shared" si="16"/>
        <v>87</v>
      </c>
      <c r="Z32" s="89">
        <f t="shared" si="1"/>
        <v>18</v>
      </c>
      <c r="AA32" s="90">
        <f t="shared" si="15"/>
        <v>33</v>
      </c>
      <c r="AB32" s="81">
        <f t="shared" si="3"/>
        <v>1800</v>
      </c>
      <c r="AC32" s="105" t="s">
        <v>163</v>
      </c>
      <c r="AE32" s="108">
        <v>2051</v>
      </c>
      <c r="AF32" s="82" t="str">
        <f t="shared" si="6"/>
        <v>鸡汤面</v>
      </c>
      <c r="AG32" s="82">
        <f t="shared" si="7"/>
        <v>30</v>
      </c>
      <c r="AH32" s="82">
        <f t="shared" si="8"/>
        <v>112</v>
      </c>
      <c r="AK32" s="92">
        <v>2031</v>
      </c>
      <c r="AL32" s="82" t="str">
        <f t="shared" si="4"/>
        <v>冰淇淋</v>
      </c>
      <c r="AM32" s="82">
        <f t="shared" si="5"/>
        <v>12</v>
      </c>
    </row>
    <row r="33" spans="1:39">
      <c r="A33" s="75">
        <v>15</v>
      </c>
      <c r="B33" s="83">
        <v>2030</v>
      </c>
      <c r="C33" s="98" t="s">
        <v>53</v>
      </c>
      <c r="D33" s="83">
        <v>2030</v>
      </c>
      <c r="E33" s="75">
        <v>15</v>
      </c>
      <c r="F33" s="75">
        <v>2</v>
      </c>
      <c r="G33" s="99">
        <v>45</v>
      </c>
      <c r="H33" s="94">
        <v>1.06E-2</v>
      </c>
      <c r="I33" s="84" t="s">
        <v>134</v>
      </c>
      <c r="J33" s="84" t="str">
        <f t="shared" si="9"/>
        <v>正确</v>
      </c>
      <c r="K33" s="75">
        <v>2</v>
      </c>
      <c r="L33" s="77">
        <f t="shared" si="10"/>
        <v>6</v>
      </c>
      <c r="M33" s="84" t="s">
        <v>136</v>
      </c>
      <c r="N33" s="84" t="str">
        <f t="shared" si="11"/>
        <v>正确</v>
      </c>
      <c r="O33" s="75">
        <v>2</v>
      </c>
      <c r="P33" s="77">
        <f t="shared" si="12"/>
        <v>12</v>
      </c>
      <c r="Q33" s="84" t="s">
        <v>9</v>
      </c>
      <c r="R33" s="84" t="str">
        <f t="shared" si="13"/>
        <v>正确</v>
      </c>
      <c r="S33" s="75">
        <v>1</v>
      </c>
      <c r="T33" s="77">
        <f t="shared" si="14"/>
        <v>23</v>
      </c>
      <c r="U33" s="84"/>
      <c r="V33" s="84"/>
      <c r="W33" s="75"/>
      <c r="X33" s="77" t="str">
        <f t="shared" si="17"/>
        <v>0</v>
      </c>
      <c r="Y33" s="88">
        <f t="shared" si="16"/>
        <v>90</v>
      </c>
      <c r="Z33" s="89">
        <f t="shared" si="1"/>
        <v>24</v>
      </c>
      <c r="AA33" s="90">
        <f t="shared" si="15"/>
        <v>41</v>
      </c>
      <c r="AB33" s="81">
        <f t="shared" si="3"/>
        <v>2700</v>
      </c>
      <c r="AC33" s="105" t="s">
        <v>163</v>
      </c>
      <c r="AE33" s="108">
        <v>2056</v>
      </c>
      <c r="AF33" s="82" t="str">
        <f t="shared" si="6"/>
        <v>冷面</v>
      </c>
      <c r="AG33" s="82">
        <f t="shared" si="7"/>
        <v>32</v>
      </c>
      <c r="AH33" s="82">
        <f t="shared" si="8"/>
        <v>105</v>
      </c>
      <c r="AK33" s="91">
        <v>2032</v>
      </c>
      <c r="AL33" s="82" t="str">
        <f t="shared" si="4"/>
        <v>牛肉</v>
      </c>
      <c r="AM33" s="82">
        <f t="shared" si="5"/>
        <v>20</v>
      </c>
    </row>
    <row r="34" spans="1:39">
      <c r="A34" s="75">
        <v>18</v>
      </c>
      <c r="B34" s="83">
        <v>2047</v>
      </c>
      <c r="C34" s="98" t="s">
        <v>54</v>
      </c>
      <c r="D34" s="83">
        <v>2047</v>
      </c>
      <c r="E34" s="75">
        <v>18</v>
      </c>
      <c r="F34" s="75">
        <v>2</v>
      </c>
      <c r="G34" s="99">
        <v>60</v>
      </c>
      <c r="H34" s="94">
        <v>1.0800000000000001E-2</v>
      </c>
      <c r="I34" s="84" t="s">
        <v>166</v>
      </c>
      <c r="J34" s="84" t="str">
        <f t="shared" si="9"/>
        <v>正确</v>
      </c>
      <c r="K34" s="75">
        <v>2</v>
      </c>
      <c r="L34" s="77">
        <f t="shared" si="10"/>
        <v>28</v>
      </c>
      <c r="M34" s="84" t="s">
        <v>136</v>
      </c>
      <c r="N34" s="84" t="str">
        <f t="shared" si="11"/>
        <v>正确</v>
      </c>
      <c r="O34" s="75">
        <v>2</v>
      </c>
      <c r="P34" s="77">
        <f t="shared" si="12"/>
        <v>12</v>
      </c>
      <c r="Q34" s="84" t="s">
        <v>8</v>
      </c>
      <c r="R34" s="84" t="str">
        <f t="shared" si="13"/>
        <v>正确</v>
      </c>
      <c r="S34" s="75">
        <v>1</v>
      </c>
      <c r="T34" s="77">
        <f t="shared" si="14"/>
        <v>13</v>
      </c>
      <c r="U34" s="84"/>
      <c r="V34" s="84"/>
      <c r="W34" s="75"/>
      <c r="X34" s="77" t="str">
        <f t="shared" si="17"/>
        <v>0</v>
      </c>
      <c r="Y34" s="88">
        <f t="shared" si="16"/>
        <v>136</v>
      </c>
      <c r="Z34" s="89">
        <f t="shared" si="1"/>
        <v>30</v>
      </c>
      <c r="AA34" s="90">
        <f t="shared" si="15"/>
        <v>51</v>
      </c>
      <c r="AB34" s="81">
        <f t="shared" si="3"/>
        <v>3600</v>
      </c>
      <c r="AC34" s="105" t="s">
        <v>163</v>
      </c>
      <c r="AE34" s="106">
        <v>2065</v>
      </c>
      <c r="AF34" s="82" t="str">
        <f t="shared" si="6"/>
        <v>炒面面包</v>
      </c>
      <c r="AG34" s="82">
        <f t="shared" si="7"/>
        <v>27</v>
      </c>
      <c r="AH34" s="82">
        <f t="shared" si="8"/>
        <v>144</v>
      </c>
      <c r="AK34" s="92">
        <v>2033</v>
      </c>
      <c r="AL34" s="82" t="str">
        <f t="shared" si="4"/>
        <v>中华拉面</v>
      </c>
      <c r="AM34" s="82">
        <f t="shared" si="5"/>
        <v>20</v>
      </c>
    </row>
    <row r="35" spans="1:39">
      <c r="A35" s="75">
        <v>7</v>
      </c>
      <c r="B35" s="83">
        <v>2011</v>
      </c>
      <c r="C35" s="102" t="s">
        <v>167</v>
      </c>
      <c r="D35" s="83">
        <v>2011</v>
      </c>
      <c r="E35" s="75">
        <v>7</v>
      </c>
      <c r="F35" s="75">
        <v>3</v>
      </c>
      <c r="G35" s="99">
        <v>12</v>
      </c>
      <c r="H35" s="94">
        <v>1.12E-2</v>
      </c>
      <c r="I35" s="84" t="s">
        <v>168</v>
      </c>
      <c r="J35" s="84" t="str">
        <f t="shared" si="9"/>
        <v>正确</v>
      </c>
      <c r="K35" s="75">
        <v>1</v>
      </c>
      <c r="L35" s="77">
        <f t="shared" si="10"/>
        <v>14</v>
      </c>
      <c r="M35" s="98" t="s">
        <v>169</v>
      </c>
      <c r="N35" s="84" t="str">
        <f t="shared" si="11"/>
        <v>正确</v>
      </c>
      <c r="O35" s="75">
        <v>1</v>
      </c>
      <c r="P35" s="77">
        <f t="shared" si="12"/>
        <v>61</v>
      </c>
      <c r="Q35" s="84"/>
      <c r="R35" s="84" t="str">
        <f t="shared" si="13"/>
        <v/>
      </c>
      <c r="S35" s="75"/>
      <c r="T35" s="77" t="str">
        <f t="shared" si="14"/>
        <v>0</v>
      </c>
      <c r="U35" s="84"/>
      <c r="V35" s="84"/>
      <c r="W35" s="75"/>
      <c r="X35" s="77" t="str">
        <f t="shared" si="17"/>
        <v>0</v>
      </c>
      <c r="Y35" s="88">
        <f>ROUND((G35*60*H35)*1.15,0)+L35*K35+P35*O35+T35*S35+X35*W35</f>
        <v>84</v>
      </c>
      <c r="Z35" s="89">
        <f t="shared" si="1"/>
        <v>14</v>
      </c>
      <c r="AA35" s="90">
        <f t="shared" si="15"/>
        <v>31</v>
      </c>
      <c r="AB35" s="81">
        <f t="shared" si="3"/>
        <v>720</v>
      </c>
      <c r="AC35" s="71" t="s">
        <v>170</v>
      </c>
      <c r="AE35" s="109">
        <v>2038</v>
      </c>
      <c r="AF35" s="82" t="str">
        <f t="shared" si="6"/>
        <v>丝袜</v>
      </c>
      <c r="AG35" s="82">
        <f t="shared" si="7"/>
        <v>20</v>
      </c>
      <c r="AH35" s="82">
        <f t="shared" si="8"/>
        <v>80</v>
      </c>
      <c r="AK35" s="91">
        <v>2034</v>
      </c>
      <c r="AL35" s="82" t="str">
        <f t="shared" si="4"/>
        <v>肉饼</v>
      </c>
      <c r="AM35" s="82">
        <f t="shared" si="5"/>
        <v>22</v>
      </c>
    </row>
    <row r="36" spans="1:39">
      <c r="A36" s="75">
        <v>10</v>
      </c>
      <c r="B36" s="83">
        <v>2013</v>
      </c>
      <c r="C36" s="98" t="s">
        <v>171</v>
      </c>
      <c r="D36" s="83">
        <v>2013</v>
      </c>
      <c r="E36" s="75">
        <v>12</v>
      </c>
      <c r="F36" s="75">
        <v>2</v>
      </c>
      <c r="G36" s="99">
        <v>30</v>
      </c>
      <c r="H36" s="94">
        <v>1.06E-2</v>
      </c>
      <c r="I36" s="84" t="s">
        <v>172</v>
      </c>
      <c r="J36" s="84" t="str">
        <f t="shared" si="9"/>
        <v>正确</v>
      </c>
      <c r="K36" s="75">
        <v>1</v>
      </c>
      <c r="L36" s="77">
        <f t="shared" si="10"/>
        <v>18</v>
      </c>
      <c r="M36" s="84" t="s">
        <v>166</v>
      </c>
      <c r="N36" s="84" t="str">
        <f t="shared" si="11"/>
        <v>正确</v>
      </c>
      <c r="O36" s="75">
        <v>2</v>
      </c>
      <c r="P36" s="77">
        <f t="shared" si="12"/>
        <v>28</v>
      </c>
      <c r="Q36" s="84" t="s">
        <v>173</v>
      </c>
      <c r="R36" s="84" t="str">
        <f t="shared" si="13"/>
        <v>正确</v>
      </c>
      <c r="S36" s="75">
        <v>1</v>
      </c>
      <c r="T36" s="77">
        <f t="shared" si="14"/>
        <v>9</v>
      </c>
      <c r="U36" s="84"/>
      <c r="V36" s="84"/>
      <c r="W36" s="75"/>
      <c r="X36" s="77" t="str">
        <f t="shared" si="17"/>
        <v>0</v>
      </c>
      <c r="Y36" s="88">
        <f>ROUND((G36*60*H36)*1.1,0)+L36*K36+P36*O36+T36*S36+X36*W36</f>
        <v>104</v>
      </c>
      <c r="Z36" s="89">
        <f t="shared" si="1"/>
        <v>18</v>
      </c>
      <c r="AA36" s="90">
        <f t="shared" si="15"/>
        <v>38</v>
      </c>
      <c r="AB36" s="81">
        <f t="shared" si="3"/>
        <v>1800</v>
      </c>
      <c r="AC36" s="71" t="s">
        <v>170</v>
      </c>
      <c r="AE36" s="110">
        <v>2040</v>
      </c>
      <c r="AF36" s="82" t="str">
        <f t="shared" si="6"/>
        <v>裙装</v>
      </c>
      <c r="AG36" s="82">
        <f t="shared" si="7"/>
        <v>41</v>
      </c>
      <c r="AH36" s="82">
        <f t="shared" si="8"/>
        <v>160</v>
      </c>
      <c r="AK36" s="91">
        <v>2035</v>
      </c>
      <c r="AL36" s="82" t="str">
        <f t="shared" si="4"/>
        <v>中华汤包</v>
      </c>
      <c r="AM36" s="82">
        <f t="shared" si="5"/>
        <v>19</v>
      </c>
    </row>
    <row r="37" spans="1:39">
      <c r="A37" s="75">
        <v>10</v>
      </c>
      <c r="B37" s="83">
        <v>2015</v>
      </c>
      <c r="C37" s="98" t="s">
        <v>55</v>
      </c>
      <c r="D37" s="83">
        <v>2015</v>
      </c>
      <c r="E37" s="75">
        <v>11</v>
      </c>
      <c r="F37" s="75">
        <v>2</v>
      </c>
      <c r="G37" s="99">
        <v>10</v>
      </c>
      <c r="H37" s="94">
        <v>1.0800000000000001E-2</v>
      </c>
      <c r="I37" s="84" t="s">
        <v>139</v>
      </c>
      <c r="J37" s="84" t="str">
        <f t="shared" si="9"/>
        <v>正确</v>
      </c>
      <c r="K37" s="75">
        <v>2</v>
      </c>
      <c r="L37" s="77">
        <f t="shared" si="10"/>
        <v>36</v>
      </c>
      <c r="M37" s="107"/>
      <c r="N37" s="84" t="str">
        <f t="shared" si="11"/>
        <v/>
      </c>
      <c r="O37" s="75"/>
      <c r="P37" s="77" t="str">
        <f t="shared" si="12"/>
        <v>0</v>
      </c>
      <c r="Q37" s="84"/>
      <c r="R37" s="84" t="str">
        <f t="shared" si="13"/>
        <v/>
      </c>
      <c r="S37" s="75"/>
      <c r="T37" s="77" t="str">
        <f t="shared" si="14"/>
        <v>0</v>
      </c>
      <c r="U37" s="84"/>
      <c r="V37" s="84"/>
      <c r="W37" s="75">
        <v>1</v>
      </c>
      <c r="X37" s="77">
        <v>5</v>
      </c>
      <c r="Y37" s="88">
        <f>ROUND((G37*60*H37)*1.1,0)+L37*K37+P37*O37+T37*S37+X37*W37</f>
        <v>84</v>
      </c>
      <c r="Z37" s="89">
        <f t="shared" si="1"/>
        <v>13</v>
      </c>
      <c r="AA37" s="90">
        <f t="shared" si="15"/>
        <v>27</v>
      </c>
      <c r="AB37" s="81">
        <f t="shared" si="3"/>
        <v>600</v>
      </c>
      <c r="AC37" s="71" t="s">
        <v>174</v>
      </c>
      <c r="AE37" s="110">
        <v>2042</v>
      </c>
      <c r="AF37" s="82" t="str">
        <f t="shared" si="6"/>
        <v>家居服</v>
      </c>
      <c r="AG37" s="82">
        <f t="shared" si="7"/>
        <v>46</v>
      </c>
      <c r="AH37" s="82">
        <f t="shared" si="8"/>
        <v>155</v>
      </c>
      <c r="AK37" s="91">
        <v>2036</v>
      </c>
      <c r="AL37" s="82" t="str">
        <f t="shared" si="4"/>
        <v>毛绒</v>
      </c>
      <c r="AM37" s="82">
        <f t="shared" si="5"/>
        <v>22</v>
      </c>
    </row>
    <row r="38" spans="1:39">
      <c r="A38" s="75">
        <v>14</v>
      </c>
      <c r="B38" s="83">
        <v>2016</v>
      </c>
      <c r="C38" s="102" t="s">
        <v>175</v>
      </c>
      <c r="D38" s="83">
        <v>2016</v>
      </c>
      <c r="E38" s="75">
        <v>14</v>
      </c>
      <c r="F38" s="75">
        <v>3</v>
      </c>
      <c r="G38" s="99">
        <v>25</v>
      </c>
      <c r="H38" s="94">
        <v>1.17E-2</v>
      </c>
      <c r="I38" s="104" t="s">
        <v>139</v>
      </c>
      <c r="J38" s="84" t="str">
        <f t="shared" si="9"/>
        <v>正确</v>
      </c>
      <c r="K38" s="75">
        <v>2</v>
      </c>
      <c r="L38" s="77">
        <f t="shared" si="10"/>
        <v>36</v>
      </c>
      <c r="M38" s="107" t="s">
        <v>168</v>
      </c>
      <c r="N38" s="84" t="str">
        <f t="shared" si="11"/>
        <v>正确</v>
      </c>
      <c r="O38" s="75">
        <v>1</v>
      </c>
      <c r="P38" s="77">
        <f t="shared" si="12"/>
        <v>14</v>
      </c>
      <c r="Q38" s="111" t="s">
        <v>176</v>
      </c>
      <c r="R38" s="84" t="str">
        <f t="shared" si="13"/>
        <v>正确</v>
      </c>
      <c r="S38" s="75">
        <v>1</v>
      </c>
      <c r="T38" s="77">
        <f t="shared" si="14"/>
        <v>23</v>
      </c>
      <c r="U38" s="84"/>
      <c r="V38" s="84"/>
      <c r="W38" s="75"/>
      <c r="X38" s="77" t="str">
        <f t="shared" ref="X38:X88" si="18">IF(U38="","0",VLOOKUP($U38,$C$1:$Y$88,23,FALSE)*$W38)</f>
        <v>0</v>
      </c>
      <c r="Y38" s="88">
        <f>ROUND((G38*60*H38)*1.15,0)+L38*K38+P38*O38+T38*S38+X38*W38</f>
        <v>129</v>
      </c>
      <c r="Z38" s="89">
        <f t="shared" si="1"/>
        <v>29</v>
      </c>
      <c r="AA38" s="90">
        <f t="shared" si="15"/>
        <v>62</v>
      </c>
      <c r="AB38" s="81">
        <f t="shared" si="3"/>
        <v>1500</v>
      </c>
      <c r="AC38" s="71" t="s">
        <v>174</v>
      </c>
      <c r="AE38" s="110">
        <v>2043</v>
      </c>
      <c r="AF38" s="82" t="str">
        <f t="shared" si="6"/>
        <v>凯蒂娃娃</v>
      </c>
      <c r="AG38" s="82">
        <f t="shared" si="7"/>
        <v>24</v>
      </c>
      <c r="AH38" s="82">
        <f t="shared" si="8"/>
        <v>80</v>
      </c>
      <c r="AK38" s="92">
        <v>2037</v>
      </c>
      <c r="AL38" s="82" t="str">
        <f t="shared" si="4"/>
        <v>毛毯</v>
      </c>
      <c r="AM38" s="82">
        <f t="shared" si="5"/>
        <v>23</v>
      </c>
    </row>
    <row r="39" spans="1:39">
      <c r="A39" s="75">
        <v>19</v>
      </c>
      <c r="B39" s="83">
        <v>2050</v>
      </c>
      <c r="C39" s="98" t="s">
        <v>56</v>
      </c>
      <c r="D39" s="83">
        <v>2050</v>
      </c>
      <c r="E39" s="75">
        <v>19</v>
      </c>
      <c r="F39" s="75">
        <v>2</v>
      </c>
      <c r="G39" s="99">
        <v>60</v>
      </c>
      <c r="H39" s="94">
        <v>1.06E-2</v>
      </c>
      <c r="I39" s="84" t="s">
        <v>10</v>
      </c>
      <c r="J39" s="84" t="str">
        <f t="shared" si="9"/>
        <v>正确</v>
      </c>
      <c r="K39" s="75">
        <v>1</v>
      </c>
      <c r="L39" s="77">
        <f t="shared" si="10"/>
        <v>34</v>
      </c>
      <c r="M39" s="84" t="s">
        <v>166</v>
      </c>
      <c r="N39" s="84" t="str">
        <f t="shared" si="11"/>
        <v>正确</v>
      </c>
      <c r="O39" s="75">
        <v>2</v>
      </c>
      <c r="P39" s="77">
        <f t="shared" si="12"/>
        <v>28</v>
      </c>
      <c r="Q39" s="84"/>
      <c r="R39" s="84" t="str">
        <f t="shared" si="13"/>
        <v/>
      </c>
      <c r="S39" s="75"/>
      <c r="T39" s="77" t="str">
        <f t="shared" si="14"/>
        <v>0</v>
      </c>
      <c r="U39" s="84"/>
      <c r="V39" s="84"/>
      <c r="W39" s="75"/>
      <c r="X39" s="77" t="str">
        <f t="shared" si="18"/>
        <v>0</v>
      </c>
      <c r="Y39" s="88">
        <f>ROUND((G39*60*H39)*1.1,0)+L39*K39+P39*O39+T39*S39+X39*W39</f>
        <v>132</v>
      </c>
      <c r="Z39" s="89">
        <f t="shared" si="1"/>
        <v>31</v>
      </c>
      <c r="AA39" s="90">
        <f t="shared" si="15"/>
        <v>56</v>
      </c>
      <c r="AB39" s="81">
        <f t="shared" si="3"/>
        <v>3600</v>
      </c>
      <c r="AC39" s="71" t="s">
        <v>170</v>
      </c>
      <c r="AE39" s="110">
        <v>2061</v>
      </c>
      <c r="AF39" s="82" t="str">
        <f t="shared" si="6"/>
        <v>香巾</v>
      </c>
      <c r="AG39" s="82">
        <f t="shared" si="7"/>
        <v>47</v>
      </c>
      <c r="AH39" s="82">
        <f t="shared" si="8"/>
        <v>286</v>
      </c>
      <c r="AK39" s="91">
        <v>2038</v>
      </c>
      <c r="AL39" s="82" t="str">
        <f t="shared" si="4"/>
        <v>丝袜</v>
      </c>
      <c r="AM39" s="82">
        <f t="shared" si="5"/>
        <v>20</v>
      </c>
    </row>
    <row r="40" spans="1:39">
      <c r="A40" s="75">
        <v>20</v>
      </c>
      <c r="B40" s="83">
        <v>2020</v>
      </c>
      <c r="C40" s="98" t="s">
        <v>177</v>
      </c>
      <c r="D40" s="83">
        <v>2020</v>
      </c>
      <c r="E40" s="75">
        <v>20</v>
      </c>
      <c r="F40" s="75">
        <v>2</v>
      </c>
      <c r="G40" s="99">
        <v>90</v>
      </c>
      <c r="H40" s="94">
        <v>1.06E-2</v>
      </c>
      <c r="I40" s="104" t="s">
        <v>139</v>
      </c>
      <c r="J40" s="84" t="str">
        <f t="shared" si="9"/>
        <v>正确</v>
      </c>
      <c r="K40" s="75">
        <v>1</v>
      </c>
      <c r="L40" s="77">
        <f t="shared" si="10"/>
        <v>18</v>
      </c>
      <c r="M40" s="104" t="s">
        <v>140</v>
      </c>
      <c r="N40" s="84" t="str">
        <f t="shared" si="11"/>
        <v>正确</v>
      </c>
      <c r="O40" s="75">
        <v>1</v>
      </c>
      <c r="P40" s="77">
        <f t="shared" si="12"/>
        <v>30</v>
      </c>
      <c r="Q40" s="104"/>
      <c r="R40" s="84" t="str">
        <f t="shared" si="13"/>
        <v/>
      </c>
      <c r="S40" s="75"/>
      <c r="T40" s="77" t="str">
        <f t="shared" si="14"/>
        <v>0</v>
      </c>
      <c r="U40" s="84"/>
      <c r="V40" s="84"/>
      <c r="W40" s="75"/>
      <c r="X40" s="77" t="str">
        <f t="shared" si="18"/>
        <v>0</v>
      </c>
      <c r="Y40" s="88">
        <f>ROUND((G40*60*H40)*1.1,0)+L40*K40+P40*O40+T40*S40+X40*W40</f>
        <v>111</v>
      </c>
      <c r="Z40" s="89">
        <f t="shared" si="1"/>
        <v>38</v>
      </c>
      <c r="AA40" s="90">
        <f t="shared" si="15"/>
        <v>54</v>
      </c>
      <c r="AB40" s="81">
        <f t="shared" si="3"/>
        <v>5400</v>
      </c>
      <c r="AC40" s="71" t="s">
        <v>170</v>
      </c>
      <c r="AE40" s="110">
        <v>2080</v>
      </c>
      <c r="AF40" s="82" t="str">
        <f t="shared" si="6"/>
        <v>公主裙</v>
      </c>
      <c r="AG40" s="82">
        <f t="shared" si="7"/>
        <v>53</v>
      </c>
      <c r="AH40" s="82">
        <f t="shared" si="8"/>
        <v>452</v>
      </c>
      <c r="AK40" s="91">
        <v>2039</v>
      </c>
      <c r="AL40" s="82" t="str">
        <f t="shared" si="4"/>
        <v>牛肉水饺</v>
      </c>
      <c r="AM40" s="82">
        <f t="shared" si="5"/>
        <v>25</v>
      </c>
    </row>
    <row r="41" spans="1:39">
      <c r="A41" s="75">
        <v>25</v>
      </c>
      <c r="B41" s="83">
        <v>2054</v>
      </c>
      <c r="C41" s="103" t="s">
        <v>57</v>
      </c>
      <c r="D41" s="83">
        <v>2054</v>
      </c>
      <c r="E41" s="75">
        <v>22</v>
      </c>
      <c r="F41" s="75">
        <v>3</v>
      </c>
      <c r="G41" s="99">
        <v>60</v>
      </c>
      <c r="H41" s="94">
        <v>1.17E-2</v>
      </c>
      <c r="I41" s="84" t="s">
        <v>139</v>
      </c>
      <c r="J41" s="84" t="str">
        <f t="shared" si="9"/>
        <v>正确</v>
      </c>
      <c r="K41" s="75">
        <v>2</v>
      </c>
      <c r="L41" s="77">
        <f t="shared" si="10"/>
        <v>36</v>
      </c>
      <c r="M41" s="93" t="s">
        <v>8</v>
      </c>
      <c r="N41" s="84" t="str">
        <f t="shared" si="11"/>
        <v>正确</v>
      </c>
      <c r="O41" s="75">
        <v>1</v>
      </c>
      <c r="P41" s="77">
        <f t="shared" si="12"/>
        <v>13</v>
      </c>
      <c r="Q41" s="84" t="s">
        <v>10</v>
      </c>
      <c r="R41" s="84" t="str">
        <f t="shared" si="13"/>
        <v>正确</v>
      </c>
      <c r="S41" s="75">
        <v>1</v>
      </c>
      <c r="T41" s="77">
        <f t="shared" si="14"/>
        <v>34</v>
      </c>
      <c r="U41" s="98" t="s">
        <v>11</v>
      </c>
      <c r="V41" s="84" t="str">
        <f>IF(U41="","",IF($E41&lt;VLOOKUP(U41,$C$2:$E$88,3,FALSE),"出错了","正确"))</f>
        <v>正确</v>
      </c>
      <c r="W41" s="75">
        <v>2</v>
      </c>
      <c r="X41" s="77">
        <f t="shared" si="18"/>
        <v>46</v>
      </c>
      <c r="Y41" s="88">
        <f>ROUND((G41*60*H41)*1.15,0)+L41*K41+P41*O41+T41*S41+X41*W41</f>
        <v>259</v>
      </c>
      <c r="Z41" s="89">
        <f t="shared" si="1"/>
        <v>52</v>
      </c>
      <c r="AA41" s="90">
        <f t="shared" si="15"/>
        <v>116</v>
      </c>
      <c r="AB41" s="81">
        <f t="shared" si="3"/>
        <v>3600</v>
      </c>
      <c r="AC41" s="71" t="s">
        <v>178</v>
      </c>
      <c r="AE41" s="112">
        <v>2044</v>
      </c>
      <c r="AF41" s="82" t="str">
        <f t="shared" si="6"/>
        <v>冬日暖心</v>
      </c>
      <c r="AG41" s="82">
        <f t="shared" si="7"/>
        <v>55</v>
      </c>
      <c r="AH41" s="82">
        <f t="shared" si="8"/>
        <v>336</v>
      </c>
      <c r="AK41" s="91">
        <v>2040</v>
      </c>
      <c r="AL41" s="82" t="str">
        <f t="shared" si="4"/>
        <v>裙装</v>
      </c>
      <c r="AM41" s="82">
        <f t="shared" si="5"/>
        <v>41</v>
      </c>
    </row>
    <row r="42" spans="1:39">
      <c r="A42" s="75">
        <v>23</v>
      </c>
      <c r="B42" s="83">
        <v>2034</v>
      </c>
      <c r="C42" s="98" t="s">
        <v>58</v>
      </c>
      <c r="D42" s="83">
        <v>2034</v>
      </c>
      <c r="E42" s="75">
        <v>22</v>
      </c>
      <c r="F42" s="75">
        <v>2</v>
      </c>
      <c r="G42" s="99">
        <v>30</v>
      </c>
      <c r="H42" s="94">
        <v>1.0800000000000001E-2</v>
      </c>
      <c r="I42" s="84" t="s">
        <v>143</v>
      </c>
      <c r="J42" s="84" t="str">
        <f t="shared" si="9"/>
        <v>正确</v>
      </c>
      <c r="K42" s="75">
        <v>2</v>
      </c>
      <c r="L42" s="77">
        <f t="shared" si="10"/>
        <v>138</v>
      </c>
      <c r="M42" s="84"/>
      <c r="N42" s="84" t="str">
        <f t="shared" si="11"/>
        <v/>
      </c>
      <c r="O42" s="75"/>
      <c r="P42" s="77" t="str">
        <f t="shared" si="12"/>
        <v>0</v>
      </c>
      <c r="Q42" s="84"/>
      <c r="R42" s="84" t="str">
        <f t="shared" si="13"/>
        <v/>
      </c>
      <c r="S42" s="75"/>
      <c r="T42" s="77" t="str">
        <f t="shared" si="14"/>
        <v>0</v>
      </c>
      <c r="U42" s="84"/>
      <c r="V42" s="84"/>
      <c r="W42" s="75"/>
      <c r="X42" s="77" t="str">
        <f t="shared" si="18"/>
        <v>0</v>
      </c>
      <c r="Y42" s="88">
        <f t="shared" ref="Y42:Y49" si="19">ROUND((G42*60*H42)*1.1,0)+L42*K42+P42*O42+T42*S42+X42*W42</f>
        <v>297</v>
      </c>
      <c r="Z42" s="89">
        <f t="shared" si="1"/>
        <v>28</v>
      </c>
      <c r="AA42" s="90">
        <f t="shared" si="15"/>
        <v>64</v>
      </c>
      <c r="AB42" s="81">
        <f t="shared" si="3"/>
        <v>1800</v>
      </c>
      <c r="AC42" s="113" t="s">
        <v>179</v>
      </c>
      <c r="AE42" s="112">
        <v>2071</v>
      </c>
      <c r="AF42" s="82" t="str">
        <f t="shared" si="6"/>
        <v>OL套装</v>
      </c>
      <c r="AG42" s="82">
        <f t="shared" si="7"/>
        <v>54</v>
      </c>
      <c r="AH42" s="82">
        <f t="shared" si="8"/>
        <v>434</v>
      </c>
      <c r="AK42" s="91">
        <v>2041</v>
      </c>
      <c r="AL42" s="82" t="str">
        <f t="shared" si="4"/>
        <v>布</v>
      </c>
      <c r="AM42" s="82">
        <f t="shared" si="5"/>
        <v>24</v>
      </c>
    </row>
    <row r="43" spans="1:39">
      <c r="A43" s="75">
        <v>35</v>
      </c>
      <c r="B43" s="83">
        <v>2028</v>
      </c>
      <c r="C43" s="98" t="s">
        <v>59</v>
      </c>
      <c r="D43" s="83">
        <v>2028</v>
      </c>
      <c r="E43" s="75">
        <v>29</v>
      </c>
      <c r="F43" s="75">
        <v>2</v>
      </c>
      <c r="G43" s="99">
        <v>45</v>
      </c>
      <c r="H43" s="94">
        <v>1.17E-2</v>
      </c>
      <c r="I43" s="84" t="s">
        <v>142</v>
      </c>
      <c r="J43" s="84" t="str">
        <f t="shared" si="9"/>
        <v>正确</v>
      </c>
      <c r="K43" s="75">
        <v>2</v>
      </c>
      <c r="L43" s="77">
        <f t="shared" si="10"/>
        <v>86</v>
      </c>
      <c r="M43" s="84" t="s">
        <v>147</v>
      </c>
      <c r="N43" s="84" t="str">
        <f t="shared" si="11"/>
        <v>正确</v>
      </c>
      <c r="O43" s="75">
        <v>1</v>
      </c>
      <c r="P43" s="77">
        <f t="shared" si="12"/>
        <v>37</v>
      </c>
      <c r="Q43" s="84"/>
      <c r="R43" s="84" t="str">
        <f t="shared" si="13"/>
        <v/>
      </c>
      <c r="S43" s="75"/>
      <c r="T43" s="77" t="str">
        <f t="shared" si="14"/>
        <v>0</v>
      </c>
      <c r="U43" s="84"/>
      <c r="V43" s="84"/>
      <c r="W43" s="75"/>
      <c r="X43" s="77" t="str">
        <f t="shared" si="18"/>
        <v>0</v>
      </c>
      <c r="Y43" s="88">
        <f t="shared" si="19"/>
        <v>244</v>
      </c>
      <c r="Z43" s="89">
        <f t="shared" si="1"/>
        <v>38</v>
      </c>
      <c r="AA43" s="90">
        <f t="shared" si="15"/>
        <v>91</v>
      </c>
      <c r="AB43" s="81">
        <f t="shared" si="3"/>
        <v>2700</v>
      </c>
      <c r="AC43" s="113" t="s">
        <v>179</v>
      </c>
      <c r="AE43" s="112">
        <v>2082</v>
      </c>
      <c r="AF43" s="82" t="str">
        <f t="shared" si="6"/>
        <v>性感女郎</v>
      </c>
      <c r="AG43" s="82">
        <f t="shared" si="7"/>
        <v>56</v>
      </c>
      <c r="AH43" s="82">
        <f t="shared" si="8"/>
        <v>512</v>
      </c>
      <c r="AK43" s="91">
        <v>2042</v>
      </c>
      <c r="AL43" s="82" t="str">
        <f t="shared" si="4"/>
        <v>家居服</v>
      </c>
      <c r="AM43" s="82">
        <f t="shared" si="5"/>
        <v>46</v>
      </c>
    </row>
    <row r="44" spans="1:39">
      <c r="A44" s="75">
        <v>36</v>
      </c>
      <c r="B44" s="83">
        <v>2063</v>
      </c>
      <c r="C44" s="98" t="s">
        <v>60</v>
      </c>
      <c r="D44" s="83">
        <v>2063</v>
      </c>
      <c r="E44" s="75">
        <v>31</v>
      </c>
      <c r="F44" s="75">
        <v>2</v>
      </c>
      <c r="G44" s="99">
        <v>60</v>
      </c>
      <c r="H44" s="94">
        <v>1.18E-2</v>
      </c>
      <c r="I44" s="84" t="s">
        <v>146</v>
      </c>
      <c r="J44" s="84" t="str">
        <f t="shared" si="9"/>
        <v>正确</v>
      </c>
      <c r="K44" s="75">
        <v>1</v>
      </c>
      <c r="L44" s="77">
        <f t="shared" si="10"/>
        <v>89</v>
      </c>
      <c r="M44" s="84" t="s">
        <v>147</v>
      </c>
      <c r="N44" s="84" t="str">
        <f t="shared" si="11"/>
        <v>正确</v>
      </c>
      <c r="O44" s="75">
        <v>1</v>
      </c>
      <c r="P44" s="77">
        <f t="shared" si="12"/>
        <v>37</v>
      </c>
      <c r="Q44" s="84"/>
      <c r="R44" s="84" t="str">
        <f t="shared" si="13"/>
        <v/>
      </c>
      <c r="S44" s="75"/>
      <c r="T44" s="77" t="str">
        <f t="shared" si="14"/>
        <v>0</v>
      </c>
      <c r="U44" s="84"/>
      <c r="V44" s="84"/>
      <c r="W44" s="75"/>
      <c r="X44" s="77" t="str">
        <f t="shared" si="18"/>
        <v>0</v>
      </c>
      <c r="Y44" s="88">
        <f t="shared" si="19"/>
        <v>173</v>
      </c>
      <c r="Z44" s="89">
        <f t="shared" si="1"/>
        <v>43</v>
      </c>
      <c r="AA44" s="90">
        <f t="shared" si="15"/>
        <v>93</v>
      </c>
      <c r="AB44" s="81">
        <f t="shared" si="3"/>
        <v>3600</v>
      </c>
      <c r="AC44" s="113" t="s">
        <v>179</v>
      </c>
      <c r="AE44" s="112">
        <v>2083</v>
      </c>
      <c r="AF44" s="82" t="str">
        <f t="shared" si="6"/>
        <v>帅气女孩</v>
      </c>
      <c r="AG44" s="82">
        <f t="shared" si="7"/>
        <v>59</v>
      </c>
      <c r="AH44" s="82">
        <f t="shared" si="8"/>
        <v>489</v>
      </c>
      <c r="AK44" s="91">
        <v>2043</v>
      </c>
      <c r="AL44" s="82" t="str">
        <f t="shared" si="4"/>
        <v>凯蒂娃娃</v>
      </c>
      <c r="AM44" s="82">
        <f t="shared" si="5"/>
        <v>24</v>
      </c>
    </row>
    <row r="45" spans="1:39">
      <c r="A45" s="75">
        <v>41</v>
      </c>
      <c r="B45" s="83">
        <v>2053</v>
      </c>
      <c r="C45" s="98" t="s">
        <v>61</v>
      </c>
      <c r="D45" s="83">
        <v>2053</v>
      </c>
      <c r="E45" s="75">
        <v>32</v>
      </c>
      <c r="F45" s="75">
        <v>2</v>
      </c>
      <c r="G45" s="99">
        <v>90</v>
      </c>
      <c r="H45" s="94">
        <v>1.18E-2</v>
      </c>
      <c r="I45" s="84" t="s">
        <v>143</v>
      </c>
      <c r="J45" s="84" t="str">
        <f t="shared" si="9"/>
        <v>正确</v>
      </c>
      <c r="K45" s="75">
        <v>2</v>
      </c>
      <c r="L45" s="77">
        <f t="shared" si="10"/>
        <v>138</v>
      </c>
      <c r="M45" s="84" t="s">
        <v>147</v>
      </c>
      <c r="N45" s="84" t="str">
        <f t="shared" si="11"/>
        <v>正确</v>
      </c>
      <c r="O45" s="75">
        <v>1</v>
      </c>
      <c r="P45" s="77">
        <f t="shared" si="12"/>
        <v>37</v>
      </c>
      <c r="Q45" s="84"/>
      <c r="R45" s="84" t="str">
        <f t="shared" si="13"/>
        <v/>
      </c>
      <c r="S45" s="75"/>
      <c r="T45" s="77" t="str">
        <f t="shared" si="14"/>
        <v>0</v>
      </c>
      <c r="U45" s="84"/>
      <c r="V45" s="84"/>
      <c r="W45" s="75"/>
      <c r="X45" s="77" t="str">
        <f t="shared" si="18"/>
        <v>0</v>
      </c>
      <c r="Y45" s="88">
        <f t="shared" si="19"/>
        <v>383</v>
      </c>
      <c r="Z45" s="89">
        <f t="shared" si="1"/>
        <v>51</v>
      </c>
      <c r="AA45" s="90">
        <f t="shared" si="15"/>
        <v>108</v>
      </c>
      <c r="AB45" s="81">
        <f t="shared" si="3"/>
        <v>5400</v>
      </c>
      <c r="AC45" s="113" t="s">
        <v>179</v>
      </c>
      <c r="AE45" s="112">
        <v>2086</v>
      </c>
      <c r="AF45" s="82" t="str">
        <f t="shared" si="6"/>
        <v>公主盛装</v>
      </c>
      <c r="AG45" s="82">
        <f t="shared" si="7"/>
        <v>60</v>
      </c>
      <c r="AH45" s="82">
        <f t="shared" si="8"/>
        <v>1008</v>
      </c>
      <c r="AK45" s="91">
        <v>2044</v>
      </c>
      <c r="AL45" s="82" t="str">
        <f t="shared" si="4"/>
        <v>冬日暖心</v>
      </c>
      <c r="AM45" s="82">
        <f t="shared" si="5"/>
        <v>55</v>
      </c>
    </row>
    <row r="46" spans="1:39">
      <c r="A46" s="75">
        <v>39</v>
      </c>
      <c r="B46" s="83">
        <v>2068</v>
      </c>
      <c r="C46" s="98" t="s">
        <v>62</v>
      </c>
      <c r="D46" s="83">
        <v>2068</v>
      </c>
      <c r="E46" s="75">
        <v>33</v>
      </c>
      <c r="F46" s="75">
        <v>2</v>
      </c>
      <c r="G46" s="99">
        <v>60</v>
      </c>
      <c r="H46" s="94">
        <v>1.2500000000000001E-2</v>
      </c>
      <c r="I46" s="84" t="s">
        <v>146</v>
      </c>
      <c r="J46" s="84" t="str">
        <f t="shared" si="9"/>
        <v>正确</v>
      </c>
      <c r="K46" s="75">
        <v>1</v>
      </c>
      <c r="L46" s="77">
        <f t="shared" si="10"/>
        <v>89</v>
      </c>
      <c r="M46" s="84" t="s">
        <v>10</v>
      </c>
      <c r="N46" s="84" t="str">
        <f t="shared" si="11"/>
        <v>正确</v>
      </c>
      <c r="O46" s="75">
        <v>1</v>
      </c>
      <c r="P46" s="77">
        <f t="shared" si="12"/>
        <v>34</v>
      </c>
      <c r="Q46" s="84" t="s">
        <v>147</v>
      </c>
      <c r="R46" s="84" t="str">
        <f t="shared" si="13"/>
        <v>正确</v>
      </c>
      <c r="S46" s="75">
        <v>1</v>
      </c>
      <c r="T46" s="77">
        <f t="shared" si="14"/>
        <v>37</v>
      </c>
      <c r="U46" s="84"/>
      <c r="V46" s="84"/>
      <c r="W46" s="75"/>
      <c r="X46" s="77" t="str">
        <f t="shared" si="18"/>
        <v>0</v>
      </c>
      <c r="Y46" s="88">
        <f t="shared" si="19"/>
        <v>210</v>
      </c>
      <c r="Z46" s="89">
        <f t="shared" si="1"/>
        <v>45</v>
      </c>
      <c r="AA46" s="90">
        <f t="shared" si="15"/>
        <v>110</v>
      </c>
      <c r="AB46" s="81">
        <f t="shared" si="3"/>
        <v>3600</v>
      </c>
      <c r="AC46" s="113" t="s">
        <v>179</v>
      </c>
      <c r="AE46" s="112">
        <v>2087</v>
      </c>
      <c r="AF46" s="82" t="str">
        <f t="shared" si="6"/>
        <v>女孩最爱</v>
      </c>
      <c r="AG46" s="82">
        <f t="shared" si="7"/>
        <v>58</v>
      </c>
      <c r="AH46" s="82">
        <f t="shared" si="8"/>
        <v>829</v>
      </c>
      <c r="AK46" s="92">
        <v>2045</v>
      </c>
      <c r="AL46" s="82" t="str">
        <f t="shared" si="4"/>
        <v>苹果</v>
      </c>
      <c r="AM46" s="82">
        <f t="shared" si="5"/>
        <v>18</v>
      </c>
    </row>
    <row r="47" spans="1:39">
      <c r="A47" s="75">
        <v>23</v>
      </c>
      <c r="B47" s="83">
        <v>2033</v>
      </c>
      <c r="C47" s="98" t="s">
        <v>18</v>
      </c>
      <c r="D47" s="83">
        <v>2033</v>
      </c>
      <c r="E47" s="75">
        <v>20</v>
      </c>
      <c r="F47" s="75">
        <v>2</v>
      </c>
      <c r="G47" s="99">
        <v>30</v>
      </c>
      <c r="H47" s="94">
        <v>1.17E-2</v>
      </c>
      <c r="I47" s="84" t="s">
        <v>139</v>
      </c>
      <c r="J47" s="84" t="str">
        <f t="shared" si="9"/>
        <v>正确</v>
      </c>
      <c r="K47" s="75">
        <v>1</v>
      </c>
      <c r="L47" s="77">
        <f t="shared" si="10"/>
        <v>18</v>
      </c>
      <c r="M47" s="84" t="s">
        <v>143</v>
      </c>
      <c r="N47" s="84" t="str">
        <f t="shared" si="11"/>
        <v>正确</v>
      </c>
      <c r="O47" s="75">
        <v>2</v>
      </c>
      <c r="P47" s="77">
        <f t="shared" si="12"/>
        <v>138</v>
      </c>
      <c r="Q47" s="84"/>
      <c r="R47" s="84" t="str">
        <f t="shared" si="13"/>
        <v/>
      </c>
      <c r="S47" s="75"/>
      <c r="T47" s="77" t="str">
        <f t="shared" si="14"/>
        <v>0</v>
      </c>
      <c r="U47" s="84"/>
      <c r="V47" s="84"/>
      <c r="W47" s="75"/>
      <c r="X47" s="77" t="str">
        <f t="shared" si="18"/>
        <v>0</v>
      </c>
      <c r="Y47" s="88">
        <f t="shared" si="19"/>
        <v>317</v>
      </c>
      <c r="Z47" s="89">
        <f t="shared" si="1"/>
        <v>26</v>
      </c>
      <c r="AA47" s="90">
        <f t="shared" si="15"/>
        <v>69</v>
      </c>
      <c r="AB47" s="81">
        <f t="shared" si="3"/>
        <v>1800</v>
      </c>
      <c r="AC47" s="114" t="s">
        <v>180</v>
      </c>
      <c r="AE47" s="97">
        <v>2046</v>
      </c>
      <c r="AF47" s="82" t="str">
        <f t="shared" si="6"/>
        <v>苹果派</v>
      </c>
      <c r="AG47" s="82">
        <f t="shared" si="7"/>
        <v>18</v>
      </c>
      <c r="AH47" s="82">
        <f t="shared" si="8"/>
        <v>55</v>
      </c>
      <c r="AK47" s="92">
        <v>2046</v>
      </c>
      <c r="AL47" s="82" t="str">
        <f t="shared" si="4"/>
        <v>苹果派</v>
      </c>
      <c r="AM47" s="82">
        <f t="shared" si="5"/>
        <v>18</v>
      </c>
    </row>
    <row r="48" spans="1:39">
      <c r="A48" s="75">
        <v>38</v>
      </c>
      <c r="B48" s="83">
        <v>2051</v>
      </c>
      <c r="C48" s="98" t="s">
        <v>21</v>
      </c>
      <c r="D48" s="83">
        <v>2051</v>
      </c>
      <c r="E48" s="75">
        <v>30</v>
      </c>
      <c r="F48" s="75">
        <v>2</v>
      </c>
      <c r="G48" s="99">
        <v>90</v>
      </c>
      <c r="H48" s="94">
        <v>1.1900000000000001E-2</v>
      </c>
      <c r="I48" s="104" t="s">
        <v>139</v>
      </c>
      <c r="J48" s="84" t="str">
        <f t="shared" si="9"/>
        <v>正确</v>
      </c>
      <c r="K48" s="75">
        <v>2</v>
      </c>
      <c r="L48" s="77">
        <f t="shared" si="10"/>
        <v>36</v>
      </c>
      <c r="M48" s="84" t="s">
        <v>146</v>
      </c>
      <c r="N48" s="84" t="str">
        <f t="shared" si="11"/>
        <v>正确</v>
      </c>
      <c r="O48" s="75">
        <v>1</v>
      </c>
      <c r="P48" s="77">
        <f t="shared" si="12"/>
        <v>89</v>
      </c>
      <c r="Q48" s="84" t="s">
        <v>147</v>
      </c>
      <c r="R48" s="84" t="str">
        <f t="shared" si="13"/>
        <v>正确</v>
      </c>
      <c r="S48" s="75">
        <v>1</v>
      </c>
      <c r="T48" s="77">
        <f t="shared" si="14"/>
        <v>37</v>
      </c>
      <c r="U48" s="84"/>
      <c r="V48" s="84"/>
      <c r="W48" s="75"/>
      <c r="X48" s="77" t="str">
        <f t="shared" si="18"/>
        <v>0</v>
      </c>
      <c r="Y48" s="88">
        <f t="shared" si="19"/>
        <v>269</v>
      </c>
      <c r="Z48" s="89">
        <f t="shared" si="1"/>
        <v>48</v>
      </c>
      <c r="AA48" s="90">
        <f t="shared" si="15"/>
        <v>112</v>
      </c>
      <c r="AB48" s="81">
        <f t="shared" si="3"/>
        <v>5400</v>
      </c>
      <c r="AC48" s="114" t="s">
        <v>180</v>
      </c>
      <c r="AE48" s="97">
        <v>2057</v>
      </c>
      <c r="AF48" s="82" t="str">
        <f t="shared" si="6"/>
        <v>披萨</v>
      </c>
      <c r="AG48" s="82">
        <f t="shared" si="7"/>
        <v>37</v>
      </c>
      <c r="AH48" s="82">
        <f t="shared" si="8"/>
        <v>194</v>
      </c>
      <c r="AK48" s="91">
        <v>2047</v>
      </c>
      <c r="AL48" s="82" t="str">
        <f t="shared" si="4"/>
        <v>奶昔</v>
      </c>
      <c r="AM48" s="82">
        <f t="shared" si="5"/>
        <v>18</v>
      </c>
    </row>
    <row r="49" spans="1:39">
      <c r="A49" s="75">
        <v>22</v>
      </c>
      <c r="B49" s="83">
        <v>2035</v>
      </c>
      <c r="C49" s="98" t="s">
        <v>181</v>
      </c>
      <c r="D49" s="83">
        <v>2035</v>
      </c>
      <c r="E49" s="75">
        <v>19</v>
      </c>
      <c r="F49" s="75">
        <v>2</v>
      </c>
      <c r="G49" s="99">
        <v>20</v>
      </c>
      <c r="H49" s="94">
        <v>1.17E-2</v>
      </c>
      <c r="I49" s="84" t="s">
        <v>182</v>
      </c>
      <c r="J49" s="84" t="str">
        <f t="shared" si="9"/>
        <v>正确</v>
      </c>
      <c r="K49" s="75">
        <v>2</v>
      </c>
      <c r="L49" s="77">
        <f t="shared" si="10"/>
        <v>36</v>
      </c>
      <c r="M49" s="84" t="s">
        <v>183</v>
      </c>
      <c r="N49" s="84" t="str">
        <f t="shared" si="11"/>
        <v>正确</v>
      </c>
      <c r="O49" s="75">
        <v>1</v>
      </c>
      <c r="P49" s="77">
        <f t="shared" si="12"/>
        <v>43</v>
      </c>
      <c r="Q49" s="84" t="s">
        <v>184</v>
      </c>
      <c r="R49" s="84" t="str">
        <f t="shared" si="13"/>
        <v>正确</v>
      </c>
      <c r="S49" s="75">
        <v>2</v>
      </c>
      <c r="T49" s="77">
        <f t="shared" si="14"/>
        <v>6</v>
      </c>
      <c r="U49" s="84"/>
      <c r="V49" s="84"/>
      <c r="W49" s="75"/>
      <c r="X49" s="77" t="str">
        <f t="shared" si="18"/>
        <v>0</v>
      </c>
      <c r="Y49" s="88">
        <f t="shared" si="19"/>
        <v>142</v>
      </c>
      <c r="Z49" s="89">
        <f t="shared" si="1"/>
        <v>23</v>
      </c>
      <c r="AA49" s="90">
        <f t="shared" si="15"/>
        <v>55</v>
      </c>
      <c r="AB49" s="81">
        <f t="shared" si="3"/>
        <v>1200</v>
      </c>
      <c r="AC49" s="114" t="s">
        <v>180</v>
      </c>
      <c r="AE49" s="97">
        <v>2062</v>
      </c>
      <c r="AF49" s="82" t="str">
        <f t="shared" si="6"/>
        <v>炸鸡</v>
      </c>
      <c r="AG49" s="82">
        <f t="shared" si="7"/>
        <v>27</v>
      </c>
      <c r="AH49" s="82">
        <f t="shared" si="8"/>
        <v>75</v>
      </c>
      <c r="AK49" s="91">
        <v>2048</v>
      </c>
      <c r="AL49" s="82" t="str">
        <f t="shared" si="4"/>
        <v>鸡肉</v>
      </c>
      <c r="AM49" s="82">
        <f t="shared" si="5"/>
        <v>27</v>
      </c>
    </row>
    <row r="50" spans="1:39">
      <c r="A50" s="75">
        <v>26</v>
      </c>
      <c r="B50" s="83">
        <v>2039</v>
      </c>
      <c r="C50" s="102" t="s">
        <v>185</v>
      </c>
      <c r="D50" s="83">
        <v>2039</v>
      </c>
      <c r="E50" s="75">
        <v>25</v>
      </c>
      <c r="F50" s="75">
        <v>3</v>
      </c>
      <c r="G50" s="99">
        <v>45</v>
      </c>
      <c r="H50" s="94">
        <v>1.2500000000000001E-2</v>
      </c>
      <c r="I50" s="84" t="s">
        <v>182</v>
      </c>
      <c r="J50" s="84" t="str">
        <f t="shared" si="9"/>
        <v>正确</v>
      </c>
      <c r="K50" s="75">
        <v>1</v>
      </c>
      <c r="L50" s="77">
        <f t="shared" si="10"/>
        <v>18</v>
      </c>
      <c r="M50" s="98" t="s">
        <v>186</v>
      </c>
      <c r="N50" s="84" t="str">
        <f t="shared" si="11"/>
        <v>正确</v>
      </c>
      <c r="O50" s="75">
        <v>1</v>
      </c>
      <c r="P50" s="77">
        <f t="shared" si="12"/>
        <v>297</v>
      </c>
      <c r="Q50" s="84"/>
      <c r="R50" s="84" t="str">
        <f t="shared" si="13"/>
        <v/>
      </c>
      <c r="S50" s="75"/>
      <c r="T50" s="77" t="str">
        <f t="shared" si="14"/>
        <v>0</v>
      </c>
      <c r="U50" s="84"/>
      <c r="V50" s="84"/>
      <c r="W50" s="75"/>
      <c r="X50" s="77" t="str">
        <f t="shared" si="18"/>
        <v>0</v>
      </c>
      <c r="Y50" s="88">
        <f>ROUND((G50*60*H50)*1.15,0)+L50*K50+P50*O50+T50*S50+X50*W50</f>
        <v>354</v>
      </c>
      <c r="Z50" s="89">
        <f t="shared" si="1"/>
        <v>52</v>
      </c>
      <c r="AA50" s="90">
        <f t="shared" si="15"/>
        <v>123</v>
      </c>
      <c r="AB50" s="81">
        <f t="shared" si="3"/>
        <v>2700</v>
      </c>
      <c r="AC50" s="114" t="s">
        <v>180</v>
      </c>
      <c r="AE50" s="97">
        <v>2064</v>
      </c>
      <c r="AF50" s="82" t="str">
        <f t="shared" si="6"/>
        <v>热狗</v>
      </c>
      <c r="AG50" s="82">
        <f t="shared" si="7"/>
        <v>39</v>
      </c>
      <c r="AH50" s="82">
        <f t="shared" si="8"/>
        <v>226</v>
      </c>
      <c r="AK50" s="91">
        <v>2049</v>
      </c>
      <c r="AL50" s="82" t="str">
        <f t="shared" si="4"/>
        <v>芝士鸡排</v>
      </c>
      <c r="AM50" s="82">
        <f t="shared" si="5"/>
        <v>40</v>
      </c>
    </row>
    <row r="51" spans="1:39">
      <c r="A51" s="75">
        <v>35</v>
      </c>
      <c r="B51" s="83">
        <v>2056</v>
      </c>
      <c r="C51" s="103" t="s">
        <v>22</v>
      </c>
      <c r="D51" s="83">
        <v>2056</v>
      </c>
      <c r="E51" s="75">
        <v>32</v>
      </c>
      <c r="F51" s="75">
        <v>3</v>
      </c>
      <c r="G51" s="99">
        <v>60</v>
      </c>
      <c r="H51" s="94">
        <v>1.26E-2</v>
      </c>
      <c r="I51" s="84" t="s">
        <v>139</v>
      </c>
      <c r="J51" s="84" t="str">
        <f t="shared" si="9"/>
        <v>正确</v>
      </c>
      <c r="K51" s="75">
        <v>1</v>
      </c>
      <c r="L51" s="77">
        <f t="shared" si="10"/>
        <v>18</v>
      </c>
      <c r="M51" s="98" t="s">
        <v>49</v>
      </c>
      <c r="N51" s="84" t="str">
        <f t="shared" si="11"/>
        <v>正确</v>
      </c>
      <c r="O51" s="75">
        <v>2</v>
      </c>
      <c r="P51" s="77">
        <f t="shared" si="12"/>
        <v>32</v>
      </c>
      <c r="Q51" s="84" t="s">
        <v>147</v>
      </c>
      <c r="R51" s="84" t="str">
        <f t="shared" si="13"/>
        <v>正确</v>
      </c>
      <c r="S51" s="75">
        <v>1</v>
      </c>
      <c r="T51" s="77">
        <f t="shared" si="14"/>
        <v>37</v>
      </c>
      <c r="U51" s="84"/>
      <c r="V51" s="84"/>
      <c r="W51" s="75"/>
      <c r="X51" s="77" t="str">
        <f t="shared" si="18"/>
        <v>0</v>
      </c>
      <c r="Y51" s="88">
        <f>ROUND((G51*60*H51)*1.15,0)+L51*K51+P51*O51+T51*S51+X51*W51</f>
        <v>171</v>
      </c>
      <c r="Z51" s="89">
        <f t="shared" si="1"/>
        <v>67</v>
      </c>
      <c r="AA51" s="90">
        <f t="shared" si="15"/>
        <v>105</v>
      </c>
      <c r="AB51" s="81">
        <f t="shared" si="3"/>
        <v>3600</v>
      </c>
      <c r="AC51" s="114" t="s">
        <v>180</v>
      </c>
      <c r="AE51" s="97">
        <v>2072</v>
      </c>
      <c r="AF51" s="82" t="str">
        <f t="shared" si="6"/>
        <v>汉堡包</v>
      </c>
      <c r="AG51" s="82">
        <f t="shared" si="7"/>
        <v>35</v>
      </c>
      <c r="AH51" s="82">
        <f t="shared" si="8"/>
        <v>179</v>
      </c>
      <c r="AK51" s="91">
        <v>2050</v>
      </c>
      <c r="AL51" s="82" t="str">
        <f t="shared" si="4"/>
        <v>果酱</v>
      </c>
      <c r="AM51" s="82">
        <f t="shared" si="5"/>
        <v>19</v>
      </c>
    </row>
    <row r="52" spans="1:39">
      <c r="A52" s="75">
        <v>33</v>
      </c>
      <c r="B52" s="83">
        <v>2065</v>
      </c>
      <c r="C52" s="103" t="s">
        <v>23</v>
      </c>
      <c r="D52" s="83">
        <v>2065</v>
      </c>
      <c r="E52" s="75">
        <v>27</v>
      </c>
      <c r="F52" s="75">
        <v>3</v>
      </c>
      <c r="G52" s="99">
        <v>60</v>
      </c>
      <c r="H52" s="94">
        <v>1.26E-2</v>
      </c>
      <c r="I52" s="98" t="s">
        <v>55</v>
      </c>
      <c r="J52" s="84" t="str">
        <f t="shared" si="9"/>
        <v>正确</v>
      </c>
      <c r="K52" s="75">
        <v>2</v>
      </c>
      <c r="L52" s="77">
        <f t="shared" si="10"/>
        <v>168</v>
      </c>
      <c r="M52" s="84" t="s">
        <v>139</v>
      </c>
      <c r="N52" s="84" t="str">
        <f t="shared" si="11"/>
        <v>正确</v>
      </c>
      <c r="O52" s="75">
        <v>2</v>
      </c>
      <c r="P52" s="77">
        <f t="shared" si="12"/>
        <v>36</v>
      </c>
      <c r="Q52" s="84" t="s">
        <v>142</v>
      </c>
      <c r="R52" s="84" t="str">
        <f t="shared" si="13"/>
        <v>正确</v>
      </c>
      <c r="S52" s="75">
        <v>1</v>
      </c>
      <c r="T52" s="77">
        <f t="shared" si="14"/>
        <v>43</v>
      </c>
      <c r="U52" s="84"/>
      <c r="V52" s="84"/>
      <c r="W52" s="75"/>
      <c r="X52" s="77" t="str">
        <f t="shared" si="18"/>
        <v>0</v>
      </c>
      <c r="Y52" s="88">
        <f>ROUND((G52*60*H52)*1.15,0)+L52*K52+P52*O52+T52*S52+X52*W52</f>
        <v>503</v>
      </c>
      <c r="Z52" s="89">
        <f t="shared" si="1"/>
        <v>60</v>
      </c>
      <c r="AA52" s="90">
        <f t="shared" si="15"/>
        <v>144</v>
      </c>
      <c r="AB52" s="81">
        <f t="shared" si="3"/>
        <v>3600</v>
      </c>
      <c r="AC52" s="114" t="s">
        <v>180</v>
      </c>
      <c r="AE52" s="97">
        <v>2078</v>
      </c>
      <c r="AF52" s="82" t="str">
        <f t="shared" si="6"/>
        <v>豪华套餐</v>
      </c>
      <c r="AG52" s="82">
        <f t="shared" si="7"/>
        <v>46</v>
      </c>
      <c r="AH52" s="82">
        <f t="shared" si="8"/>
        <v>258</v>
      </c>
      <c r="AK52" s="91">
        <v>2051</v>
      </c>
      <c r="AL52" s="82" t="str">
        <f t="shared" si="4"/>
        <v>鸡汤面</v>
      </c>
      <c r="AM52" s="82">
        <f t="shared" si="5"/>
        <v>30</v>
      </c>
    </row>
    <row r="53" spans="1:39">
      <c r="A53" s="75">
        <v>32</v>
      </c>
      <c r="B53" s="83">
        <v>2062</v>
      </c>
      <c r="C53" s="98" t="s">
        <v>40</v>
      </c>
      <c r="D53" s="83">
        <v>2062</v>
      </c>
      <c r="E53" s="75">
        <v>27</v>
      </c>
      <c r="F53" s="75">
        <v>2</v>
      </c>
      <c r="G53" s="99">
        <v>60</v>
      </c>
      <c r="H53" s="94">
        <v>1.17E-2</v>
      </c>
      <c r="I53" s="84" t="s">
        <v>139</v>
      </c>
      <c r="J53" s="84" t="str">
        <f t="shared" si="9"/>
        <v>正确</v>
      </c>
      <c r="K53" s="75">
        <v>1</v>
      </c>
      <c r="L53" s="77">
        <f t="shared" si="10"/>
        <v>18</v>
      </c>
      <c r="M53" s="84" t="s">
        <v>146</v>
      </c>
      <c r="N53" s="84" t="str">
        <f t="shared" si="11"/>
        <v>正确</v>
      </c>
      <c r="O53" s="75">
        <v>1</v>
      </c>
      <c r="P53" s="77">
        <f t="shared" si="12"/>
        <v>89</v>
      </c>
      <c r="Q53" s="84"/>
      <c r="R53" s="84" t="str">
        <f t="shared" si="13"/>
        <v/>
      </c>
      <c r="S53" s="75"/>
      <c r="T53" s="77" t="str">
        <f t="shared" si="14"/>
        <v>0</v>
      </c>
      <c r="U53" s="84"/>
      <c r="V53" s="84"/>
      <c r="W53" s="75"/>
      <c r="X53" s="77" t="str">
        <f t="shared" si="18"/>
        <v>0</v>
      </c>
      <c r="Y53" s="88">
        <f>ROUND((G53*60*H53)*1.1,0)+L53*K53+P53*O53+T53*S53+X53*W53</f>
        <v>153</v>
      </c>
      <c r="Z53" s="89">
        <f t="shared" si="1"/>
        <v>39</v>
      </c>
      <c r="AA53" s="90">
        <f t="shared" si="15"/>
        <v>75</v>
      </c>
      <c r="AB53" s="81">
        <f t="shared" si="3"/>
        <v>3600</v>
      </c>
      <c r="AC53" s="72" t="s">
        <v>187</v>
      </c>
      <c r="AE53" s="115">
        <v>2049</v>
      </c>
      <c r="AF53" s="82" t="str">
        <f t="shared" si="6"/>
        <v>芝士鸡排</v>
      </c>
      <c r="AG53" s="82">
        <f t="shared" si="7"/>
        <v>40</v>
      </c>
      <c r="AH53" s="82">
        <f t="shared" si="8"/>
        <v>272</v>
      </c>
      <c r="AK53" s="91">
        <v>2052</v>
      </c>
      <c r="AL53" s="82" t="str">
        <f t="shared" si="4"/>
        <v>调味料</v>
      </c>
      <c r="AM53" s="82">
        <f t="shared" si="5"/>
        <v>29</v>
      </c>
    </row>
    <row r="54" spans="1:39">
      <c r="A54" s="75">
        <v>24</v>
      </c>
      <c r="B54" s="83">
        <v>2046</v>
      </c>
      <c r="C54" s="98" t="s">
        <v>188</v>
      </c>
      <c r="D54" s="83">
        <v>2046</v>
      </c>
      <c r="E54" s="75">
        <v>18</v>
      </c>
      <c r="F54" s="75">
        <v>2</v>
      </c>
      <c r="G54" s="99">
        <v>40</v>
      </c>
      <c r="H54" s="94">
        <v>1.17E-2</v>
      </c>
      <c r="I54" s="84" t="s">
        <v>139</v>
      </c>
      <c r="J54" s="84" t="str">
        <f t="shared" si="9"/>
        <v>正确</v>
      </c>
      <c r="K54" s="75">
        <v>2</v>
      </c>
      <c r="L54" s="77">
        <f t="shared" si="10"/>
        <v>36</v>
      </c>
      <c r="M54" s="84" t="s">
        <v>10</v>
      </c>
      <c r="N54" s="84" t="str">
        <f t="shared" si="11"/>
        <v>正确</v>
      </c>
      <c r="O54" s="75">
        <v>1</v>
      </c>
      <c r="P54" s="77">
        <f t="shared" si="12"/>
        <v>34</v>
      </c>
      <c r="Q54" s="84"/>
      <c r="R54" s="84" t="str">
        <f t="shared" si="13"/>
        <v/>
      </c>
      <c r="S54" s="75"/>
      <c r="T54" s="77" t="str">
        <f t="shared" si="14"/>
        <v>0</v>
      </c>
      <c r="U54" s="84"/>
      <c r="V54" s="84"/>
      <c r="W54" s="75"/>
      <c r="X54" s="77" t="str">
        <f t="shared" si="18"/>
        <v>0</v>
      </c>
      <c r="Y54" s="88">
        <f>ROUND((G54*60*H54)*1.1,0)+L54*K54+P54*O54+T54*S54+X54*W54</f>
        <v>137</v>
      </c>
      <c r="Z54" s="89">
        <f t="shared" si="1"/>
        <v>26</v>
      </c>
      <c r="AA54" s="90">
        <f t="shared" si="15"/>
        <v>55</v>
      </c>
      <c r="AB54" s="81">
        <f t="shared" si="3"/>
        <v>2400</v>
      </c>
      <c r="AC54" s="72" t="s">
        <v>187</v>
      </c>
      <c r="AE54" s="115">
        <v>2055</v>
      </c>
      <c r="AF54" s="82" t="str">
        <f t="shared" si="6"/>
        <v>水果色拉</v>
      </c>
      <c r="AG54" s="82">
        <f t="shared" si="7"/>
        <v>28</v>
      </c>
      <c r="AH54" s="82">
        <f t="shared" si="8"/>
        <v>73</v>
      </c>
      <c r="AK54" s="91">
        <v>2053</v>
      </c>
      <c r="AL54" s="82" t="str">
        <f t="shared" si="4"/>
        <v>碳烤牛排</v>
      </c>
      <c r="AM54" s="82">
        <f t="shared" si="5"/>
        <v>32</v>
      </c>
    </row>
    <row r="55" spans="1:39">
      <c r="A55" s="75">
        <v>37</v>
      </c>
      <c r="B55" s="83">
        <v>2057</v>
      </c>
      <c r="C55" s="102" t="s">
        <v>39</v>
      </c>
      <c r="D55" s="83">
        <v>2057</v>
      </c>
      <c r="E55" s="75">
        <v>37</v>
      </c>
      <c r="F55" s="75">
        <v>3</v>
      </c>
      <c r="G55" s="99">
        <v>60</v>
      </c>
      <c r="H55" s="94">
        <v>1.2699999999999999E-2</v>
      </c>
      <c r="I55" s="84" t="s">
        <v>139</v>
      </c>
      <c r="J55" s="84" t="str">
        <f t="shared" si="9"/>
        <v>正确</v>
      </c>
      <c r="K55" s="75">
        <v>1</v>
      </c>
      <c r="L55" s="77">
        <f t="shared" si="10"/>
        <v>18</v>
      </c>
      <c r="M55" s="98" t="s">
        <v>59</v>
      </c>
      <c r="N55" s="84" t="str">
        <f t="shared" si="11"/>
        <v>正确</v>
      </c>
      <c r="O55" s="75">
        <v>1</v>
      </c>
      <c r="P55" s="77">
        <f t="shared" si="12"/>
        <v>244</v>
      </c>
      <c r="Q55" s="84" t="s">
        <v>147</v>
      </c>
      <c r="R55" s="84" t="str">
        <f t="shared" si="13"/>
        <v>正确</v>
      </c>
      <c r="S55" s="75">
        <v>1</v>
      </c>
      <c r="T55" s="77">
        <f t="shared" si="14"/>
        <v>37</v>
      </c>
      <c r="U55" s="84"/>
      <c r="V55" s="84"/>
      <c r="W55" s="75"/>
      <c r="X55" s="77" t="str">
        <f t="shared" si="18"/>
        <v>0</v>
      </c>
      <c r="Y55" s="88">
        <f>ROUND((G55*60*H55)*1.15,0)+L55*K55+P55*O55+T55*S55+X55*W55</f>
        <v>352</v>
      </c>
      <c r="Z55" s="89">
        <f t="shared" si="1"/>
        <v>75</v>
      </c>
      <c r="AA55" s="90">
        <f t="shared" si="15"/>
        <v>194</v>
      </c>
      <c r="AB55" s="81">
        <f t="shared" si="3"/>
        <v>3600</v>
      </c>
      <c r="AC55" s="72" t="s">
        <v>187</v>
      </c>
      <c r="AE55" s="115">
        <v>2060</v>
      </c>
      <c r="AF55" s="82" t="str">
        <f t="shared" si="6"/>
        <v>芝士汉堡肉</v>
      </c>
      <c r="AG55" s="82">
        <f t="shared" si="7"/>
        <v>30</v>
      </c>
      <c r="AH55" s="82">
        <f t="shared" si="8"/>
        <v>161</v>
      </c>
      <c r="AK55" s="91">
        <v>2054</v>
      </c>
      <c r="AL55" s="82" t="str">
        <f t="shared" si="4"/>
        <v>生日蛋糕</v>
      </c>
      <c r="AM55" s="82">
        <f t="shared" si="5"/>
        <v>22</v>
      </c>
    </row>
    <row r="56" spans="1:39">
      <c r="A56" s="75">
        <v>35</v>
      </c>
      <c r="B56" s="83">
        <v>2072</v>
      </c>
      <c r="C56" s="103" t="s">
        <v>42</v>
      </c>
      <c r="D56" s="83">
        <v>2072</v>
      </c>
      <c r="E56" s="75">
        <v>35</v>
      </c>
      <c r="F56" s="75">
        <v>3</v>
      </c>
      <c r="G56" s="99">
        <v>45</v>
      </c>
      <c r="H56" s="94">
        <v>1.2800000000000001E-2</v>
      </c>
      <c r="I56" s="98" t="s">
        <v>55</v>
      </c>
      <c r="J56" s="84" t="str">
        <f t="shared" si="9"/>
        <v>正确</v>
      </c>
      <c r="K56" s="75">
        <v>1</v>
      </c>
      <c r="L56" s="77">
        <f t="shared" si="10"/>
        <v>84</v>
      </c>
      <c r="M56" s="98" t="s">
        <v>58</v>
      </c>
      <c r="N56" s="84" t="str">
        <f t="shared" si="11"/>
        <v>正确</v>
      </c>
      <c r="O56" s="75">
        <v>1</v>
      </c>
      <c r="P56" s="77">
        <f t="shared" si="12"/>
        <v>297</v>
      </c>
      <c r="Q56" s="84" t="s">
        <v>147</v>
      </c>
      <c r="R56" s="84" t="str">
        <f t="shared" si="13"/>
        <v>正确</v>
      </c>
      <c r="S56" s="75">
        <v>1</v>
      </c>
      <c r="T56" s="77">
        <f t="shared" si="14"/>
        <v>37</v>
      </c>
      <c r="U56" s="84"/>
      <c r="V56" s="84"/>
      <c r="W56" s="75"/>
      <c r="X56" s="77" t="str">
        <f t="shared" si="18"/>
        <v>0</v>
      </c>
      <c r="Y56" s="88">
        <f>ROUND((G56*60*H56)*1.2,0)+L56*K56+P56*O56+T56*S56+X56*W56</f>
        <v>459</v>
      </c>
      <c r="Z56" s="89">
        <f t="shared" si="1"/>
        <v>67</v>
      </c>
      <c r="AA56" s="90">
        <f t="shared" si="15"/>
        <v>179</v>
      </c>
      <c r="AB56" s="81">
        <f t="shared" si="3"/>
        <v>2700</v>
      </c>
      <c r="AC56" s="72" t="s">
        <v>187</v>
      </c>
      <c r="AE56" s="115">
        <v>2066</v>
      </c>
      <c r="AF56" s="82" t="str">
        <f t="shared" si="6"/>
        <v>牛排定食</v>
      </c>
      <c r="AG56" s="82">
        <f t="shared" si="7"/>
        <v>45</v>
      </c>
      <c r="AH56" s="82">
        <f t="shared" si="8"/>
        <v>239</v>
      </c>
      <c r="AK56" s="91">
        <v>2055</v>
      </c>
      <c r="AL56" s="82" t="str">
        <f t="shared" si="4"/>
        <v>水果色拉</v>
      </c>
      <c r="AM56" s="82">
        <f t="shared" si="5"/>
        <v>28</v>
      </c>
    </row>
    <row r="57" spans="1:39">
      <c r="A57" s="75">
        <v>39</v>
      </c>
      <c r="B57" s="83">
        <v>2064</v>
      </c>
      <c r="C57" s="103" t="s">
        <v>41</v>
      </c>
      <c r="D57" s="83">
        <v>2064</v>
      </c>
      <c r="E57" s="75">
        <v>39</v>
      </c>
      <c r="F57" s="75">
        <v>3</v>
      </c>
      <c r="G57" s="99">
        <v>80</v>
      </c>
      <c r="H57" s="94">
        <v>1.29E-2</v>
      </c>
      <c r="I57" s="98" t="s">
        <v>55</v>
      </c>
      <c r="J57" s="84" t="str">
        <f t="shared" si="9"/>
        <v>正确</v>
      </c>
      <c r="K57" s="75">
        <v>1</v>
      </c>
      <c r="L57" s="77">
        <f t="shared" si="10"/>
        <v>84</v>
      </c>
      <c r="M57" s="98" t="s">
        <v>59</v>
      </c>
      <c r="N57" s="84" t="str">
        <f t="shared" si="11"/>
        <v>正确</v>
      </c>
      <c r="O57" s="75">
        <v>1</v>
      </c>
      <c r="P57" s="77">
        <f t="shared" si="12"/>
        <v>244</v>
      </c>
      <c r="Q57" s="98" t="s">
        <v>12</v>
      </c>
      <c r="R57" s="84" t="str">
        <f t="shared" si="13"/>
        <v>正确</v>
      </c>
      <c r="S57" s="75">
        <v>2</v>
      </c>
      <c r="T57" s="77">
        <f t="shared" si="14"/>
        <v>122</v>
      </c>
      <c r="U57" s="84"/>
      <c r="V57" s="84"/>
      <c r="W57" s="75"/>
      <c r="X57" s="77" t="str">
        <f t="shared" si="18"/>
        <v>0</v>
      </c>
      <c r="Y57" s="88">
        <f>ROUND((G57*60*H57)*1.25,0)+L57*K57+P57*O57+T57*S57+X57*W57</f>
        <v>649</v>
      </c>
      <c r="Z57" s="89">
        <f t="shared" si="1"/>
        <v>84</v>
      </c>
      <c r="AA57" s="90">
        <f t="shared" si="15"/>
        <v>226</v>
      </c>
      <c r="AB57" s="81">
        <f t="shared" si="3"/>
        <v>4800</v>
      </c>
      <c r="AC57" s="72" t="s">
        <v>187</v>
      </c>
      <c r="AE57" s="115">
        <v>2073</v>
      </c>
      <c r="AF57" s="82" t="str">
        <f t="shared" si="6"/>
        <v>烤肉拼盘</v>
      </c>
      <c r="AG57" s="82">
        <f t="shared" si="7"/>
        <v>51</v>
      </c>
      <c r="AH57" s="82">
        <f t="shared" si="8"/>
        <v>352</v>
      </c>
      <c r="AK57" s="91">
        <v>2056</v>
      </c>
      <c r="AL57" s="82" t="str">
        <f t="shared" si="4"/>
        <v>冷面</v>
      </c>
      <c r="AM57" s="82">
        <f t="shared" si="5"/>
        <v>32</v>
      </c>
    </row>
    <row r="58" spans="1:39">
      <c r="A58" s="75">
        <v>46</v>
      </c>
      <c r="B58" s="83">
        <v>2078</v>
      </c>
      <c r="C58" s="103" t="s">
        <v>43</v>
      </c>
      <c r="D58" s="83">
        <v>2078</v>
      </c>
      <c r="E58" s="75">
        <v>46</v>
      </c>
      <c r="F58" s="75">
        <v>3</v>
      </c>
      <c r="G58" s="99">
        <v>120</v>
      </c>
      <c r="H58" s="94">
        <v>1.2999999999999999E-2</v>
      </c>
      <c r="I58" s="98" t="s">
        <v>55</v>
      </c>
      <c r="J58" s="84" t="str">
        <f t="shared" si="9"/>
        <v>正确</v>
      </c>
      <c r="K58" s="75">
        <v>1</v>
      </c>
      <c r="L58" s="77">
        <f t="shared" si="10"/>
        <v>84</v>
      </c>
      <c r="M58" s="98" t="s">
        <v>51</v>
      </c>
      <c r="N58" s="84" t="str">
        <f t="shared" si="11"/>
        <v>正确</v>
      </c>
      <c r="O58" s="75">
        <v>1</v>
      </c>
      <c r="P58" s="77">
        <f t="shared" si="12"/>
        <v>42</v>
      </c>
      <c r="Q58" s="98" t="s">
        <v>61</v>
      </c>
      <c r="R58" s="84" t="str">
        <f t="shared" si="13"/>
        <v>正确</v>
      </c>
      <c r="S58" s="75">
        <v>1</v>
      </c>
      <c r="T58" s="77">
        <f t="shared" si="14"/>
        <v>383</v>
      </c>
      <c r="U58" s="84"/>
      <c r="V58" s="84"/>
      <c r="W58" s="75"/>
      <c r="X58" s="77" t="str">
        <f t="shared" si="18"/>
        <v>0</v>
      </c>
      <c r="Y58" s="88">
        <f>ROUND((G58*60*H58)*1.25,0)+L58*K58+P58*O58+T58*S58+X58*W58</f>
        <v>626</v>
      </c>
      <c r="Z58" s="89">
        <f t="shared" si="1"/>
        <v>107</v>
      </c>
      <c r="AA58" s="90">
        <f t="shared" si="15"/>
        <v>258</v>
      </c>
      <c r="AB58" s="81">
        <f t="shared" si="3"/>
        <v>7200</v>
      </c>
      <c r="AC58" s="72" t="s">
        <v>187</v>
      </c>
      <c r="AE58" s="116">
        <v>2002</v>
      </c>
      <c r="AF58" s="82" t="str">
        <f t="shared" si="6"/>
        <v>冰块</v>
      </c>
      <c r="AG58" s="82">
        <f t="shared" si="7"/>
        <v>2</v>
      </c>
      <c r="AH58" s="82">
        <f t="shared" si="8"/>
        <v>5</v>
      </c>
      <c r="AK58" s="91">
        <v>2057</v>
      </c>
      <c r="AL58" s="82" t="str">
        <f t="shared" si="4"/>
        <v>披萨</v>
      </c>
      <c r="AM58" s="82">
        <f t="shared" si="5"/>
        <v>37</v>
      </c>
    </row>
    <row r="59" spans="1:39">
      <c r="A59" s="75">
        <v>28</v>
      </c>
      <c r="B59" s="83">
        <v>2055</v>
      </c>
      <c r="C59" s="98" t="s">
        <v>45</v>
      </c>
      <c r="D59" s="83">
        <v>2055</v>
      </c>
      <c r="E59" s="75">
        <v>28</v>
      </c>
      <c r="F59" s="75">
        <v>2</v>
      </c>
      <c r="G59" s="99">
        <v>60</v>
      </c>
      <c r="H59" s="94">
        <v>1.18E-2</v>
      </c>
      <c r="I59" s="84" t="s">
        <v>8</v>
      </c>
      <c r="J59" s="84" t="str">
        <f t="shared" si="9"/>
        <v>正确</v>
      </c>
      <c r="K59" s="75">
        <v>1</v>
      </c>
      <c r="L59" s="77">
        <f t="shared" si="10"/>
        <v>13</v>
      </c>
      <c r="M59" s="84" t="s">
        <v>9</v>
      </c>
      <c r="N59" s="84" t="str">
        <f t="shared" si="11"/>
        <v>正确</v>
      </c>
      <c r="O59" s="75">
        <v>1</v>
      </c>
      <c r="P59" s="77">
        <f t="shared" si="12"/>
        <v>23</v>
      </c>
      <c r="Q59" s="84" t="s">
        <v>10</v>
      </c>
      <c r="R59" s="84" t="str">
        <f t="shared" si="13"/>
        <v>正确</v>
      </c>
      <c r="S59" s="75">
        <v>1</v>
      </c>
      <c r="T59" s="77">
        <f t="shared" si="14"/>
        <v>34</v>
      </c>
      <c r="U59" s="84"/>
      <c r="V59" s="84"/>
      <c r="W59" s="75"/>
      <c r="X59" s="77" t="str">
        <f t="shared" si="18"/>
        <v>0</v>
      </c>
      <c r="Y59" s="88">
        <f>ROUND((G59*60*H59)*1.1,0)+L59*K59+P59*O59+T59*S59+X59*W59</f>
        <v>117</v>
      </c>
      <c r="Z59" s="89">
        <f t="shared" si="1"/>
        <v>40</v>
      </c>
      <c r="AA59" s="90">
        <f t="shared" si="15"/>
        <v>73</v>
      </c>
      <c r="AB59" s="81">
        <f t="shared" si="3"/>
        <v>3600</v>
      </c>
      <c r="AC59" s="117" t="s">
        <v>189</v>
      </c>
      <c r="AE59" s="116">
        <v>2004</v>
      </c>
      <c r="AF59" s="82" t="str">
        <f t="shared" si="6"/>
        <v>酸奶</v>
      </c>
      <c r="AG59" s="82">
        <f t="shared" si="7"/>
        <v>5</v>
      </c>
      <c r="AH59" s="82">
        <f t="shared" si="8"/>
        <v>11</v>
      </c>
      <c r="AK59" s="91">
        <v>2058</v>
      </c>
      <c r="AL59" s="82" t="str">
        <f t="shared" si="4"/>
        <v>香精</v>
      </c>
      <c r="AM59" s="82">
        <f t="shared" si="5"/>
        <v>32</v>
      </c>
    </row>
    <row r="60" spans="1:39">
      <c r="A60" s="75">
        <v>34</v>
      </c>
      <c r="B60" s="83">
        <v>2060</v>
      </c>
      <c r="C60" s="103" t="s">
        <v>46</v>
      </c>
      <c r="D60" s="83">
        <v>2060</v>
      </c>
      <c r="E60" s="75">
        <v>30</v>
      </c>
      <c r="F60" s="75">
        <v>3</v>
      </c>
      <c r="G60" s="99">
        <v>90</v>
      </c>
      <c r="H60" s="94">
        <v>1.29E-2</v>
      </c>
      <c r="I60" s="98" t="s">
        <v>12</v>
      </c>
      <c r="J60" s="84" t="str">
        <f t="shared" si="9"/>
        <v>正确</v>
      </c>
      <c r="K60" s="75">
        <v>2</v>
      </c>
      <c r="L60" s="77">
        <f t="shared" si="10"/>
        <v>122</v>
      </c>
      <c r="M60" s="98" t="s">
        <v>58</v>
      </c>
      <c r="N60" s="84" t="str">
        <f t="shared" si="11"/>
        <v>正确</v>
      </c>
      <c r="O60" s="75">
        <v>1</v>
      </c>
      <c r="P60" s="77">
        <f t="shared" si="12"/>
        <v>297</v>
      </c>
      <c r="Q60" s="84"/>
      <c r="R60" s="84" t="str">
        <f t="shared" si="13"/>
        <v/>
      </c>
      <c r="S60" s="75"/>
      <c r="T60" s="77" t="str">
        <f t="shared" si="14"/>
        <v>0</v>
      </c>
      <c r="U60" s="84"/>
      <c r="V60" s="84"/>
      <c r="W60" s="75"/>
      <c r="X60" s="77" t="str">
        <f t="shared" si="18"/>
        <v>0</v>
      </c>
      <c r="Y60" s="88">
        <f>ROUND((G60*60*H60)*1.2,0)+L60*K60+P60*O60+T60*S60+X60*W60</f>
        <v>625</v>
      </c>
      <c r="Z60" s="89">
        <f t="shared" si="1"/>
        <v>73</v>
      </c>
      <c r="AA60" s="90">
        <f t="shared" si="15"/>
        <v>161</v>
      </c>
      <c r="AB60" s="81">
        <f t="shared" si="3"/>
        <v>5400</v>
      </c>
      <c r="AC60" s="117" t="s">
        <v>189</v>
      </c>
      <c r="AE60" s="116">
        <v>2008</v>
      </c>
      <c r="AF60" s="82" t="str">
        <f t="shared" si="6"/>
        <v>橙汁</v>
      </c>
      <c r="AG60" s="82">
        <f t="shared" si="7"/>
        <v>8</v>
      </c>
      <c r="AH60" s="82">
        <f t="shared" si="8"/>
        <v>16</v>
      </c>
      <c r="AK60" s="91">
        <v>2059</v>
      </c>
      <c r="AL60" s="82" t="str">
        <f t="shared" si="4"/>
        <v>香水</v>
      </c>
      <c r="AM60" s="82">
        <f t="shared" si="5"/>
        <v>38</v>
      </c>
    </row>
    <row r="61" spans="1:39">
      <c r="A61" s="75">
        <v>40</v>
      </c>
      <c r="B61" s="83">
        <v>2049</v>
      </c>
      <c r="C61" s="103" t="s">
        <v>44</v>
      </c>
      <c r="D61" s="83">
        <v>2049</v>
      </c>
      <c r="E61" s="75">
        <v>40</v>
      </c>
      <c r="F61" s="75">
        <v>3</v>
      </c>
      <c r="G61" s="99">
        <v>120</v>
      </c>
      <c r="H61" s="94">
        <v>1.3100000000000001E-2</v>
      </c>
      <c r="I61" s="98" t="s">
        <v>12</v>
      </c>
      <c r="J61" s="84" t="str">
        <f t="shared" si="9"/>
        <v>正确</v>
      </c>
      <c r="K61" s="75">
        <v>2</v>
      </c>
      <c r="L61" s="77">
        <f t="shared" si="10"/>
        <v>122</v>
      </c>
      <c r="M61" s="98" t="s">
        <v>40</v>
      </c>
      <c r="N61" s="84" t="str">
        <f t="shared" si="11"/>
        <v>正确</v>
      </c>
      <c r="O61" s="75">
        <v>2</v>
      </c>
      <c r="P61" s="77">
        <f t="shared" si="12"/>
        <v>306</v>
      </c>
      <c r="Q61" s="84"/>
      <c r="R61" s="84" t="str">
        <f t="shared" si="13"/>
        <v/>
      </c>
      <c r="S61" s="75"/>
      <c r="T61" s="77" t="str">
        <f t="shared" si="14"/>
        <v>0</v>
      </c>
      <c r="U61" s="84"/>
      <c r="V61" s="84"/>
      <c r="W61" s="75"/>
      <c r="X61" s="77" t="str">
        <f t="shared" si="18"/>
        <v>0</v>
      </c>
      <c r="Y61" s="88">
        <f>ROUND((G61*60*H61)*1.2,0)+L61*K61+P61*O61+T61*S61+X61*W61</f>
        <v>969</v>
      </c>
      <c r="Z61" s="89">
        <f t="shared" si="1"/>
        <v>98</v>
      </c>
      <c r="AA61" s="90">
        <f t="shared" si="15"/>
        <v>272</v>
      </c>
      <c r="AB61" s="81">
        <f t="shared" si="3"/>
        <v>7200</v>
      </c>
      <c r="AC61" s="117" t="s">
        <v>189</v>
      </c>
      <c r="AE61" s="116">
        <v>2019</v>
      </c>
      <c r="AF61" s="82" t="str">
        <f t="shared" si="6"/>
        <v>热巧克力</v>
      </c>
      <c r="AG61" s="82">
        <f t="shared" si="7"/>
        <v>12</v>
      </c>
      <c r="AH61" s="82">
        <f t="shared" si="8"/>
        <v>33</v>
      </c>
      <c r="AK61" s="91">
        <v>2060</v>
      </c>
      <c r="AL61" s="82" t="str">
        <f t="shared" si="4"/>
        <v>芝士汉堡肉</v>
      </c>
      <c r="AM61" s="82">
        <f t="shared" si="5"/>
        <v>30</v>
      </c>
    </row>
    <row r="62" spans="1:39">
      <c r="A62" s="75">
        <v>45</v>
      </c>
      <c r="B62" s="83">
        <v>2066</v>
      </c>
      <c r="C62" s="103" t="s">
        <v>47</v>
      </c>
      <c r="D62" s="83">
        <v>2066</v>
      </c>
      <c r="E62" s="75">
        <v>45</v>
      </c>
      <c r="F62" s="75">
        <v>3</v>
      </c>
      <c r="G62" s="99">
        <v>150</v>
      </c>
      <c r="H62" s="94">
        <v>1.3299999999999999E-2</v>
      </c>
      <c r="I62" s="98" t="s">
        <v>61</v>
      </c>
      <c r="J62" s="84" t="str">
        <f t="shared" si="9"/>
        <v>正确</v>
      </c>
      <c r="K62" s="75">
        <v>1</v>
      </c>
      <c r="L62" s="77">
        <f t="shared" si="10"/>
        <v>383</v>
      </c>
      <c r="M62" s="98" t="s">
        <v>51</v>
      </c>
      <c r="N62" s="84" t="str">
        <f t="shared" si="11"/>
        <v>正确</v>
      </c>
      <c r="O62" s="75">
        <v>1</v>
      </c>
      <c r="P62" s="77">
        <f t="shared" si="12"/>
        <v>42</v>
      </c>
      <c r="Q62" s="84"/>
      <c r="R62" s="84" t="str">
        <f t="shared" si="13"/>
        <v/>
      </c>
      <c r="S62" s="75"/>
      <c r="T62" s="77" t="str">
        <f t="shared" si="14"/>
        <v>0</v>
      </c>
      <c r="U62" s="84"/>
      <c r="V62" s="84"/>
      <c r="W62" s="75"/>
      <c r="X62" s="77" t="str">
        <f t="shared" si="18"/>
        <v>0</v>
      </c>
      <c r="Y62" s="88">
        <f>ROUND((G62*60*H62)*1.2,0)+L62*K62+P62*O62+T62*S62+X62*W62</f>
        <v>569</v>
      </c>
      <c r="Z62" s="89">
        <f t="shared" si="1"/>
        <v>115</v>
      </c>
      <c r="AA62" s="90">
        <f t="shared" si="15"/>
        <v>239</v>
      </c>
      <c r="AB62" s="81">
        <f t="shared" si="3"/>
        <v>9000</v>
      </c>
      <c r="AC62" s="117" t="s">
        <v>190</v>
      </c>
      <c r="AE62" s="116">
        <v>2030</v>
      </c>
      <c r="AF62" s="82" t="str">
        <f t="shared" si="6"/>
        <v>香蕉牛奶</v>
      </c>
      <c r="AG62" s="82">
        <f t="shared" si="7"/>
        <v>15</v>
      </c>
      <c r="AH62" s="82">
        <f t="shared" si="8"/>
        <v>41</v>
      </c>
      <c r="AK62" s="91">
        <v>2061</v>
      </c>
      <c r="AL62" s="82" t="str">
        <f t="shared" si="4"/>
        <v>香巾</v>
      </c>
      <c r="AM62" s="82">
        <f t="shared" si="5"/>
        <v>47</v>
      </c>
    </row>
    <row r="63" spans="1:39">
      <c r="A63" s="75">
        <v>51</v>
      </c>
      <c r="B63" s="83">
        <v>2073</v>
      </c>
      <c r="C63" s="103" t="s">
        <v>48</v>
      </c>
      <c r="D63" s="83">
        <v>2073</v>
      </c>
      <c r="E63" s="75">
        <v>51</v>
      </c>
      <c r="F63" s="75">
        <v>3</v>
      </c>
      <c r="G63" s="99">
        <v>180</v>
      </c>
      <c r="H63" s="94">
        <v>1.3599999999999999E-2</v>
      </c>
      <c r="I63" s="98" t="s">
        <v>51</v>
      </c>
      <c r="J63" s="84" t="str">
        <f t="shared" si="9"/>
        <v>正确</v>
      </c>
      <c r="K63" s="75">
        <v>1</v>
      </c>
      <c r="L63" s="77">
        <f t="shared" si="10"/>
        <v>42</v>
      </c>
      <c r="M63" s="98" t="s">
        <v>60</v>
      </c>
      <c r="N63" s="84" t="str">
        <f t="shared" si="11"/>
        <v>正确</v>
      </c>
      <c r="O63" s="75">
        <v>1</v>
      </c>
      <c r="P63" s="77">
        <f t="shared" si="12"/>
        <v>173</v>
      </c>
      <c r="Q63" s="98" t="s">
        <v>62</v>
      </c>
      <c r="R63" s="84" t="str">
        <f t="shared" si="13"/>
        <v>正确</v>
      </c>
      <c r="S63" s="75">
        <v>1</v>
      </c>
      <c r="T63" s="77">
        <f t="shared" si="14"/>
        <v>210</v>
      </c>
      <c r="U63" s="84"/>
      <c r="V63" s="84"/>
      <c r="W63" s="75"/>
      <c r="X63" s="77" t="str">
        <f t="shared" si="18"/>
        <v>0</v>
      </c>
      <c r="Y63" s="88">
        <f>ROUND((G63*60*H63)*1.25,0)+L63*K63+P63*O63+T63*S63+X63*W63</f>
        <v>609</v>
      </c>
      <c r="Z63" s="89">
        <f t="shared" si="1"/>
        <v>133</v>
      </c>
      <c r="AA63" s="90">
        <f t="shared" si="15"/>
        <v>352</v>
      </c>
      <c r="AB63" s="81">
        <f t="shared" si="3"/>
        <v>10800</v>
      </c>
      <c r="AC63" s="117" t="s">
        <v>191</v>
      </c>
      <c r="AE63" s="116">
        <v>2047</v>
      </c>
      <c r="AF63" s="82" t="str">
        <f t="shared" si="6"/>
        <v>奶昔</v>
      </c>
      <c r="AG63" s="82">
        <f t="shared" si="7"/>
        <v>18</v>
      </c>
      <c r="AH63" s="82">
        <f t="shared" si="8"/>
        <v>51</v>
      </c>
      <c r="AK63" s="91">
        <v>2062</v>
      </c>
      <c r="AL63" s="82" t="str">
        <f t="shared" si="4"/>
        <v>炸鸡</v>
      </c>
      <c r="AM63" s="82">
        <f t="shared" si="5"/>
        <v>27</v>
      </c>
    </row>
    <row r="64" spans="1:39">
      <c r="A64" s="75">
        <v>38</v>
      </c>
      <c r="B64" s="83">
        <v>2037</v>
      </c>
      <c r="C64" s="98" t="s">
        <v>192</v>
      </c>
      <c r="D64" s="83">
        <v>2037</v>
      </c>
      <c r="E64" s="75">
        <v>23</v>
      </c>
      <c r="F64" s="75">
        <v>2</v>
      </c>
      <c r="G64" s="99">
        <v>30</v>
      </c>
      <c r="H64" s="94">
        <v>1.17E-2</v>
      </c>
      <c r="I64" s="84" t="s">
        <v>193</v>
      </c>
      <c r="J64" s="84" t="str">
        <f t="shared" si="9"/>
        <v>正确</v>
      </c>
      <c r="K64" s="75">
        <v>2</v>
      </c>
      <c r="L64" s="77">
        <f t="shared" si="10"/>
        <v>154</v>
      </c>
      <c r="M64" s="84"/>
      <c r="N64" s="84" t="str">
        <f t="shared" si="11"/>
        <v/>
      </c>
      <c r="O64" s="75"/>
      <c r="P64" s="77" t="str">
        <f t="shared" si="12"/>
        <v>0</v>
      </c>
      <c r="Q64" s="84"/>
      <c r="R64" s="84" t="str">
        <f t="shared" si="13"/>
        <v/>
      </c>
      <c r="S64" s="75"/>
      <c r="T64" s="77" t="str">
        <f t="shared" si="14"/>
        <v>0</v>
      </c>
      <c r="U64" s="84"/>
      <c r="V64" s="84"/>
      <c r="W64" s="75"/>
      <c r="X64" s="77" t="str">
        <f t="shared" si="18"/>
        <v>0</v>
      </c>
      <c r="Y64" s="88">
        <f t="shared" ref="Y64:Y69" si="20">ROUND((G64*60*H64)*1.1,0)+L64*K64+P64*O64+T64*S64+X64*W64</f>
        <v>331</v>
      </c>
      <c r="Z64" s="89">
        <f t="shared" si="1"/>
        <v>29</v>
      </c>
      <c r="AA64" s="90">
        <f t="shared" si="15"/>
        <v>69</v>
      </c>
      <c r="AB64" s="81">
        <f t="shared" si="3"/>
        <v>1800</v>
      </c>
      <c r="AC64" s="118" t="s">
        <v>194</v>
      </c>
      <c r="AE64" s="119">
        <v>2011</v>
      </c>
      <c r="AF64" s="82" t="str">
        <f t="shared" si="6"/>
        <v>慕斯</v>
      </c>
      <c r="AG64" s="82">
        <f t="shared" si="7"/>
        <v>7</v>
      </c>
      <c r="AH64" s="82">
        <f t="shared" si="8"/>
        <v>31</v>
      </c>
      <c r="AK64" s="91">
        <v>2063</v>
      </c>
      <c r="AL64" s="82" t="str">
        <f t="shared" si="4"/>
        <v>烤鸡翅</v>
      </c>
      <c r="AM64" s="82">
        <f t="shared" si="5"/>
        <v>31</v>
      </c>
    </row>
    <row r="65" spans="1:39">
      <c r="A65" s="75">
        <v>37</v>
      </c>
      <c r="B65" s="83">
        <v>2024</v>
      </c>
      <c r="C65" s="98" t="s">
        <v>195</v>
      </c>
      <c r="D65" s="83">
        <v>2024</v>
      </c>
      <c r="E65" s="75">
        <v>16</v>
      </c>
      <c r="F65" s="75">
        <v>2</v>
      </c>
      <c r="G65" s="99">
        <v>45</v>
      </c>
      <c r="H65" s="94">
        <v>1.17E-2</v>
      </c>
      <c r="I65" s="84" t="s">
        <v>196</v>
      </c>
      <c r="J65" s="84" t="str">
        <f t="shared" si="9"/>
        <v>正确</v>
      </c>
      <c r="K65" s="75">
        <v>2</v>
      </c>
      <c r="L65" s="77">
        <f t="shared" si="10"/>
        <v>98</v>
      </c>
      <c r="M65" s="84"/>
      <c r="N65" s="84" t="str">
        <f t="shared" si="11"/>
        <v/>
      </c>
      <c r="O65" s="75"/>
      <c r="P65" s="77" t="str">
        <f t="shared" si="12"/>
        <v>0</v>
      </c>
      <c r="Q65" s="84"/>
      <c r="R65" s="84" t="str">
        <f t="shared" si="13"/>
        <v/>
      </c>
      <c r="S65" s="75"/>
      <c r="T65" s="77" t="str">
        <f t="shared" si="14"/>
        <v>0</v>
      </c>
      <c r="U65" s="84"/>
      <c r="V65" s="84"/>
      <c r="W65" s="75"/>
      <c r="X65" s="77" t="str">
        <f t="shared" si="18"/>
        <v>0</v>
      </c>
      <c r="Y65" s="88">
        <f t="shared" si="20"/>
        <v>231</v>
      </c>
      <c r="Z65" s="89">
        <f t="shared" si="1"/>
        <v>25</v>
      </c>
      <c r="AA65" s="90">
        <f t="shared" si="15"/>
        <v>51</v>
      </c>
      <c r="AB65" s="81">
        <f t="shared" si="3"/>
        <v>2700</v>
      </c>
      <c r="AC65" s="118" t="s">
        <v>194</v>
      </c>
      <c r="AE65" s="119">
        <v>2013</v>
      </c>
      <c r="AF65" s="82" t="str">
        <f t="shared" si="6"/>
        <v>蛋糕</v>
      </c>
      <c r="AG65" s="82">
        <f t="shared" si="7"/>
        <v>12</v>
      </c>
      <c r="AH65" s="82">
        <f t="shared" si="8"/>
        <v>38</v>
      </c>
      <c r="AK65" s="91">
        <v>2064</v>
      </c>
      <c r="AL65" s="82" t="str">
        <f t="shared" si="4"/>
        <v>热狗</v>
      </c>
      <c r="AM65" s="82">
        <f t="shared" si="5"/>
        <v>39</v>
      </c>
    </row>
    <row r="66" spans="1:39">
      <c r="A66" s="75">
        <v>43</v>
      </c>
      <c r="B66" s="83">
        <v>2025</v>
      </c>
      <c r="C66" s="98" t="s">
        <v>197</v>
      </c>
      <c r="D66" s="83">
        <v>2025</v>
      </c>
      <c r="E66" s="75">
        <v>36</v>
      </c>
      <c r="F66" s="75">
        <v>2</v>
      </c>
      <c r="G66" s="99">
        <v>60</v>
      </c>
      <c r="H66" s="94">
        <v>1.18E-2</v>
      </c>
      <c r="I66" s="84" t="s">
        <v>196</v>
      </c>
      <c r="J66" s="84" t="str">
        <f t="shared" si="9"/>
        <v>正确</v>
      </c>
      <c r="K66" s="75">
        <v>1</v>
      </c>
      <c r="L66" s="77">
        <f t="shared" si="10"/>
        <v>49</v>
      </c>
      <c r="M66" s="84" t="s">
        <v>198</v>
      </c>
      <c r="N66" s="84" t="str">
        <f t="shared" si="11"/>
        <v>正确</v>
      </c>
      <c r="O66" s="75">
        <v>1</v>
      </c>
      <c r="P66" s="77">
        <f t="shared" si="12"/>
        <v>102</v>
      </c>
      <c r="Q66" s="84"/>
      <c r="R66" s="84" t="str">
        <f t="shared" si="13"/>
        <v/>
      </c>
      <c r="S66" s="75"/>
      <c r="T66" s="77" t="str">
        <f t="shared" si="14"/>
        <v>0</v>
      </c>
      <c r="U66" s="84"/>
      <c r="V66" s="84"/>
      <c r="W66" s="75"/>
      <c r="X66" s="77" t="str">
        <f t="shared" si="18"/>
        <v>0</v>
      </c>
      <c r="Y66" s="88">
        <f t="shared" si="20"/>
        <v>198</v>
      </c>
      <c r="Z66" s="89">
        <f t="shared" ref="Z66:Z88" si="21">ROUND(F66*10*(E66*5+G66)%*(1+(F66-1)%),0)</f>
        <v>48</v>
      </c>
      <c r="AA66" s="90">
        <f t="shared" si="15"/>
        <v>89</v>
      </c>
      <c r="AB66" s="81">
        <f t="shared" ref="AB66:AB88" si="22">G66*60</f>
        <v>3600</v>
      </c>
      <c r="AC66" s="118" t="s">
        <v>194</v>
      </c>
      <c r="AE66" s="119">
        <v>2015</v>
      </c>
      <c r="AF66" s="82" t="str">
        <f t="shared" si="6"/>
        <v>面包</v>
      </c>
      <c r="AG66" s="82">
        <f t="shared" si="7"/>
        <v>11</v>
      </c>
      <c r="AH66" s="82">
        <f t="shared" si="8"/>
        <v>27</v>
      </c>
      <c r="AK66" s="91">
        <v>2065</v>
      </c>
      <c r="AL66" s="82" t="str">
        <f t="shared" si="4"/>
        <v>炒面面包</v>
      </c>
      <c r="AM66" s="82">
        <f t="shared" si="5"/>
        <v>27</v>
      </c>
    </row>
    <row r="67" spans="1:39">
      <c r="A67" s="75">
        <v>44</v>
      </c>
      <c r="B67" s="83">
        <v>2059</v>
      </c>
      <c r="C67" s="98" t="s">
        <v>199</v>
      </c>
      <c r="D67" s="83">
        <v>2059</v>
      </c>
      <c r="E67" s="75">
        <v>38</v>
      </c>
      <c r="F67" s="75">
        <v>2</v>
      </c>
      <c r="G67" s="99">
        <v>90</v>
      </c>
      <c r="H67" s="94">
        <v>1.2E-2</v>
      </c>
      <c r="I67" s="84" t="s">
        <v>200</v>
      </c>
      <c r="J67" s="84" t="str">
        <f t="shared" si="9"/>
        <v>正确</v>
      </c>
      <c r="K67" s="75">
        <v>1</v>
      </c>
      <c r="L67" s="77">
        <f t="shared" si="10"/>
        <v>102</v>
      </c>
      <c r="M67" s="84" t="s">
        <v>201</v>
      </c>
      <c r="N67" s="84" t="str">
        <f t="shared" si="11"/>
        <v>正确</v>
      </c>
      <c r="O67" s="75">
        <v>3</v>
      </c>
      <c r="P67" s="77">
        <f t="shared" si="12"/>
        <v>9</v>
      </c>
      <c r="Q67" s="84"/>
      <c r="R67" s="84" t="str">
        <f t="shared" si="13"/>
        <v/>
      </c>
      <c r="S67" s="75"/>
      <c r="T67" s="77" t="str">
        <f t="shared" si="14"/>
        <v>0</v>
      </c>
      <c r="U67" s="84"/>
      <c r="V67" s="84"/>
      <c r="W67" s="75"/>
      <c r="X67" s="77" t="str">
        <f t="shared" si="18"/>
        <v>0</v>
      </c>
      <c r="Y67" s="88">
        <f t="shared" si="20"/>
        <v>200</v>
      </c>
      <c r="Z67" s="89">
        <f t="shared" si="21"/>
        <v>57</v>
      </c>
      <c r="AA67" s="90">
        <f t="shared" si="15"/>
        <v>88</v>
      </c>
      <c r="AB67" s="81">
        <f t="shared" si="22"/>
        <v>5400</v>
      </c>
      <c r="AC67" s="118" t="s">
        <v>202</v>
      </c>
      <c r="AE67" s="119">
        <v>2016</v>
      </c>
      <c r="AF67" s="82" t="str">
        <f t="shared" si="6"/>
        <v>奶油吐司</v>
      </c>
      <c r="AG67" s="82">
        <f t="shared" si="7"/>
        <v>14</v>
      </c>
      <c r="AH67" s="82">
        <f t="shared" si="8"/>
        <v>62</v>
      </c>
      <c r="AK67" s="91">
        <v>2066</v>
      </c>
      <c r="AL67" s="82" t="str">
        <f t="shared" ref="AL67:AL88" si="23">VLOOKUP(AK67,$B$2:$C$88,2,FALSE)</f>
        <v>牛排定食</v>
      </c>
      <c r="AM67" s="82">
        <f t="shared" ref="AM67:AM88" si="24">VLOOKUP(AK67,$B$2:$E$88,4,FALSE)</f>
        <v>45</v>
      </c>
    </row>
    <row r="68" spans="1:39">
      <c r="A68" s="75">
        <v>46</v>
      </c>
      <c r="B68" s="83">
        <v>2074</v>
      </c>
      <c r="C68" s="98" t="s">
        <v>203</v>
      </c>
      <c r="D68" s="83">
        <v>2074</v>
      </c>
      <c r="E68" s="75">
        <v>39</v>
      </c>
      <c r="F68" s="75">
        <v>2</v>
      </c>
      <c r="G68" s="99">
        <v>100</v>
      </c>
      <c r="H68" s="94">
        <v>1.21E-2</v>
      </c>
      <c r="I68" s="84" t="s">
        <v>204</v>
      </c>
      <c r="J68" s="84" t="str">
        <f t="shared" si="9"/>
        <v>正确</v>
      </c>
      <c r="K68" s="75">
        <v>1</v>
      </c>
      <c r="L68" s="77">
        <f t="shared" si="10"/>
        <v>75</v>
      </c>
      <c r="M68" s="84" t="s">
        <v>205</v>
      </c>
      <c r="N68" s="84" t="str">
        <f t="shared" si="11"/>
        <v>正确</v>
      </c>
      <c r="O68" s="75">
        <v>1</v>
      </c>
      <c r="P68" s="77">
        <f t="shared" si="12"/>
        <v>151</v>
      </c>
      <c r="Q68" s="84"/>
      <c r="R68" s="84" t="str">
        <f t="shared" si="13"/>
        <v/>
      </c>
      <c r="S68" s="75"/>
      <c r="T68" s="77" t="str">
        <f t="shared" si="14"/>
        <v>0</v>
      </c>
      <c r="U68" s="84"/>
      <c r="V68" s="84"/>
      <c r="W68" s="75"/>
      <c r="X68" s="77" t="str">
        <f t="shared" si="18"/>
        <v>0</v>
      </c>
      <c r="Y68" s="88">
        <f t="shared" si="20"/>
        <v>306</v>
      </c>
      <c r="Z68" s="89">
        <f t="shared" si="21"/>
        <v>60</v>
      </c>
      <c r="AA68" s="90">
        <f t="shared" si="15"/>
        <v>120</v>
      </c>
      <c r="AB68" s="81">
        <f t="shared" si="22"/>
        <v>6000</v>
      </c>
      <c r="AC68" s="118" t="s">
        <v>202</v>
      </c>
      <c r="AE68" s="119">
        <v>2050</v>
      </c>
      <c r="AF68" s="82" t="str">
        <f t="shared" si="6"/>
        <v>果酱</v>
      </c>
      <c r="AG68" s="82">
        <f t="shared" si="7"/>
        <v>19</v>
      </c>
      <c r="AH68" s="82">
        <f t="shared" si="8"/>
        <v>56</v>
      </c>
      <c r="AK68" s="91">
        <v>2067</v>
      </c>
      <c r="AL68" s="82" t="str">
        <f t="shared" si="23"/>
        <v>皮革</v>
      </c>
      <c r="AM68" s="82">
        <f t="shared" si="24"/>
        <v>35</v>
      </c>
    </row>
    <row r="69" spans="1:39">
      <c r="A69" s="75">
        <v>48</v>
      </c>
      <c r="B69" s="83">
        <v>2070</v>
      </c>
      <c r="C69" s="98" t="s">
        <v>206</v>
      </c>
      <c r="D69" s="83">
        <v>2070</v>
      </c>
      <c r="E69" s="75">
        <v>43</v>
      </c>
      <c r="F69" s="75">
        <v>2</v>
      </c>
      <c r="G69" s="99">
        <v>120</v>
      </c>
      <c r="H69" s="94">
        <v>1.23E-2</v>
      </c>
      <c r="I69" s="84" t="s">
        <v>205</v>
      </c>
      <c r="J69" s="84" t="str">
        <f t="shared" si="9"/>
        <v>正确</v>
      </c>
      <c r="K69" s="75">
        <v>1</v>
      </c>
      <c r="L69" s="77">
        <f t="shared" si="10"/>
        <v>151</v>
      </c>
      <c r="M69" s="84" t="s">
        <v>207</v>
      </c>
      <c r="N69" s="84" t="str">
        <f t="shared" si="11"/>
        <v>正确</v>
      </c>
      <c r="O69" s="75">
        <v>2</v>
      </c>
      <c r="P69" s="77">
        <f t="shared" si="12"/>
        <v>154</v>
      </c>
      <c r="Q69" s="84"/>
      <c r="R69" s="84" t="str">
        <f t="shared" si="13"/>
        <v/>
      </c>
      <c r="S69" s="75"/>
      <c r="T69" s="77" t="str">
        <f t="shared" si="14"/>
        <v>0</v>
      </c>
      <c r="U69" s="84"/>
      <c r="V69" s="84"/>
      <c r="W69" s="75"/>
      <c r="X69" s="77" t="str">
        <f t="shared" si="18"/>
        <v>0</v>
      </c>
      <c r="Y69" s="88">
        <f t="shared" si="20"/>
        <v>556</v>
      </c>
      <c r="Z69" s="89">
        <f t="shared" si="21"/>
        <v>68</v>
      </c>
      <c r="AA69" s="90">
        <f t="shared" si="15"/>
        <v>144</v>
      </c>
      <c r="AB69" s="81">
        <f t="shared" si="22"/>
        <v>7200</v>
      </c>
      <c r="AC69" s="118" t="s">
        <v>202</v>
      </c>
      <c r="AE69" s="119">
        <v>2020</v>
      </c>
      <c r="AF69" s="82" t="str">
        <f t="shared" si="6"/>
        <v>巧克力曲奇</v>
      </c>
      <c r="AG69" s="82">
        <f t="shared" si="7"/>
        <v>20</v>
      </c>
      <c r="AH69" s="82">
        <f t="shared" si="8"/>
        <v>54</v>
      </c>
      <c r="AK69" s="92">
        <v>2068</v>
      </c>
      <c r="AL69" s="82" t="str">
        <f t="shared" si="23"/>
        <v>鸡肉烧</v>
      </c>
      <c r="AM69" s="82">
        <f t="shared" si="24"/>
        <v>33</v>
      </c>
    </row>
    <row r="70" spans="1:39">
      <c r="A70" s="75">
        <v>50</v>
      </c>
      <c r="B70" s="83">
        <v>2077</v>
      </c>
      <c r="C70" s="102" t="s">
        <v>208</v>
      </c>
      <c r="D70" s="83">
        <v>2077</v>
      </c>
      <c r="E70" s="75">
        <v>50</v>
      </c>
      <c r="F70" s="75">
        <v>3</v>
      </c>
      <c r="G70" s="99">
        <v>150</v>
      </c>
      <c r="H70" s="94">
        <v>1.3299999999999999E-2</v>
      </c>
      <c r="I70" s="84" t="s">
        <v>209</v>
      </c>
      <c r="J70" s="84" t="str">
        <f t="shared" si="9"/>
        <v>正确</v>
      </c>
      <c r="K70" s="75">
        <v>1</v>
      </c>
      <c r="L70" s="77">
        <f t="shared" si="10"/>
        <v>255</v>
      </c>
      <c r="M70" s="98" t="s">
        <v>210</v>
      </c>
      <c r="N70" s="84" t="str">
        <f t="shared" si="11"/>
        <v>正确</v>
      </c>
      <c r="O70" s="75">
        <v>1</v>
      </c>
      <c r="P70" s="77">
        <f t="shared" si="12"/>
        <v>231</v>
      </c>
      <c r="Q70" s="84"/>
      <c r="R70" s="84" t="str">
        <f t="shared" si="13"/>
        <v/>
      </c>
      <c r="S70" s="75"/>
      <c r="T70" s="77" t="str">
        <f t="shared" si="14"/>
        <v>0</v>
      </c>
      <c r="U70" s="84"/>
      <c r="V70" s="84"/>
      <c r="W70" s="75"/>
      <c r="X70" s="77" t="str">
        <f t="shared" si="18"/>
        <v>0</v>
      </c>
      <c r="Y70" s="88">
        <f>ROUND((G70*60*H70)*1.15,0)+L70*K70+P70*O70+T70*S70+X70*W70</f>
        <v>624</v>
      </c>
      <c r="Z70" s="89">
        <f t="shared" si="21"/>
        <v>122</v>
      </c>
      <c r="AA70" s="90">
        <f t="shared" si="15"/>
        <v>230</v>
      </c>
      <c r="AB70" s="81">
        <f t="shared" si="22"/>
        <v>9000</v>
      </c>
      <c r="AC70" s="118" t="s">
        <v>211</v>
      </c>
      <c r="AE70" s="119">
        <v>2054</v>
      </c>
      <c r="AF70" s="82" t="str">
        <f t="shared" si="6"/>
        <v>生日蛋糕</v>
      </c>
      <c r="AG70" s="82">
        <f t="shared" si="7"/>
        <v>22</v>
      </c>
      <c r="AH70" s="82">
        <f t="shared" si="8"/>
        <v>116</v>
      </c>
      <c r="AK70" s="91">
        <v>2069</v>
      </c>
      <c r="AL70" s="82" t="str">
        <f t="shared" si="23"/>
        <v>钱包</v>
      </c>
      <c r="AM70" s="82">
        <f t="shared" si="24"/>
        <v>35</v>
      </c>
    </row>
    <row r="71" spans="1:39">
      <c r="A71" s="75">
        <v>38</v>
      </c>
      <c r="B71" s="83">
        <v>2038</v>
      </c>
      <c r="C71" s="98" t="s">
        <v>212</v>
      </c>
      <c r="D71" s="83">
        <v>2038</v>
      </c>
      <c r="E71" s="75">
        <v>20</v>
      </c>
      <c r="F71" s="75">
        <v>2</v>
      </c>
      <c r="G71" s="99">
        <v>45</v>
      </c>
      <c r="H71" s="94">
        <v>1.21E-2</v>
      </c>
      <c r="I71" s="84" t="s">
        <v>210</v>
      </c>
      <c r="J71" s="84" t="str">
        <f t="shared" si="9"/>
        <v>正确</v>
      </c>
      <c r="K71" s="75">
        <v>1</v>
      </c>
      <c r="L71" s="77">
        <f t="shared" si="10"/>
        <v>231</v>
      </c>
      <c r="M71" s="84"/>
      <c r="N71" s="84" t="str">
        <f t="shared" si="11"/>
        <v/>
      </c>
      <c r="O71" s="75"/>
      <c r="P71" s="77" t="str">
        <f t="shared" si="12"/>
        <v>0</v>
      </c>
      <c r="Q71" s="84"/>
      <c r="R71" s="84" t="str">
        <f t="shared" si="13"/>
        <v/>
      </c>
      <c r="S71" s="75"/>
      <c r="T71" s="77" t="str">
        <f t="shared" si="14"/>
        <v>0</v>
      </c>
      <c r="U71" s="84"/>
      <c r="V71" s="84"/>
      <c r="W71" s="75"/>
      <c r="X71" s="77" t="str">
        <f t="shared" si="18"/>
        <v>0</v>
      </c>
      <c r="Y71" s="88">
        <f>ROUND((G71*60*H71)*1.1,0)+L71*K71+P71*O71+T71*S71+X71*W71</f>
        <v>267</v>
      </c>
      <c r="Z71" s="89">
        <f t="shared" si="21"/>
        <v>29</v>
      </c>
      <c r="AA71" s="90">
        <f t="shared" si="15"/>
        <v>80</v>
      </c>
      <c r="AB71" s="81">
        <f t="shared" si="22"/>
        <v>2700</v>
      </c>
      <c r="AC71" s="89" t="s">
        <v>213</v>
      </c>
      <c r="AE71" s="120">
        <v>2034</v>
      </c>
      <c r="AF71" s="82" t="str">
        <f t="shared" si="6"/>
        <v>肉饼</v>
      </c>
      <c r="AG71" s="82">
        <f t="shared" si="7"/>
        <v>22</v>
      </c>
      <c r="AH71" s="82">
        <f t="shared" si="8"/>
        <v>64</v>
      </c>
      <c r="AK71" s="91">
        <v>2070</v>
      </c>
      <c r="AL71" s="82" t="str">
        <f t="shared" si="23"/>
        <v>皮外套</v>
      </c>
      <c r="AM71" s="82">
        <f t="shared" si="24"/>
        <v>43</v>
      </c>
    </row>
    <row r="72" spans="1:39">
      <c r="A72" s="75">
        <v>47</v>
      </c>
      <c r="B72" s="83">
        <v>2040</v>
      </c>
      <c r="C72" s="98" t="s">
        <v>214</v>
      </c>
      <c r="D72" s="83">
        <v>2040</v>
      </c>
      <c r="E72" s="75">
        <v>41</v>
      </c>
      <c r="F72" s="75">
        <v>2</v>
      </c>
      <c r="G72" s="99">
        <v>80</v>
      </c>
      <c r="H72" s="94">
        <v>1.2500000000000001E-2</v>
      </c>
      <c r="I72" s="84" t="s">
        <v>210</v>
      </c>
      <c r="J72" s="84" t="str">
        <f t="shared" si="9"/>
        <v>正确</v>
      </c>
      <c r="K72" s="75">
        <v>2</v>
      </c>
      <c r="L72" s="77">
        <f t="shared" si="10"/>
        <v>462</v>
      </c>
      <c r="M72" s="84"/>
      <c r="N72" s="84" t="str">
        <f t="shared" si="11"/>
        <v/>
      </c>
      <c r="O72" s="75"/>
      <c r="P72" s="77" t="str">
        <f t="shared" si="12"/>
        <v>0</v>
      </c>
      <c r="Q72" s="84"/>
      <c r="R72" s="84" t="str">
        <f t="shared" si="13"/>
        <v/>
      </c>
      <c r="S72" s="75"/>
      <c r="T72" s="77" t="str">
        <f t="shared" si="14"/>
        <v>0</v>
      </c>
      <c r="U72" s="84"/>
      <c r="V72" s="84"/>
      <c r="W72" s="75"/>
      <c r="X72" s="77" t="str">
        <f t="shared" si="18"/>
        <v>0</v>
      </c>
      <c r="Y72" s="88">
        <f>ROUND((G72*60*H72)*1.1,0)+L72*K72+P72*O72+T72*S72+X72*W72</f>
        <v>990</v>
      </c>
      <c r="Z72" s="89">
        <f t="shared" si="21"/>
        <v>58</v>
      </c>
      <c r="AA72" s="90">
        <f t="shared" si="15"/>
        <v>160</v>
      </c>
      <c r="AB72" s="81">
        <f t="shared" si="22"/>
        <v>4800</v>
      </c>
      <c r="AC72" s="89" t="s">
        <v>213</v>
      </c>
      <c r="AE72" s="120">
        <v>2028</v>
      </c>
      <c r="AF72" s="82" t="str">
        <f t="shared" si="6"/>
        <v>香肠</v>
      </c>
      <c r="AG72" s="82">
        <f t="shared" si="7"/>
        <v>29</v>
      </c>
      <c r="AH72" s="82">
        <f t="shared" si="8"/>
        <v>91</v>
      </c>
      <c r="AK72" s="91">
        <v>2071</v>
      </c>
      <c r="AL72" s="82" t="str">
        <f t="shared" si="23"/>
        <v>OL套装</v>
      </c>
      <c r="AM72" s="82">
        <f t="shared" si="24"/>
        <v>54</v>
      </c>
    </row>
    <row r="73" spans="1:39">
      <c r="A73" s="75">
        <v>30</v>
      </c>
      <c r="B73" s="83">
        <v>2043</v>
      </c>
      <c r="C73" s="98" t="s">
        <v>27</v>
      </c>
      <c r="D73" s="83">
        <v>2043</v>
      </c>
      <c r="E73" s="75">
        <v>24</v>
      </c>
      <c r="F73" s="75">
        <v>2</v>
      </c>
      <c r="G73" s="99">
        <v>60</v>
      </c>
      <c r="H73" s="94">
        <v>1.23E-2</v>
      </c>
      <c r="I73" s="84" t="s">
        <v>144</v>
      </c>
      <c r="J73" s="84" t="str">
        <f t="shared" si="9"/>
        <v>正确</v>
      </c>
      <c r="K73" s="75">
        <v>1</v>
      </c>
      <c r="L73" s="77">
        <f t="shared" si="10"/>
        <v>77</v>
      </c>
      <c r="M73" s="84" t="s">
        <v>145</v>
      </c>
      <c r="N73" s="84" t="str">
        <f t="shared" si="11"/>
        <v>正确</v>
      </c>
      <c r="O73" s="75">
        <v>1</v>
      </c>
      <c r="P73" s="77">
        <f t="shared" si="12"/>
        <v>75</v>
      </c>
      <c r="Q73" s="84"/>
      <c r="R73" s="84" t="str">
        <f t="shared" si="13"/>
        <v/>
      </c>
      <c r="S73" s="75"/>
      <c r="T73" s="77" t="str">
        <f t="shared" si="14"/>
        <v>0</v>
      </c>
      <c r="U73" s="84"/>
      <c r="V73" s="84"/>
      <c r="W73" s="75"/>
      <c r="X73" s="77" t="str">
        <f t="shared" si="18"/>
        <v>0</v>
      </c>
      <c r="Y73" s="88">
        <f>ROUND((G73*60*H73)*1.1,0)+L73*K73+P73*O73+T73*S73+X73*W73</f>
        <v>201</v>
      </c>
      <c r="Z73" s="89">
        <f t="shared" si="21"/>
        <v>36</v>
      </c>
      <c r="AA73" s="90">
        <f t="shared" si="15"/>
        <v>80</v>
      </c>
      <c r="AB73" s="81">
        <f t="shared" si="22"/>
        <v>3600</v>
      </c>
      <c r="AC73" s="89" t="s">
        <v>213</v>
      </c>
      <c r="AE73" s="120">
        <v>2063</v>
      </c>
      <c r="AF73" s="82" t="str">
        <f t="shared" si="6"/>
        <v>烤鸡翅</v>
      </c>
      <c r="AG73" s="82">
        <f t="shared" si="7"/>
        <v>31</v>
      </c>
      <c r="AH73" s="82">
        <f t="shared" si="8"/>
        <v>93</v>
      </c>
      <c r="AK73" s="91">
        <v>2072</v>
      </c>
      <c r="AL73" s="82" t="str">
        <f t="shared" si="23"/>
        <v>汉堡包</v>
      </c>
      <c r="AM73" s="82">
        <f t="shared" si="24"/>
        <v>35</v>
      </c>
    </row>
    <row r="74" spans="1:39">
      <c r="A74" s="75">
        <v>49</v>
      </c>
      <c r="B74" s="83">
        <v>2042</v>
      </c>
      <c r="C74" s="98" t="s">
        <v>215</v>
      </c>
      <c r="D74" s="83">
        <v>2042</v>
      </c>
      <c r="E74" s="75">
        <v>46</v>
      </c>
      <c r="F74" s="75">
        <v>2</v>
      </c>
      <c r="G74" s="99">
        <v>100</v>
      </c>
      <c r="H74" s="94">
        <v>1.3100000000000001E-2</v>
      </c>
      <c r="I74" s="84" t="s">
        <v>144</v>
      </c>
      <c r="J74" s="84" t="str">
        <f t="shared" si="9"/>
        <v>正确</v>
      </c>
      <c r="K74" s="75">
        <v>2</v>
      </c>
      <c r="L74" s="77">
        <f t="shared" si="10"/>
        <v>154</v>
      </c>
      <c r="M74" s="84" t="s">
        <v>145</v>
      </c>
      <c r="N74" s="84" t="str">
        <f t="shared" si="11"/>
        <v>正确</v>
      </c>
      <c r="O74" s="75">
        <v>2</v>
      </c>
      <c r="P74" s="77">
        <f t="shared" si="12"/>
        <v>150</v>
      </c>
      <c r="Q74" s="84"/>
      <c r="R74" s="84" t="str">
        <f t="shared" si="13"/>
        <v/>
      </c>
      <c r="S74" s="75"/>
      <c r="T74" s="77" t="str">
        <f t="shared" si="14"/>
        <v>0</v>
      </c>
      <c r="U74" s="84"/>
      <c r="V74" s="84"/>
      <c r="W74" s="75"/>
      <c r="X74" s="77" t="str">
        <f t="shared" si="18"/>
        <v>0</v>
      </c>
      <c r="Y74" s="88">
        <f>ROUND((G74*60*H74)*1.1,0)+L74*K74+P74*O74+T74*S74+X74*W74</f>
        <v>694</v>
      </c>
      <c r="Z74" s="89">
        <f t="shared" si="21"/>
        <v>67</v>
      </c>
      <c r="AA74" s="90">
        <f t="shared" si="15"/>
        <v>155</v>
      </c>
      <c r="AB74" s="81">
        <f t="shared" si="22"/>
        <v>6000</v>
      </c>
      <c r="AC74" s="89" t="s">
        <v>213</v>
      </c>
      <c r="AE74" s="120">
        <v>2053</v>
      </c>
      <c r="AF74" s="82" t="str">
        <f t="shared" si="6"/>
        <v>碳烤牛排</v>
      </c>
      <c r="AG74" s="82">
        <f t="shared" si="7"/>
        <v>32</v>
      </c>
      <c r="AH74" s="82">
        <f t="shared" si="8"/>
        <v>108</v>
      </c>
      <c r="AK74" s="91">
        <v>2073</v>
      </c>
      <c r="AL74" s="82" t="str">
        <f t="shared" si="23"/>
        <v>烤肉拼盘</v>
      </c>
      <c r="AM74" s="82">
        <f t="shared" si="24"/>
        <v>51</v>
      </c>
    </row>
    <row r="75" spans="1:39">
      <c r="A75" s="75">
        <v>52</v>
      </c>
      <c r="B75" s="83">
        <v>2061</v>
      </c>
      <c r="C75" s="103" t="s">
        <v>216</v>
      </c>
      <c r="D75" s="83">
        <v>2061</v>
      </c>
      <c r="E75" s="75">
        <v>47</v>
      </c>
      <c r="F75" s="75">
        <v>3</v>
      </c>
      <c r="G75" s="99">
        <v>120</v>
      </c>
      <c r="H75" s="94">
        <v>1.3599999999999999E-2</v>
      </c>
      <c r="I75" s="98" t="s">
        <v>217</v>
      </c>
      <c r="J75" s="84" t="str">
        <f t="shared" si="9"/>
        <v>正确</v>
      </c>
      <c r="K75" s="75">
        <v>1</v>
      </c>
      <c r="L75" s="77">
        <f t="shared" si="10"/>
        <v>198</v>
      </c>
      <c r="M75" s="98" t="s">
        <v>218</v>
      </c>
      <c r="N75" s="84" t="str">
        <f t="shared" si="11"/>
        <v>正确</v>
      </c>
      <c r="O75" s="75">
        <v>1</v>
      </c>
      <c r="P75" s="77">
        <f t="shared" si="12"/>
        <v>200</v>
      </c>
      <c r="Q75" s="84"/>
      <c r="R75" s="84" t="str">
        <f t="shared" si="13"/>
        <v/>
      </c>
      <c r="S75" s="75"/>
      <c r="T75" s="77" t="str">
        <f t="shared" si="14"/>
        <v>0</v>
      </c>
      <c r="U75" s="84"/>
      <c r="V75" s="84"/>
      <c r="W75" s="75"/>
      <c r="X75" s="77" t="str">
        <f t="shared" si="18"/>
        <v>0</v>
      </c>
      <c r="Y75" s="88">
        <f>ROUND((G75*60*H75)*1.2,0)+L75*K75+P75*O75+T75*S75+X75*W75</f>
        <v>516</v>
      </c>
      <c r="Z75" s="89">
        <f t="shared" si="21"/>
        <v>109</v>
      </c>
      <c r="AA75" s="90">
        <f t="shared" si="15"/>
        <v>286</v>
      </c>
      <c r="AB75" s="81">
        <f t="shared" si="22"/>
        <v>7200</v>
      </c>
      <c r="AC75" s="89" t="s">
        <v>213</v>
      </c>
      <c r="AE75" s="120">
        <v>2068</v>
      </c>
      <c r="AF75" s="82" t="str">
        <f t="shared" si="6"/>
        <v>鸡肉烧</v>
      </c>
      <c r="AG75" s="82">
        <f t="shared" si="7"/>
        <v>33</v>
      </c>
      <c r="AH75" s="82">
        <f t="shared" si="8"/>
        <v>110</v>
      </c>
      <c r="AK75" s="91">
        <v>2074</v>
      </c>
      <c r="AL75" s="82" t="str">
        <f t="shared" si="23"/>
        <v>手套</v>
      </c>
      <c r="AM75" s="82">
        <f t="shared" si="24"/>
        <v>39</v>
      </c>
    </row>
    <row r="76" spans="1:39">
      <c r="A76" s="75">
        <v>55</v>
      </c>
      <c r="B76" s="83">
        <v>2080</v>
      </c>
      <c r="C76" s="121" t="s">
        <v>219</v>
      </c>
      <c r="D76" s="83">
        <v>2080</v>
      </c>
      <c r="E76" s="75">
        <v>53</v>
      </c>
      <c r="F76" s="75">
        <v>4</v>
      </c>
      <c r="G76" s="99">
        <v>180</v>
      </c>
      <c r="H76" s="94">
        <v>1.5299999999999999E-2</v>
      </c>
      <c r="I76" s="102" t="s">
        <v>208</v>
      </c>
      <c r="J76" s="84" t="str">
        <f t="shared" si="9"/>
        <v>正确</v>
      </c>
      <c r="K76" s="75">
        <v>1</v>
      </c>
      <c r="L76" s="77">
        <f t="shared" si="10"/>
        <v>624</v>
      </c>
      <c r="M76" s="84" t="s">
        <v>220</v>
      </c>
      <c r="N76" s="84" t="str">
        <f t="shared" si="11"/>
        <v>正确</v>
      </c>
      <c r="O76" s="75">
        <v>3</v>
      </c>
      <c r="P76" s="77">
        <f t="shared" si="12"/>
        <v>147</v>
      </c>
      <c r="Q76" s="84"/>
      <c r="R76" s="84" t="str">
        <f t="shared" si="13"/>
        <v/>
      </c>
      <c r="S76" s="75"/>
      <c r="T76" s="77" t="str">
        <f t="shared" si="14"/>
        <v>0</v>
      </c>
      <c r="U76" s="84"/>
      <c r="V76" s="84"/>
      <c r="W76" s="75"/>
      <c r="X76" s="77" t="str">
        <f t="shared" si="18"/>
        <v>0</v>
      </c>
      <c r="Y76" s="88">
        <f>ROUND((G76*60*H76)*1.25,0)+L76*K76+P76*O76+T76*S76+X76*W76</f>
        <v>1272</v>
      </c>
      <c r="Z76" s="89">
        <f t="shared" si="21"/>
        <v>183</v>
      </c>
      <c r="AA76" s="90">
        <f t="shared" si="15"/>
        <v>452</v>
      </c>
      <c r="AB76" s="81">
        <f t="shared" si="22"/>
        <v>10800</v>
      </c>
      <c r="AC76" s="89" t="s">
        <v>213</v>
      </c>
      <c r="AE76" s="122">
        <v>2037</v>
      </c>
      <c r="AF76" s="82" t="str">
        <f t="shared" si="6"/>
        <v>毛毯</v>
      </c>
      <c r="AG76" s="82">
        <f t="shared" si="7"/>
        <v>23</v>
      </c>
      <c r="AH76" s="82">
        <f t="shared" si="8"/>
        <v>69</v>
      </c>
      <c r="AK76" s="91">
        <v>2075</v>
      </c>
      <c r="AL76" s="82" t="str">
        <f t="shared" si="23"/>
        <v>水晶</v>
      </c>
      <c r="AM76" s="82">
        <f t="shared" si="24"/>
        <v>42</v>
      </c>
    </row>
    <row r="77" spans="1:39">
      <c r="A77" s="75">
        <v>50</v>
      </c>
      <c r="B77" s="83">
        <v>2076</v>
      </c>
      <c r="C77" s="98" t="s">
        <v>221</v>
      </c>
      <c r="D77" s="83">
        <v>2076</v>
      </c>
      <c r="E77" s="75">
        <v>43</v>
      </c>
      <c r="F77" s="75">
        <v>2</v>
      </c>
      <c r="G77" s="99">
        <v>60</v>
      </c>
      <c r="H77" s="94">
        <v>1.18E-2</v>
      </c>
      <c r="I77" s="84" t="s">
        <v>209</v>
      </c>
      <c r="J77" s="84" t="str">
        <f t="shared" si="9"/>
        <v>正确</v>
      </c>
      <c r="K77" s="75">
        <v>1</v>
      </c>
      <c r="L77" s="77">
        <f t="shared" si="10"/>
        <v>255</v>
      </c>
      <c r="M77" s="84"/>
      <c r="N77" s="84" t="str">
        <f t="shared" si="11"/>
        <v/>
      </c>
      <c r="O77" s="75"/>
      <c r="P77" s="77" t="str">
        <f t="shared" si="12"/>
        <v>0</v>
      </c>
      <c r="Q77" s="84"/>
      <c r="R77" s="84" t="str">
        <f t="shared" si="13"/>
        <v/>
      </c>
      <c r="S77" s="75"/>
      <c r="T77" s="77" t="str">
        <f t="shared" si="14"/>
        <v>0</v>
      </c>
      <c r="U77" s="84"/>
      <c r="V77" s="84"/>
      <c r="W77" s="75"/>
      <c r="X77" s="77" t="str">
        <f t="shared" si="18"/>
        <v>0</v>
      </c>
      <c r="Y77" s="88">
        <f>ROUND((G77*60*H77)*1.1,0)+L77*K77+P77*O77+T77*S77+X77*W77</f>
        <v>302</v>
      </c>
      <c r="Z77" s="89">
        <f t="shared" si="21"/>
        <v>56</v>
      </c>
      <c r="AA77" s="90">
        <f t="shared" si="15"/>
        <v>113</v>
      </c>
      <c r="AB77" s="81">
        <f t="shared" si="22"/>
        <v>3600</v>
      </c>
      <c r="AC77" s="100" t="s">
        <v>222</v>
      </c>
      <c r="AE77" s="122">
        <v>2024</v>
      </c>
      <c r="AF77" s="82" t="str">
        <f t="shared" si="6"/>
        <v>丝织品</v>
      </c>
      <c r="AG77" s="82">
        <f t="shared" si="7"/>
        <v>16</v>
      </c>
      <c r="AH77" s="82">
        <f t="shared" si="8"/>
        <v>51</v>
      </c>
      <c r="AK77" s="91">
        <v>2076</v>
      </c>
      <c r="AL77" s="82" t="str">
        <f t="shared" si="23"/>
        <v>项链</v>
      </c>
      <c r="AM77" s="82">
        <f t="shared" si="24"/>
        <v>43</v>
      </c>
    </row>
    <row r="78" spans="1:39">
      <c r="A78" s="75">
        <v>53</v>
      </c>
      <c r="B78" s="83">
        <v>2084</v>
      </c>
      <c r="C78" s="98" t="s">
        <v>223</v>
      </c>
      <c r="D78" s="83">
        <v>2084</v>
      </c>
      <c r="E78" s="75">
        <v>50</v>
      </c>
      <c r="F78" s="75">
        <v>2</v>
      </c>
      <c r="G78" s="99">
        <v>90</v>
      </c>
      <c r="H78" s="94">
        <v>1.1900000000000001E-2</v>
      </c>
      <c r="I78" s="84" t="s">
        <v>209</v>
      </c>
      <c r="J78" s="84" t="str">
        <f t="shared" si="9"/>
        <v>正确</v>
      </c>
      <c r="K78" s="75">
        <v>1</v>
      </c>
      <c r="L78" s="77">
        <f t="shared" si="10"/>
        <v>255</v>
      </c>
      <c r="M78" s="84" t="s">
        <v>224</v>
      </c>
      <c r="N78" s="84" t="str">
        <f t="shared" si="11"/>
        <v>正确</v>
      </c>
      <c r="O78" s="75">
        <v>1</v>
      </c>
      <c r="P78" s="77">
        <f t="shared" si="12"/>
        <v>151</v>
      </c>
      <c r="Q78" s="84"/>
      <c r="R78" s="84" t="str">
        <f t="shared" si="13"/>
        <v/>
      </c>
      <c r="S78" s="75"/>
      <c r="T78" s="77" t="str">
        <f t="shared" si="14"/>
        <v>0</v>
      </c>
      <c r="U78" s="84"/>
      <c r="V78" s="84"/>
      <c r="W78" s="75"/>
      <c r="X78" s="77" t="str">
        <f t="shared" si="18"/>
        <v>0</v>
      </c>
      <c r="Y78" s="88">
        <f>ROUND((G78*60*H78)*1.1,0)+L78*K78+P78*O78+T78*S78+X78*W78</f>
        <v>477</v>
      </c>
      <c r="Z78" s="89">
        <f t="shared" si="21"/>
        <v>69</v>
      </c>
      <c r="AA78" s="90">
        <f t="shared" si="15"/>
        <v>162</v>
      </c>
      <c r="AB78" s="81">
        <f t="shared" si="22"/>
        <v>5400</v>
      </c>
      <c r="AC78" s="100" t="s">
        <v>222</v>
      </c>
      <c r="AE78" s="122">
        <v>2025</v>
      </c>
      <c r="AF78" s="82" t="str">
        <f t="shared" si="6"/>
        <v>丝巾</v>
      </c>
      <c r="AG78" s="82">
        <f t="shared" si="7"/>
        <v>36</v>
      </c>
      <c r="AH78" s="82">
        <f t="shared" si="8"/>
        <v>89</v>
      </c>
      <c r="AK78" s="91">
        <v>2077</v>
      </c>
      <c r="AL78" s="82" t="str">
        <f t="shared" si="23"/>
        <v>水晶纱</v>
      </c>
      <c r="AM78" s="82">
        <f t="shared" si="24"/>
        <v>50</v>
      </c>
    </row>
    <row r="79" spans="1:39">
      <c r="A79" s="75">
        <v>42</v>
      </c>
      <c r="B79" s="83">
        <v>2069</v>
      </c>
      <c r="C79" s="98" t="s">
        <v>225</v>
      </c>
      <c r="D79" s="83">
        <v>2069</v>
      </c>
      <c r="E79" s="75">
        <v>35</v>
      </c>
      <c r="F79" s="75">
        <v>2</v>
      </c>
      <c r="G79" s="99">
        <v>45</v>
      </c>
      <c r="H79" s="94">
        <v>1.17E-2</v>
      </c>
      <c r="I79" s="84" t="s">
        <v>224</v>
      </c>
      <c r="J79" s="84" t="str">
        <f t="shared" si="9"/>
        <v>正确</v>
      </c>
      <c r="K79" s="75">
        <v>1</v>
      </c>
      <c r="L79" s="77">
        <f t="shared" si="10"/>
        <v>151</v>
      </c>
      <c r="M79" s="84" t="s">
        <v>220</v>
      </c>
      <c r="N79" s="84" t="str">
        <f t="shared" si="11"/>
        <v>正确</v>
      </c>
      <c r="O79" s="75">
        <v>1</v>
      </c>
      <c r="P79" s="77">
        <f t="shared" si="12"/>
        <v>49</v>
      </c>
      <c r="Q79" s="84"/>
      <c r="R79" s="84" t="str">
        <f t="shared" si="13"/>
        <v/>
      </c>
      <c r="S79" s="75"/>
      <c r="T79" s="77" t="str">
        <f t="shared" si="14"/>
        <v>0</v>
      </c>
      <c r="U79" s="84"/>
      <c r="V79" s="84"/>
      <c r="W79" s="75"/>
      <c r="X79" s="77" t="str">
        <f t="shared" si="18"/>
        <v>0</v>
      </c>
      <c r="Y79" s="88">
        <f>ROUND((G79*60*H79)*1.1,0)+L79*K79+P79*O79+T79*S79+X79*W79</f>
        <v>235</v>
      </c>
      <c r="Z79" s="89">
        <f t="shared" si="21"/>
        <v>44</v>
      </c>
      <c r="AA79" s="90">
        <f t="shared" si="15"/>
        <v>93</v>
      </c>
      <c r="AB79" s="81">
        <f t="shared" si="22"/>
        <v>2700</v>
      </c>
      <c r="AC79" s="100" t="s">
        <v>222</v>
      </c>
      <c r="AE79" s="122">
        <v>2059</v>
      </c>
      <c r="AF79" s="82" t="str">
        <f t="shared" si="6"/>
        <v>香水</v>
      </c>
      <c r="AG79" s="82">
        <f t="shared" si="7"/>
        <v>38</v>
      </c>
      <c r="AH79" s="82">
        <f t="shared" si="8"/>
        <v>88</v>
      </c>
      <c r="AK79" s="91">
        <v>2078</v>
      </c>
      <c r="AL79" s="82" t="str">
        <f t="shared" si="23"/>
        <v>豪华套餐</v>
      </c>
      <c r="AM79" s="82">
        <f t="shared" si="24"/>
        <v>46</v>
      </c>
    </row>
    <row r="80" spans="1:39">
      <c r="A80" s="75">
        <v>51</v>
      </c>
      <c r="B80" s="83">
        <v>2081</v>
      </c>
      <c r="C80" s="103" t="s">
        <v>226</v>
      </c>
      <c r="D80" s="83">
        <v>2081</v>
      </c>
      <c r="E80" s="75">
        <v>44</v>
      </c>
      <c r="F80" s="75">
        <v>3</v>
      </c>
      <c r="G80" s="99">
        <v>120</v>
      </c>
      <c r="H80" s="94">
        <v>1.4E-2</v>
      </c>
      <c r="I80" s="84" t="s">
        <v>227</v>
      </c>
      <c r="J80" s="84" t="str">
        <f t="shared" si="9"/>
        <v>正确</v>
      </c>
      <c r="K80" s="75">
        <v>1</v>
      </c>
      <c r="L80" s="77">
        <f t="shared" si="10"/>
        <v>255</v>
      </c>
      <c r="M80" s="98" t="s">
        <v>228</v>
      </c>
      <c r="N80" s="84" t="str">
        <f t="shared" si="11"/>
        <v>正确</v>
      </c>
      <c r="O80" s="75">
        <v>1</v>
      </c>
      <c r="P80" s="77">
        <f t="shared" si="12"/>
        <v>200</v>
      </c>
      <c r="Q80" s="84"/>
      <c r="R80" s="84" t="str">
        <f t="shared" si="13"/>
        <v/>
      </c>
      <c r="S80" s="75"/>
      <c r="T80" s="77" t="str">
        <f t="shared" si="14"/>
        <v>0</v>
      </c>
      <c r="U80" s="84"/>
      <c r="V80" s="84"/>
      <c r="W80" s="75"/>
      <c r="X80" s="77" t="str">
        <f t="shared" si="18"/>
        <v>0</v>
      </c>
      <c r="Y80" s="88">
        <f>ROUND((G80*60*H80)*1.15,0)+L80*K80+P80*O80+T80*S80+X80*W80</f>
        <v>571</v>
      </c>
      <c r="Z80" s="89">
        <f t="shared" si="21"/>
        <v>104</v>
      </c>
      <c r="AA80" s="90">
        <f t="shared" si="15"/>
        <v>249</v>
      </c>
      <c r="AB80" s="81">
        <f t="shared" si="22"/>
        <v>7200</v>
      </c>
      <c r="AC80" s="100" t="s">
        <v>229</v>
      </c>
      <c r="AE80" s="122">
        <v>2074</v>
      </c>
      <c r="AF80" s="82" t="str">
        <f t="shared" si="6"/>
        <v>手套</v>
      </c>
      <c r="AG80" s="82">
        <f t="shared" si="7"/>
        <v>39</v>
      </c>
      <c r="AH80" s="82">
        <f t="shared" si="8"/>
        <v>120</v>
      </c>
      <c r="AK80" s="91">
        <v>2079</v>
      </c>
      <c r="AL80" s="82" t="str">
        <f t="shared" si="23"/>
        <v>水晶耳罩</v>
      </c>
      <c r="AM80" s="82">
        <f t="shared" si="24"/>
        <v>51</v>
      </c>
    </row>
    <row r="81" spans="1:39">
      <c r="A81" s="75">
        <v>54</v>
      </c>
      <c r="B81" s="83">
        <v>2085</v>
      </c>
      <c r="C81" s="103" t="s">
        <v>230</v>
      </c>
      <c r="D81" s="83">
        <v>2085</v>
      </c>
      <c r="E81" s="75">
        <v>49</v>
      </c>
      <c r="F81" s="75">
        <v>3</v>
      </c>
      <c r="G81" s="99">
        <v>180</v>
      </c>
      <c r="H81" s="94">
        <v>1.47E-2</v>
      </c>
      <c r="I81" s="98" t="s">
        <v>27</v>
      </c>
      <c r="J81" s="84" t="str">
        <f t="shared" si="9"/>
        <v>正确</v>
      </c>
      <c r="K81" s="75">
        <v>1</v>
      </c>
      <c r="L81" s="77">
        <f t="shared" si="10"/>
        <v>201</v>
      </c>
      <c r="M81" s="98" t="s">
        <v>228</v>
      </c>
      <c r="N81" s="84" t="str">
        <f t="shared" si="11"/>
        <v>正确</v>
      </c>
      <c r="O81" s="75">
        <v>1</v>
      </c>
      <c r="P81" s="77">
        <f t="shared" si="12"/>
        <v>200</v>
      </c>
      <c r="Q81" s="84"/>
      <c r="R81" s="84" t="str">
        <f t="shared" si="13"/>
        <v/>
      </c>
      <c r="S81" s="75"/>
      <c r="T81" s="77" t="str">
        <f t="shared" si="14"/>
        <v>0</v>
      </c>
      <c r="U81" s="84"/>
      <c r="V81" s="84"/>
      <c r="W81" s="75"/>
      <c r="X81" s="77" t="str">
        <f t="shared" si="18"/>
        <v>0</v>
      </c>
      <c r="Y81" s="88">
        <f>ROUND((G81*60*H81)*1.2,0)+L81*K81+P81*O81+T81*S81+X81*W81</f>
        <v>592</v>
      </c>
      <c r="Z81" s="89">
        <f t="shared" si="21"/>
        <v>130</v>
      </c>
      <c r="AA81" s="90">
        <f t="shared" si="15"/>
        <v>298</v>
      </c>
      <c r="AB81" s="81">
        <f t="shared" si="22"/>
        <v>10800</v>
      </c>
      <c r="AC81" s="100" t="s">
        <v>229</v>
      </c>
      <c r="AE81" s="122">
        <v>2070</v>
      </c>
      <c r="AF81" s="82" t="str">
        <f t="shared" si="6"/>
        <v>皮外套</v>
      </c>
      <c r="AG81" s="82">
        <f t="shared" si="7"/>
        <v>43</v>
      </c>
      <c r="AH81" s="82">
        <f t="shared" si="8"/>
        <v>144</v>
      </c>
      <c r="AK81" s="91">
        <v>2080</v>
      </c>
      <c r="AL81" s="82" t="str">
        <f t="shared" si="23"/>
        <v>公主裙</v>
      </c>
      <c r="AM81" s="82">
        <f t="shared" si="24"/>
        <v>53</v>
      </c>
    </row>
    <row r="82" spans="1:39">
      <c r="A82" s="75">
        <v>57</v>
      </c>
      <c r="B82" s="83">
        <v>2079</v>
      </c>
      <c r="C82" s="103" t="s">
        <v>231</v>
      </c>
      <c r="D82" s="83">
        <v>2079</v>
      </c>
      <c r="E82" s="75">
        <v>51</v>
      </c>
      <c r="F82" s="75">
        <v>3</v>
      </c>
      <c r="G82" s="99">
        <v>240</v>
      </c>
      <c r="H82" s="94">
        <v>1.5299999999999999E-2</v>
      </c>
      <c r="I82" s="98" t="s">
        <v>232</v>
      </c>
      <c r="J82" s="84" t="str">
        <f t="shared" si="9"/>
        <v>正确</v>
      </c>
      <c r="K82" s="75">
        <v>1</v>
      </c>
      <c r="L82" s="77">
        <f t="shared" si="10"/>
        <v>231</v>
      </c>
      <c r="M82" s="84" t="s">
        <v>233</v>
      </c>
      <c r="N82" s="84" t="str">
        <f t="shared" si="11"/>
        <v>正确</v>
      </c>
      <c r="O82" s="75">
        <v>2</v>
      </c>
      <c r="P82" s="77">
        <f t="shared" si="12"/>
        <v>154</v>
      </c>
      <c r="Q82" s="84" t="s">
        <v>227</v>
      </c>
      <c r="R82" s="84" t="str">
        <f t="shared" si="13"/>
        <v>正确</v>
      </c>
      <c r="S82" s="75">
        <v>1</v>
      </c>
      <c r="T82" s="77">
        <f t="shared" si="14"/>
        <v>255</v>
      </c>
      <c r="U82" s="84"/>
      <c r="V82" s="84"/>
      <c r="W82" s="75"/>
      <c r="X82" s="77" t="str">
        <f t="shared" si="18"/>
        <v>0</v>
      </c>
      <c r="Y82" s="88">
        <f>ROUND((G82*60*H82)*1.15,0)+L82*K82+P82*O82+T82*S82+X82*W82</f>
        <v>1047</v>
      </c>
      <c r="Z82" s="89">
        <f t="shared" si="21"/>
        <v>151</v>
      </c>
      <c r="AA82" s="90">
        <f t="shared" si="15"/>
        <v>299</v>
      </c>
      <c r="AB82" s="81">
        <f t="shared" si="22"/>
        <v>14400</v>
      </c>
      <c r="AC82" s="100" t="s">
        <v>229</v>
      </c>
      <c r="AE82" s="122">
        <v>2077</v>
      </c>
      <c r="AF82" s="82" t="str">
        <f t="shared" ref="AF82:AF88" si="25">VLOOKUP(AE82,$B$2:$C$88,2,FALSE)</f>
        <v>水晶纱</v>
      </c>
      <c r="AG82" s="82">
        <f t="shared" si="7"/>
        <v>50</v>
      </c>
      <c r="AH82" s="82">
        <f t="shared" si="8"/>
        <v>230</v>
      </c>
      <c r="AK82" s="91">
        <v>2081</v>
      </c>
      <c r="AL82" s="82" t="str">
        <f t="shared" si="23"/>
        <v>高级香水</v>
      </c>
      <c r="AM82" s="82">
        <f t="shared" si="24"/>
        <v>44</v>
      </c>
    </row>
    <row r="83" spans="1:39">
      <c r="A83" s="75">
        <v>58</v>
      </c>
      <c r="B83" s="83">
        <v>2071</v>
      </c>
      <c r="C83" s="102" t="s">
        <v>234</v>
      </c>
      <c r="D83" s="83">
        <v>2071</v>
      </c>
      <c r="E83" s="75">
        <v>54</v>
      </c>
      <c r="F83" s="75">
        <v>3</v>
      </c>
      <c r="G83" s="99">
        <v>60</v>
      </c>
      <c r="H83" s="94">
        <v>1.41E-2</v>
      </c>
      <c r="I83" s="98" t="s">
        <v>235</v>
      </c>
      <c r="J83" s="84" t="str">
        <f t="shared" si="9"/>
        <v>正确</v>
      </c>
      <c r="K83" s="75">
        <v>1</v>
      </c>
      <c r="L83" s="77">
        <f t="shared" si="10"/>
        <v>267</v>
      </c>
      <c r="M83" s="98" t="s">
        <v>236</v>
      </c>
      <c r="N83" s="84" t="str">
        <f t="shared" si="11"/>
        <v>正确</v>
      </c>
      <c r="O83" s="75">
        <v>1</v>
      </c>
      <c r="P83" s="77">
        <f t="shared" si="12"/>
        <v>990</v>
      </c>
      <c r="Q83" s="98" t="s">
        <v>237</v>
      </c>
      <c r="R83" s="84" t="str">
        <f t="shared" si="13"/>
        <v>正确</v>
      </c>
      <c r="S83" s="75">
        <v>1</v>
      </c>
      <c r="T83" s="77">
        <f t="shared" si="14"/>
        <v>235</v>
      </c>
      <c r="U83" s="84"/>
      <c r="V83" s="84"/>
      <c r="W83" s="75"/>
      <c r="X83" s="77" t="str">
        <f t="shared" si="18"/>
        <v>0</v>
      </c>
      <c r="Y83" s="88">
        <f>ROUND((G83*60*H83)*1.25,0)+L83*K83+P83*O83+T83*S83+X83*W83</f>
        <v>1555</v>
      </c>
      <c r="Z83" s="89">
        <f t="shared" si="21"/>
        <v>101</v>
      </c>
      <c r="AA83" s="90">
        <f t="shared" si="15"/>
        <v>434</v>
      </c>
      <c r="AB83" s="81">
        <f t="shared" si="22"/>
        <v>3600</v>
      </c>
      <c r="AC83" s="123" t="s">
        <v>238</v>
      </c>
      <c r="AE83" s="124">
        <v>2076</v>
      </c>
      <c r="AF83" s="82" t="str">
        <f t="shared" si="25"/>
        <v>项链</v>
      </c>
      <c r="AG83" s="82">
        <f t="shared" ref="AG83:AG88" si="26">VLOOKUP(AE83,$B$2:$E$88,4,FALSE)</f>
        <v>43</v>
      </c>
      <c r="AH83" s="82">
        <f t="shared" ref="AH83:AH88" si="27">VLOOKUP(AE83,$B$2:$AA$88,26,FALSE)</f>
        <v>113</v>
      </c>
      <c r="AK83" s="91">
        <v>2082</v>
      </c>
      <c r="AL83" s="82" t="str">
        <f t="shared" si="23"/>
        <v>性感女郎</v>
      </c>
      <c r="AM83" s="82">
        <f t="shared" si="24"/>
        <v>56</v>
      </c>
    </row>
    <row r="84" spans="1:39">
      <c r="A84" s="75">
        <v>59</v>
      </c>
      <c r="B84" s="83">
        <v>2044</v>
      </c>
      <c r="C84" s="103" t="s">
        <v>239</v>
      </c>
      <c r="D84" s="83">
        <v>2044</v>
      </c>
      <c r="E84" s="75">
        <v>55</v>
      </c>
      <c r="F84" s="75">
        <v>3</v>
      </c>
      <c r="G84" s="99">
        <v>90</v>
      </c>
      <c r="H84" s="94">
        <v>1.4E-2</v>
      </c>
      <c r="I84" s="98" t="s">
        <v>240</v>
      </c>
      <c r="J84" s="84" t="str">
        <f t="shared" si="9"/>
        <v>正确</v>
      </c>
      <c r="K84" s="75">
        <v>1</v>
      </c>
      <c r="L84" s="77">
        <f t="shared" si="10"/>
        <v>694</v>
      </c>
      <c r="M84" s="98" t="s">
        <v>241</v>
      </c>
      <c r="N84" s="84" t="str">
        <f t="shared" si="11"/>
        <v>正确</v>
      </c>
      <c r="O84" s="75">
        <v>1</v>
      </c>
      <c r="P84" s="77">
        <f t="shared" si="12"/>
        <v>331</v>
      </c>
      <c r="Q84" s="84"/>
      <c r="R84" s="84" t="str">
        <f t="shared" si="13"/>
        <v/>
      </c>
      <c r="S84" s="75"/>
      <c r="T84" s="77" t="str">
        <f t="shared" si="14"/>
        <v>0</v>
      </c>
      <c r="U84" s="84"/>
      <c r="V84" s="84"/>
      <c r="W84" s="75"/>
      <c r="X84" s="77" t="str">
        <f t="shared" si="18"/>
        <v>0</v>
      </c>
      <c r="Y84" s="88">
        <f>ROUND((G84*60*H84)*1.2,0)+L84*K84+P84*O84+T84*S84+X84*W84</f>
        <v>1116</v>
      </c>
      <c r="Z84" s="89">
        <f t="shared" si="21"/>
        <v>112</v>
      </c>
      <c r="AA84" s="90">
        <f t="shared" si="15"/>
        <v>336</v>
      </c>
      <c r="AB84" s="81">
        <f t="shared" si="22"/>
        <v>5400</v>
      </c>
      <c r="AC84" s="123" t="s">
        <v>238</v>
      </c>
      <c r="AE84" s="124">
        <v>2084</v>
      </c>
      <c r="AF84" s="82" t="str">
        <f t="shared" si="25"/>
        <v>水晶鞋</v>
      </c>
      <c r="AG84" s="82">
        <f t="shared" si="26"/>
        <v>50</v>
      </c>
      <c r="AH84" s="82">
        <f t="shared" si="27"/>
        <v>162</v>
      </c>
      <c r="AK84" s="91">
        <v>2083</v>
      </c>
      <c r="AL84" s="82" t="str">
        <f t="shared" si="23"/>
        <v>帅气女孩</v>
      </c>
      <c r="AM84" s="82">
        <f t="shared" si="24"/>
        <v>59</v>
      </c>
    </row>
    <row r="85" spans="1:39">
      <c r="A85" s="75">
        <v>60</v>
      </c>
      <c r="B85" s="83">
        <v>2087</v>
      </c>
      <c r="C85" s="121" t="s">
        <v>242</v>
      </c>
      <c r="D85" s="83">
        <v>2087</v>
      </c>
      <c r="E85" s="75">
        <v>58</v>
      </c>
      <c r="F85" s="75">
        <v>4</v>
      </c>
      <c r="G85" s="99">
        <v>120</v>
      </c>
      <c r="H85" s="94">
        <v>1.6199999999999999E-2</v>
      </c>
      <c r="I85" s="103" t="s">
        <v>230</v>
      </c>
      <c r="J85" s="84" t="str">
        <f t="shared" si="9"/>
        <v>正确</v>
      </c>
      <c r="K85" s="75">
        <v>1</v>
      </c>
      <c r="L85" s="77">
        <f t="shared" si="10"/>
        <v>592</v>
      </c>
      <c r="M85" s="103" t="s">
        <v>226</v>
      </c>
      <c r="N85" s="84" t="str">
        <f t="shared" si="11"/>
        <v>正确</v>
      </c>
      <c r="O85" s="75">
        <v>1</v>
      </c>
      <c r="P85" s="77">
        <f t="shared" si="12"/>
        <v>571</v>
      </c>
      <c r="Q85" s="98" t="s">
        <v>243</v>
      </c>
      <c r="R85" s="84" t="str">
        <f t="shared" si="13"/>
        <v>正确</v>
      </c>
      <c r="S85" s="75">
        <v>1</v>
      </c>
      <c r="T85" s="77">
        <f t="shared" si="14"/>
        <v>302</v>
      </c>
      <c r="U85" s="84"/>
      <c r="V85" s="84"/>
      <c r="W85" s="75"/>
      <c r="X85" s="77" t="str">
        <f t="shared" si="18"/>
        <v>0</v>
      </c>
      <c r="Y85" s="88">
        <f>ROUND((G85*60*H85)*1.35,0)+L85*K85+P85*O85+T85*S85+X85*W85</f>
        <v>1622</v>
      </c>
      <c r="Z85" s="89">
        <f t="shared" si="21"/>
        <v>169</v>
      </c>
      <c r="AA85" s="90">
        <f t="shared" si="15"/>
        <v>829</v>
      </c>
      <c r="AB85" s="81">
        <f t="shared" si="22"/>
        <v>7200</v>
      </c>
      <c r="AC85" s="123" t="s">
        <v>238</v>
      </c>
      <c r="AE85" s="124">
        <v>2069</v>
      </c>
      <c r="AF85" s="82" t="str">
        <f t="shared" si="25"/>
        <v>钱包</v>
      </c>
      <c r="AG85" s="82">
        <f t="shared" si="26"/>
        <v>35</v>
      </c>
      <c r="AH85" s="82">
        <f t="shared" si="27"/>
        <v>93</v>
      </c>
      <c r="AK85" s="91">
        <v>2084</v>
      </c>
      <c r="AL85" s="82" t="str">
        <f t="shared" si="23"/>
        <v>水晶鞋</v>
      </c>
      <c r="AM85" s="82">
        <f t="shared" si="24"/>
        <v>50</v>
      </c>
    </row>
    <row r="86" spans="1:39">
      <c r="A86" s="75">
        <v>65</v>
      </c>
      <c r="B86" s="83">
        <v>2086</v>
      </c>
      <c r="C86" s="125" t="s">
        <v>244</v>
      </c>
      <c r="D86" s="83">
        <v>2086</v>
      </c>
      <c r="E86" s="75">
        <v>60</v>
      </c>
      <c r="F86" s="75">
        <v>5</v>
      </c>
      <c r="G86" s="99">
        <v>240</v>
      </c>
      <c r="H86" s="94">
        <v>1.6899999999999998E-2</v>
      </c>
      <c r="I86" s="98" t="s">
        <v>243</v>
      </c>
      <c r="J86" s="84" t="str">
        <f t="shared" ref="J86:J88" si="28">IF(E86&lt;VLOOKUP(I86,$C$1:$E$88,3,FALSE),"出错了","正确")</f>
        <v>正确</v>
      </c>
      <c r="K86" s="75">
        <v>1</v>
      </c>
      <c r="L86" s="77">
        <f t="shared" ref="L86:L88" si="29">VLOOKUP(I86,$C$1:$Y$88,23,FALSE)*K86</f>
        <v>302</v>
      </c>
      <c r="M86" s="121" t="s">
        <v>245</v>
      </c>
      <c r="N86" s="84" t="str">
        <f t="shared" ref="N86:N88" si="30">IF(M86="","",IF($E86&lt;VLOOKUP(M86,$C$2:$E$88,3,FALSE),"出错了","正确"))</f>
        <v>正确</v>
      </c>
      <c r="O86" s="75">
        <v>1</v>
      </c>
      <c r="P86" s="77">
        <f t="shared" ref="P86:P88" si="31">IF(M86="","0",VLOOKUP($M86,$C$1:$Y$88,23,FALSE)*$O86)</f>
        <v>1272</v>
      </c>
      <c r="Q86" s="98" t="s">
        <v>246</v>
      </c>
      <c r="R86" s="84" t="str">
        <f t="shared" ref="R86:R88" si="32">IF(Q86="","",IF($E86&lt;VLOOKUP(Q86,$C$2:$E$88,3,FALSE),"出错了","正确"))</f>
        <v>正确</v>
      </c>
      <c r="S86" s="75">
        <v>1</v>
      </c>
      <c r="T86" s="77">
        <f t="shared" ref="T86:T88" si="33">IF(Q86="","0",VLOOKUP($Q86,$C$1:$Y$88,23,FALSE)*$S86)</f>
        <v>477</v>
      </c>
      <c r="U86" s="84"/>
      <c r="V86" s="84"/>
      <c r="W86" s="75"/>
      <c r="X86" s="77" t="str">
        <f t="shared" si="18"/>
        <v>0</v>
      </c>
      <c r="Y86" s="88">
        <f>ROUND((G86*60*H86)*1.35,0)+L86*K86+P86*O86+T86*S86+X86*W86</f>
        <v>2380</v>
      </c>
      <c r="Z86" s="89">
        <f t="shared" si="21"/>
        <v>281</v>
      </c>
      <c r="AA86" s="90">
        <f t="shared" ref="AA86:AA88" si="34">Z86+IF(I86="","0",VLOOKUP(I86,$C$2:$AA$88,25,FALSE)*K86)+IF(M86="","0",VLOOKUP(M86,$C$2:$AA$88,25,FALSE)*O86)+IF(Q86="","0",VLOOKUP(Q86,$C$2:$AA$88,25,FALSE)*S86)+IF(U86="","0",VLOOKUP(U86,$C$2:$AA$88,25,FALSE)*W86)</f>
        <v>1008</v>
      </c>
      <c r="AB86" s="81">
        <f t="shared" si="22"/>
        <v>14400</v>
      </c>
      <c r="AC86" s="123" t="s">
        <v>238</v>
      </c>
      <c r="AE86" s="124">
        <v>2081</v>
      </c>
      <c r="AF86" s="82" t="str">
        <f t="shared" si="25"/>
        <v>高级香水</v>
      </c>
      <c r="AG86" s="82">
        <f t="shared" si="26"/>
        <v>44</v>
      </c>
      <c r="AH86" s="82">
        <f t="shared" si="27"/>
        <v>249</v>
      </c>
      <c r="AK86" s="91">
        <v>2085</v>
      </c>
      <c r="AL86" s="82" t="str">
        <f t="shared" si="23"/>
        <v>香水娃娃</v>
      </c>
      <c r="AM86" s="82">
        <f t="shared" si="24"/>
        <v>49</v>
      </c>
    </row>
    <row r="87" spans="1:39">
      <c r="A87" s="75">
        <v>61</v>
      </c>
      <c r="B87" s="83">
        <v>2083</v>
      </c>
      <c r="C87" s="103" t="s">
        <v>247</v>
      </c>
      <c r="D87" s="83">
        <v>2083</v>
      </c>
      <c r="E87" s="75">
        <v>59</v>
      </c>
      <c r="F87" s="75">
        <v>3</v>
      </c>
      <c r="G87" s="99">
        <v>150</v>
      </c>
      <c r="H87" s="94">
        <v>1.4500000000000001E-2</v>
      </c>
      <c r="I87" s="98" t="s">
        <v>248</v>
      </c>
      <c r="J87" s="84" t="str">
        <f t="shared" si="28"/>
        <v>正确</v>
      </c>
      <c r="K87" s="75">
        <v>1</v>
      </c>
      <c r="L87" s="77">
        <f t="shared" si="29"/>
        <v>556</v>
      </c>
      <c r="M87" s="98" t="s">
        <v>249</v>
      </c>
      <c r="N87" s="84" t="str">
        <f t="shared" si="30"/>
        <v>正确</v>
      </c>
      <c r="O87" s="75">
        <v>1</v>
      </c>
      <c r="P87" s="77">
        <f t="shared" si="31"/>
        <v>306</v>
      </c>
      <c r="Q87" s="98" t="s">
        <v>250</v>
      </c>
      <c r="R87" s="84" t="str">
        <f t="shared" si="32"/>
        <v>正确</v>
      </c>
      <c r="S87" s="75">
        <v>1</v>
      </c>
      <c r="T87" s="77">
        <f t="shared" si="33"/>
        <v>198</v>
      </c>
      <c r="U87" s="84"/>
      <c r="V87" s="84"/>
      <c r="W87" s="75"/>
      <c r="X87" s="77" t="str">
        <f t="shared" si="18"/>
        <v>0</v>
      </c>
      <c r="Y87" s="88">
        <f>ROUND((G87*60*H87)*1.25,0)+L87*K87+P87*O87+T87*S87+X87*W87</f>
        <v>1223</v>
      </c>
      <c r="Z87" s="89">
        <f t="shared" si="21"/>
        <v>136</v>
      </c>
      <c r="AA87" s="90">
        <f t="shared" si="34"/>
        <v>489</v>
      </c>
      <c r="AB87" s="81">
        <f t="shared" si="22"/>
        <v>9000</v>
      </c>
      <c r="AC87" s="123" t="s">
        <v>238</v>
      </c>
      <c r="AE87" s="124">
        <v>2085</v>
      </c>
      <c r="AF87" s="82" t="str">
        <f t="shared" si="25"/>
        <v>香水娃娃</v>
      </c>
      <c r="AG87" s="82">
        <f t="shared" si="26"/>
        <v>49</v>
      </c>
      <c r="AH87" s="82">
        <f t="shared" si="27"/>
        <v>298</v>
      </c>
      <c r="AK87" s="91">
        <v>2086</v>
      </c>
      <c r="AL87" s="82" t="str">
        <f t="shared" si="23"/>
        <v>公主盛装</v>
      </c>
      <c r="AM87" s="82">
        <f t="shared" si="24"/>
        <v>60</v>
      </c>
    </row>
    <row r="88" spans="1:39">
      <c r="A88" s="75">
        <v>63</v>
      </c>
      <c r="B88" s="83">
        <v>2082</v>
      </c>
      <c r="C88" s="121" t="s">
        <v>251</v>
      </c>
      <c r="D88" s="83">
        <v>2082</v>
      </c>
      <c r="E88" s="75">
        <v>56</v>
      </c>
      <c r="F88" s="75">
        <v>4</v>
      </c>
      <c r="G88" s="99">
        <v>210</v>
      </c>
      <c r="H88" s="94">
        <v>1.5599999999999999E-2</v>
      </c>
      <c r="I88" s="102" t="s">
        <v>252</v>
      </c>
      <c r="J88" s="84" t="str">
        <f t="shared" si="28"/>
        <v>正确</v>
      </c>
      <c r="K88" s="75">
        <v>1</v>
      </c>
      <c r="L88" s="77">
        <f t="shared" si="29"/>
        <v>624</v>
      </c>
      <c r="M88" s="98" t="s">
        <v>235</v>
      </c>
      <c r="N88" s="84" t="str">
        <f t="shared" si="30"/>
        <v>正确</v>
      </c>
      <c r="O88" s="75">
        <v>1</v>
      </c>
      <c r="P88" s="77">
        <f t="shared" si="31"/>
        <v>267</v>
      </c>
      <c r="Q88" s="84"/>
      <c r="R88" s="84" t="str">
        <f t="shared" si="32"/>
        <v/>
      </c>
      <c r="S88" s="75"/>
      <c r="T88" s="77" t="str">
        <f t="shared" si="33"/>
        <v>0</v>
      </c>
      <c r="U88" s="84"/>
      <c r="V88" s="84"/>
      <c r="W88" s="75"/>
      <c r="X88" s="77" t="str">
        <f t="shared" si="18"/>
        <v>0</v>
      </c>
      <c r="Y88" s="88">
        <f>ROUND((G88*60*H88)*1.3,0)+L88*K88+P88*O88+T88*S88+X88*W88</f>
        <v>1147</v>
      </c>
      <c r="Z88" s="89">
        <f t="shared" si="21"/>
        <v>202</v>
      </c>
      <c r="AA88" s="90">
        <f t="shared" si="34"/>
        <v>512</v>
      </c>
      <c r="AB88" s="81">
        <f t="shared" si="22"/>
        <v>12600</v>
      </c>
      <c r="AC88" s="123" t="s">
        <v>238</v>
      </c>
      <c r="AE88" s="124">
        <v>2079</v>
      </c>
      <c r="AF88" s="82" t="str">
        <f t="shared" si="25"/>
        <v>水晶耳罩</v>
      </c>
      <c r="AG88" s="82">
        <f t="shared" si="26"/>
        <v>51</v>
      </c>
      <c r="AH88" s="82">
        <f t="shared" si="27"/>
        <v>299</v>
      </c>
      <c r="AK88" s="91">
        <v>2087</v>
      </c>
      <c r="AL88" s="82" t="str">
        <f t="shared" si="23"/>
        <v>女孩最爱</v>
      </c>
      <c r="AM88" s="82">
        <f t="shared" si="24"/>
        <v>58</v>
      </c>
    </row>
  </sheetData>
  <phoneticPr fontId="4" type="noConversion"/>
  <conditionalFormatting sqref="V36 M74 O82:O83 O22 J20 M79 O87:O88 V41 O24 J21:K88 N20:N88 R20:R88">
    <cfRule type="containsText" dxfId="6" priority="4" operator="containsText" text="正确">
      <formula>NOT(ISERROR(SEARCH("正确",J20)))</formula>
    </cfRule>
  </conditionalFormatting>
  <conditionalFormatting sqref="V77:V78 V36 M74 O82:O83 O22 J20 V80:V83 V85:V87 V63 M79 O87:O88 V43:V46 V55:V59 V48:V53 V41 O24 J21:K88 N20:N88 R20:R88">
    <cfRule type="containsText" dxfId="5" priority="3" operator="containsText" text="出错了">
      <formula>NOT(ISERROR(SEARCH("出错了",J20)))</formula>
    </cfRule>
  </conditionalFormatting>
  <conditionalFormatting sqref="V65">
    <cfRule type="containsText" dxfId="4" priority="2" operator="containsText" text="正确">
      <formula>NOT(ISERROR(SEARCH("正确",V65)))</formula>
    </cfRule>
  </conditionalFormatting>
  <conditionalFormatting sqref="V65">
    <cfRule type="containsText" dxfId="3" priority="1" operator="containsText" text="出错了">
      <formula>NOT(ISERROR(SEARCH("出错了",V65)))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88"/>
  <sheetViews>
    <sheetView topLeftCell="A61" workbookViewId="0">
      <selection activeCell="C88" sqref="C88"/>
    </sheetView>
  </sheetViews>
  <sheetFormatPr defaultRowHeight="13.5"/>
  <cols>
    <col min="1" max="1" width="4.375" style="82" customWidth="1"/>
    <col min="2" max="2" width="7.75" style="82" customWidth="1"/>
    <col min="3" max="3" width="9" style="82"/>
    <col min="4" max="4" width="6.625" style="82" customWidth="1"/>
    <col min="5" max="7" width="4.625" style="82" customWidth="1"/>
    <col min="8" max="8" width="6.625" style="82" customWidth="1"/>
    <col min="9" max="9" width="6.5" style="82" customWidth="1"/>
    <col min="10" max="12" width="4.625" style="82" customWidth="1"/>
    <col min="13" max="13" width="6.75" style="82" customWidth="1"/>
    <col min="14" max="16" width="4.625" style="82" customWidth="1"/>
    <col min="17" max="17" width="6.375" style="82" customWidth="1"/>
    <col min="18" max="20" width="4.625" style="82" customWidth="1"/>
    <col min="21" max="21" width="6.125" style="82" customWidth="1"/>
    <col min="22" max="25" width="4.625" style="82" customWidth="1"/>
    <col min="26" max="26" width="6.625" style="82" customWidth="1"/>
    <col min="27" max="27" width="6.75" style="82" customWidth="1"/>
    <col min="28" max="28" width="9" style="81"/>
    <col min="29" max="29" width="15" style="81" customWidth="1"/>
    <col min="30" max="30" width="29" style="82" customWidth="1"/>
    <col min="31" max="32" width="9" style="82"/>
    <col min="33" max="33" width="4.625" style="82" customWidth="1"/>
    <col min="34" max="34" width="7.375" style="82" customWidth="1"/>
    <col min="35" max="35" width="35.25" style="82" customWidth="1"/>
    <col min="36" max="36" width="11" style="82" customWidth="1"/>
    <col min="37" max="16384" width="9" style="82"/>
  </cols>
  <sheetData>
    <row r="1" spans="1:45">
      <c r="A1" s="75" t="s">
        <v>117</v>
      </c>
      <c r="B1" s="76" t="s">
        <v>118</v>
      </c>
      <c r="C1" s="75" t="s">
        <v>119</v>
      </c>
      <c r="D1" s="76" t="s">
        <v>118</v>
      </c>
      <c r="E1" s="75" t="s">
        <v>120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124</v>
      </c>
      <c r="N1" s="75" t="s">
        <v>125</v>
      </c>
      <c r="O1" s="75" t="s">
        <v>126</v>
      </c>
      <c r="P1" s="75" t="s">
        <v>128</v>
      </c>
      <c r="Q1" s="75" t="s">
        <v>124</v>
      </c>
      <c r="R1" s="75" t="s">
        <v>125</v>
      </c>
      <c r="S1" s="75" t="s">
        <v>126</v>
      </c>
      <c r="T1" s="75" t="s">
        <v>128</v>
      </c>
      <c r="U1" s="75" t="s">
        <v>124</v>
      </c>
      <c r="V1" s="75" t="s">
        <v>125</v>
      </c>
      <c r="W1" s="75" t="s">
        <v>126</v>
      </c>
      <c r="X1" s="77" t="s">
        <v>128</v>
      </c>
      <c r="Y1" s="78" t="s">
        <v>129</v>
      </c>
      <c r="Z1" s="79" t="s">
        <v>130</v>
      </c>
      <c r="AA1" s="80" t="s">
        <v>131</v>
      </c>
      <c r="AB1" s="81" t="s">
        <v>132</v>
      </c>
      <c r="AC1" s="81" t="s">
        <v>133</v>
      </c>
      <c r="AL1" s="128" t="s">
        <v>319</v>
      </c>
      <c r="AM1" s="128" t="s">
        <v>320</v>
      </c>
      <c r="AN1" s="128" t="s">
        <v>321</v>
      </c>
      <c r="AO1" s="128" t="s">
        <v>322</v>
      </c>
      <c r="AP1" s="128" t="s">
        <v>323</v>
      </c>
      <c r="AQ1" s="128" t="s">
        <v>324</v>
      </c>
      <c r="AR1" s="128" t="s">
        <v>325</v>
      </c>
    </row>
    <row r="2" spans="1:45">
      <c r="A2" s="75">
        <v>1</v>
      </c>
      <c r="B2" s="83">
        <v>2001</v>
      </c>
      <c r="C2" s="84" t="s">
        <v>134</v>
      </c>
      <c r="D2" s="83">
        <v>2001</v>
      </c>
      <c r="E2" s="75">
        <v>1</v>
      </c>
      <c r="F2" s="75">
        <v>1</v>
      </c>
      <c r="G2" s="85">
        <v>2</v>
      </c>
      <c r="H2" s="86">
        <v>1.2500000000000001E-2</v>
      </c>
      <c r="I2" s="87"/>
      <c r="J2" s="84"/>
      <c r="K2" s="75"/>
      <c r="L2" s="84">
        <v>1</v>
      </c>
      <c r="M2" s="84"/>
      <c r="N2" s="84"/>
      <c r="O2" s="75"/>
      <c r="P2" s="75"/>
      <c r="Q2" s="84"/>
      <c r="R2" s="84"/>
      <c r="S2" s="75"/>
      <c r="T2" s="77"/>
      <c r="U2" s="84"/>
      <c r="V2" s="84"/>
      <c r="W2" s="75"/>
      <c r="X2" s="77"/>
      <c r="Y2" s="88">
        <f t="shared" ref="Y2:Y21" si="0">ROUND(G2*60*H2,0)+L2</f>
        <v>3</v>
      </c>
      <c r="Z2" s="89">
        <f t="shared" ref="Z2:Z65" si="1">ROUND(F2*10*(E2*5+G2)%*(1+(F2-1)%),0)</f>
        <v>1</v>
      </c>
      <c r="AA2" s="90">
        <f t="shared" ref="AA2:AA21" si="2">Z2+IF(I2="","0",VLOOKUP(I2,$C$2:$AA$88,26,FALSE)*K2)+IF(M2="","0",VLOOKUP(M2,$C$2:$AA$88,26,FALSE)*O2)+IF(Q2="","0",VLOOKUP(Q2,$C$2:$AA$88,26,FALSE)*S2)+IF(U2="","0",VLOOKUP(U2,$C$2:$AA$88,26,FALSE)*W2)</f>
        <v>1</v>
      </c>
      <c r="AB2" s="81">
        <f t="shared" ref="AB2:AB65" si="3">G2*60</f>
        <v>120</v>
      </c>
      <c r="AC2" s="75" t="s">
        <v>135</v>
      </c>
      <c r="AK2" s="126">
        <v>2001</v>
      </c>
      <c r="AL2" s="82">
        <f>VLOOKUP(AK2,$B$2:$E$88,4,FALSE)</f>
        <v>1</v>
      </c>
      <c r="AM2" s="82">
        <f>VLOOKUP(AK2,$B$2:$F$88,5,FALSE)</f>
        <v>1</v>
      </c>
      <c r="AN2" s="82">
        <f>VLOOKUP(AK2,$B$2:$AB$88,27,FALSE)</f>
        <v>120</v>
      </c>
      <c r="AO2" s="82">
        <f>VLOOKUP(AK2,$B$2:$AB$88,24,FALSE)</f>
        <v>3</v>
      </c>
      <c r="AP2" s="82">
        <f>VLOOKUP(AK2,$B$2:$AB$88,25,FALSE)</f>
        <v>1</v>
      </c>
      <c r="AQ2" s="82">
        <f>VLOOKUP(AK2,$B$2:$AB$88,26,FALSE)</f>
        <v>1</v>
      </c>
      <c r="AR2" s="82">
        <f>ROUND((1/AM2*0.8*AO2)/(1+AL2%),0)</f>
        <v>2</v>
      </c>
      <c r="AS2" s="82">
        <f>IF(AM2&gt;1,AL2+1,AL2)</f>
        <v>1</v>
      </c>
    </row>
    <row r="3" spans="1:45">
      <c r="A3" s="75">
        <v>3</v>
      </c>
      <c r="B3" s="83">
        <v>2003</v>
      </c>
      <c r="C3" s="84" t="s">
        <v>136</v>
      </c>
      <c r="D3" s="83">
        <v>2003</v>
      </c>
      <c r="E3" s="75">
        <v>3</v>
      </c>
      <c r="F3" s="75">
        <v>1</v>
      </c>
      <c r="G3" s="85">
        <v>5</v>
      </c>
      <c r="H3" s="86">
        <v>1.17E-2</v>
      </c>
      <c r="I3" s="87"/>
      <c r="J3" s="84"/>
      <c r="K3" s="75"/>
      <c r="L3" s="84">
        <v>2</v>
      </c>
      <c r="M3" s="84"/>
      <c r="N3" s="84"/>
      <c r="O3" s="75"/>
      <c r="P3" s="75"/>
      <c r="Q3" s="84"/>
      <c r="R3" s="84"/>
      <c r="S3" s="75"/>
      <c r="T3" s="77"/>
      <c r="U3" s="84"/>
      <c r="V3" s="84"/>
      <c r="W3" s="75"/>
      <c r="X3" s="77"/>
      <c r="Y3" s="88">
        <f t="shared" si="0"/>
        <v>6</v>
      </c>
      <c r="Z3" s="89">
        <f t="shared" si="1"/>
        <v>2</v>
      </c>
      <c r="AA3" s="90">
        <f t="shared" si="2"/>
        <v>2</v>
      </c>
      <c r="AB3" s="81">
        <f t="shared" si="3"/>
        <v>300</v>
      </c>
      <c r="AC3" s="75" t="s">
        <v>135</v>
      </c>
      <c r="AK3" s="126">
        <v>2002</v>
      </c>
      <c r="AL3" s="82">
        <f t="shared" ref="AL3:AL66" si="4">VLOOKUP(AK3,$B$2:$E$88,4,FALSE)</f>
        <v>2</v>
      </c>
      <c r="AM3" s="82">
        <f t="shared" ref="AM3:AM66" si="5">VLOOKUP(AK3,$B$2:$F$88,5,FALSE)</f>
        <v>2</v>
      </c>
      <c r="AN3" s="82">
        <f t="shared" ref="AN3:AN66" si="6">VLOOKUP(AK3,$B$2:$AB$88,27,FALSE)</f>
        <v>180</v>
      </c>
      <c r="AO3" s="82">
        <f t="shared" ref="AO3:AO66" si="7">VLOOKUP(AK3,$B$2:$AB$88,24,FALSE)</f>
        <v>16</v>
      </c>
      <c r="AP3" s="82">
        <f t="shared" ref="AP3:AP66" si="8">VLOOKUP(AK3,$B$2:$AB$88,25,FALSE)</f>
        <v>3</v>
      </c>
      <c r="AQ3" s="82">
        <f t="shared" ref="AQ3:AQ66" si="9">VLOOKUP(AK3,$B$2:$AB$88,26,FALSE)</f>
        <v>5</v>
      </c>
      <c r="AR3" s="82">
        <f t="shared" ref="AR3:AR66" si="10">ROUND((1/AM3*0.8*AO3)/(1+AL3%),0)</f>
        <v>6</v>
      </c>
      <c r="AS3" s="82">
        <f t="shared" ref="AS3:AS66" si="11">IF(AM3&gt;1,AL3+1,AL3)</f>
        <v>3</v>
      </c>
    </row>
    <row r="4" spans="1:45">
      <c r="A4" s="75">
        <v>4</v>
      </c>
      <c r="B4" s="83">
        <v>2005</v>
      </c>
      <c r="C4" s="84" t="s">
        <v>137</v>
      </c>
      <c r="D4" s="83">
        <v>2005</v>
      </c>
      <c r="E4" s="75">
        <v>4</v>
      </c>
      <c r="F4" s="75">
        <v>1</v>
      </c>
      <c r="G4" s="85">
        <v>10</v>
      </c>
      <c r="H4" s="86">
        <v>1.0800000000000001E-2</v>
      </c>
      <c r="I4" s="87"/>
      <c r="J4" s="84"/>
      <c r="K4" s="75"/>
      <c r="L4" s="84">
        <v>3</v>
      </c>
      <c r="M4" s="84"/>
      <c r="N4" s="84"/>
      <c r="O4" s="75"/>
      <c r="P4" s="75"/>
      <c r="Q4" s="84"/>
      <c r="R4" s="84"/>
      <c r="S4" s="75"/>
      <c r="T4" s="77"/>
      <c r="U4" s="84"/>
      <c r="V4" s="84"/>
      <c r="W4" s="75"/>
      <c r="X4" s="77"/>
      <c r="Y4" s="88">
        <f t="shared" si="0"/>
        <v>9</v>
      </c>
      <c r="Z4" s="89">
        <f t="shared" si="1"/>
        <v>3</v>
      </c>
      <c r="AA4" s="90">
        <f t="shared" si="2"/>
        <v>3</v>
      </c>
      <c r="AB4" s="81">
        <f t="shared" si="3"/>
        <v>600</v>
      </c>
      <c r="AC4" s="75" t="s">
        <v>135</v>
      </c>
      <c r="AK4" s="126">
        <v>2003</v>
      </c>
      <c r="AL4" s="82">
        <f t="shared" si="4"/>
        <v>3</v>
      </c>
      <c r="AM4" s="82">
        <f t="shared" si="5"/>
        <v>1</v>
      </c>
      <c r="AN4" s="82">
        <f t="shared" si="6"/>
        <v>300</v>
      </c>
      <c r="AO4" s="82">
        <f t="shared" si="7"/>
        <v>6</v>
      </c>
      <c r="AP4" s="82">
        <f t="shared" si="8"/>
        <v>2</v>
      </c>
      <c r="AQ4" s="82">
        <f t="shared" si="9"/>
        <v>2</v>
      </c>
      <c r="AR4" s="82">
        <f t="shared" si="10"/>
        <v>5</v>
      </c>
      <c r="AS4" s="82">
        <f t="shared" si="11"/>
        <v>3</v>
      </c>
    </row>
    <row r="5" spans="1:45">
      <c r="A5" s="75">
        <v>7</v>
      </c>
      <c r="B5" s="83">
        <v>2010</v>
      </c>
      <c r="C5" s="84" t="s">
        <v>138</v>
      </c>
      <c r="D5" s="83">
        <v>2010</v>
      </c>
      <c r="E5" s="75">
        <v>8</v>
      </c>
      <c r="F5" s="75">
        <v>1</v>
      </c>
      <c r="G5" s="85">
        <v>15</v>
      </c>
      <c r="H5" s="86">
        <v>0.01</v>
      </c>
      <c r="I5" s="87"/>
      <c r="J5" s="84"/>
      <c r="K5" s="75"/>
      <c r="L5" s="84">
        <v>5</v>
      </c>
      <c r="M5" s="84"/>
      <c r="N5" s="84"/>
      <c r="O5" s="75"/>
      <c r="P5" s="75"/>
      <c r="Q5" s="84"/>
      <c r="R5" s="84"/>
      <c r="S5" s="75"/>
      <c r="T5" s="77"/>
      <c r="U5" s="84"/>
      <c r="V5" s="84"/>
      <c r="W5" s="75"/>
      <c r="X5" s="77"/>
      <c r="Y5" s="88">
        <f t="shared" si="0"/>
        <v>14</v>
      </c>
      <c r="Z5" s="89">
        <f t="shared" si="1"/>
        <v>6</v>
      </c>
      <c r="AA5" s="90">
        <f t="shared" si="2"/>
        <v>6</v>
      </c>
      <c r="AB5" s="81">
        <f t="shared" si="3"/>
        <v>900</v>
      </c>
      <c r="AC5" s="75" t="s">
        <v>135</v>
      </c>
      <c r="AK5" s="126">
        <v>2004</v>
      </c>
      <c r="AL5" s="82">
        <f t="shared" si="4"/>
        <v>5</v>
      </c>
      <c r="AM5" s="82">
        <f t="shared" si="5"/>
        <v>2</v>
      </c>
      <c r="AN5" s="82">
        <f t="shared" si="6"/>
        <v>360</v>
      </c>
      <c r="AO5" s="82">
        <f t="shared" si="7"/>
        <v>30</v>
      </c>
      <c r="AP5" s="82">
        <f t="shared" si="8"/>
        <v>6</v>
      </c>
      <c r="AQ5" s="82">
        <f t="shared" si="9"/>
        <v>10</v>
      </c>
      <c r="AR5" s="82">
        <f t="shared" si="10"/>
        <v>11</v>
      </c>
      <c r="AS5" s="82">
        <f t="shared" si="11"/>
        <v>6</v>
      </c>
    </row>
    <row r="6" spans="1:45">
      <c r="A6" s="75">
        <v>10</v>
      </c>
      <c r="B6" s="83">
        <v>2014</v>
      </c>
      <c r="C6" s="84" t="s">
        <v>139</v>
      </c>
      <c r="D6" s="83">
        <v>2014</v>
      </c>
      <c r="E6" s="75">
        <v>11</v>
      </c>
      <c r="F6" s="75">
        <v>1</v>
      </c>
      <c r="G6" s="85">
        <v>20</v>
      </c>
      <c r="H6" s="86">
        <v>0.01</v>
      </c>
      <c r="I6" s="87"/>
      <c r="J6" s="84"/>
      <c r="K6" s="75"/>
      <c r="L6" s="84">
        <v>6</v>
      </c>
      <c r="M6" s="84"/>
      <c r="N6" s="84"/>
      <c r="O6" s="75"/>
      <c r="P6" s="75"/>
      <c r="Q6" s="84"/>
      <c r="R6" s="84"/>
      <c r="S6" s="75"/>
      <c r="T6" s="77"/>
      <c r="U6" s="84"/>
      <c r="V6" s="84"/>
      <c r="W6" s="75"/>
      <c r="X6" s="77"/>
      <c r="Y6" s="88">
        <f t="shared" si="0"/>
        <v>18</v>
      </c>
      <c r="Z6" s="89">
        <f t="shared" si="1"/>
        <v>8</v>
      </c>
      <c r="AA6" s="90">
        <f t="shared" si="2"/>
        <v>8</v>
      </c>
      <c r="AB6" s="81">
        <f t="shared" si="3"/>
        <v>1200</v>
      </c>
      <c r="AC6" s="75" t="s">
        <v>135</v>
      </c>
      <c r="AK6" s="126">
        <v>2005</v>
      </c>
      <c r="AL6" s="82">
        <f t="shared" si="4"/>
        <v>4</v>
      </c>
      <c r="AM6" s="82">
        <f t="shared" si="5"/>
        <v>1</v>
      </c>
      <c r="AN6" s="82">
        <f t="shared" si="6"/>
        <v>600</v>
      </c>
      <c r="AO6" s="82">
        <f t="shared" si="7"/>
        <v>9</v>
      </c>
      <c r="AP6" s="82">
        <f t="shared" si="8"/>
        <v>3</v>
      </c>
      <c r="AQ6" s="82">
        <f t="shared" si="9"/>
        <v>3</v>
      </c>
      <c r="AR6" s="82">
        <f t="shared" si="10"/>
        <v>7</v>
      </c>
      <c r="AS6" s="82">
        <f t="shared" si="11"/>
        <v>4</v>
      </c>
    </row>
    <row r="7" spans="1:45">
      <c r="A7" s="75">
        <v>12</v>
      </c>
      <c r="B7" s="83">
        <v>2018</v>
      </c>
      <c r="C7" s="84" t="s">
        <v>140</v>
      </c>
      <c r="D7" s="83">
        <v>2018</v>
      </c>
      <c r="E7" s="75">
        <v>14</v>
      </c>
      <c r="F7" s="75">
        <v>1</v>
      </c>
      <c r="G7" s="85">
        <v>30</v>
      </c>
      <c r="H7" s="86">
        <v>9.4000000000000004E-3</v>
      </c>
      <c r="I7" s="87"/>
      <c r="J7" s="84"/>
      <c r="K7" s="75"/>
      <c r="L7" s="84">
        <v>13</v>
      </c>
      <c r="M7" s="84"/>
      <c r="N7" s="84"/>
      <c r="O7" s="75"/>
      <c r="P7" s="75"/>
      <c r="Q7" s="84"/>
      <c r="R7" s="84"/>
      <c r="S7" s="75"/>
      <c r="T7" s="77"/>
      <c r="U7" s="84"/>
      <c r="V7" s="84"/>
      <c r="W7" s="75"/>
      <c r="X7" s="77"/>
      <c r="Y7" s="88">
        <f t="shared" si="0"/>
        <v>30</v>
      </c>
      <c r="Z7" s="89">
        <f t="shared" si="1"/>
        <v>10</v>
      </c>
      <c r="AA7" s="90">
        <f t="shared" si="2"/>
        <v>10</v>
      </c>
      <c r="AB7" s="81">
        <f t="shared" si="3"/>
        <v>1800</v>
      </c>
      <c r="AC7" s="75" t="s">
        <v>135</v>
      </c>
      <c r="AK7" s="126">
        <v>2006</v>
      </c>
      <c r="AL7" s="82">
        <f t="shared" si="4"/>
        <v>7</v>
      </c>
      <c r="AM7" s="82">
        <f t="shared" si="5"/>
        <v>2</v>
      </c>
      <c r="AN7" s="82">
        <f t="shared" si="6"/>
        <v>300</v>
      </c>
      <c r="AO7" s="82">
        <f t="shared" si="7"/>
        <v>19</v>
      </c>
      <c r="AP7" s="82">
        <f t="shared" si="8"/>
        <v>8</v>
      </c>
      <c r="AQ7" s="82">
        <f t="shared" si="9"/>
        <v>13</v>
      </c>
      <c r="AR7" s="82">
        <f t="shared" si="10"/>
        <v>7</v>
      </c>
      <c r="AS7" s="82">
        <f t="shared" si="11"/>
        <v>8</v>
      </c>
    </row>
    <row r="8" spans="1:45">
      <c r="A8" s="75">
        <v>16</v>
      </c>
      <c r="B8" s="83">
        <v>2023</v>
      </c>
      <c r="C8" s="84" t="s">
        <v>141</v>
      </c>
      <c r="D8" s="83">
        <v>2023</v>
      </c>
      <c r="E8" s="75">
        <v>17</v>
      </c>
      <c r="F8" s="75">
        <v>1</v>
      </c>
      <c r="G8" s="85">
        <v>45</v>
      </c>
      <c r="H8" s="86">
        <v>8.8999999999999999E-3</v>
      </c>
      <c r="I8" s="87"/>
      <c r="J8" s="84"/>
      <c r="K8" s="75"/>
      <c r="L8" s="84">
        <v>25</v>
      </c>
      <c r="M8" s="84"/>
      <c r="N8" s="84"/>
      <c r="O8" s="75"/>
      <c r="P8" s="75"/>
      <c r="Q8" s="84"/>
      <c r="R8" s="84"/>
      <c r="S8" s="75"/>
      <c r="T8" s="77"/>
      <c r="U8" s="84"/>
      <c r="V8" s="84"/>
      <c r="W8" s="75"/>
      <c r="X8" s="77"/>
      <c r="Y8" s="88">
        <f t="shared" si="0"/>
        <v>49</v>
      </c>
      <c r="Z8" s="89">
        <f t="shared" si="1"/>
        <v>13</v>
      </c>
      <c r="AA8" s="90">
        <f t="shared" si="2"/>
        <v>13</v>
      </c>
      <c r="AB8" s="81">
        <f t="shared" si="3"/>
        <v>2700</v>
      </c>
      <c r="AC8" s="75" t="s">
        <v>135</v>
      </c>
      <c r="AK8" s="126">
        <v>2007</v>
      </c>
      <c r="AL8" s="82">
        <f t="shared" si="4"/>
        <v>2</v>
      </c>
      <c r="AM8" s="82">
        <f t="shared" si="5"/>
        <v>1</v>
      </c>
      <c r="AN8" s="82">
        <f t="shared" si="6"/>
        <v>240</v>
      </c>
      <c r="AO8" s="82">
        <f t="shared" si="7"/>
        <v>3</v>
      </c>
      <c r="AP8" s="82">
        <f t="shared" si="8"/>
        <v>1</v>
      </c>
      <c r="AQ8" s="82">
        <f t="shared" si="9"/>
        <v>1</v>
      </c>
      <c r="AR8" s="82">
        <f t="shared" si="10"/>
        <v>2</v>
      </c>
      <c r="AS8" s="82">
        <f t="shared" si="11"/>
        <v>2</v>
      </c>
    </row>
    <row r="9" spans="1:45">
      <c r="A9" s="75">
        <v>19</v>
      </c>
      <c r="B9" s="83">
        <v>2027</v>
      </c>
      <c r="C9" s="84" t="s">
        <v>142</v>
      </c>
      <c r="D9" s="83">
        <v>2027</v>
      </c>
      <c r="E9" s="75">
        <v>21</v>
      </c>
      <c r="F9" s="75">
        <v>1</v>
      </c>
      <c r="G9" s="85">
        <v>60</v>
      </c>
      <c r="H9" s="86">
        <v>8.6E-3</v>
      </c>
      <c r="I9" s="87"/>
      <c r="J9" s="84"/>
      <c r="K9" s="75"/>
      <c r="L9" s="84">
        <v>12</v>
      </c>
      <c r="M9" s="84"/>
      <c r="N9" s="84"/>
      <c r="O9" s="75"/>
      <c r="P9" s="75"/>
      <c r="Q9" s="84"/>
      <c r="R9" s="84"/>
      <c r="S9" s="75"/>
      <c r="T9" s="77"/>
      <c r="U9" s="84"/>
      <c r="V9" s="84"/>
      <c r="W9" s="75"/>
      <c r="X9" s="77"/>
      <c r="Y9" s="88">
        <f t="shared" si="0"/>
        <v>43</v>
      </c>
      <c r="Z9" s="89">
        <f t="shared" si="1"/>
        <v>17</v>
      </c>
      <c r="AA9" s="90">
        <f t="shared" si="2"/>
        <v>17</v>
      </c>
      <c r="AB9" s="81">
        <f t="shared" si="3"/>
        <v>3600</v>
      </c>
      <c r="AC9" s="75" t="s">
        <v>135</v>
      </c>
      <c r="AK9" s="126">
        <v>2008</v>
      </c>
      <c r="AL9" s="82">
        <f t="shared" si="4"/>
        <v>8</v>
      </c>
      <c r="AM9" s="82">
        <f t="shared" si="5"/>
        <v>2</v>
      </c>
      <c r="AN9" s="82">
        <f t="shared" si="6"/>
        <v>600</v>
      </c>
      <c r="AO9" s="82">
        <f t="shared" si="7"/>
        <v>37</v>
      </c>
      <c r="AP9" s="82">
        <f t="shared" si="8"/>
        <v>10</v>
      </c>
      <c r="AQ9" s="82">
        <f t="shared" si="9"/>
        <v>14</v>
      </c>
      <c r="AR9" s="82">
        <f t="shared" si="10"/>
        <v>14</v>
      </c>
      <c r="AS9" s="82">
        <f t="shared" si="11"/>
        <v>9</v>
      </c>
    </row>
    <row r="10" spans="1:45">
      <c r="A10" s="75">
        <v>22</v>
      </c>
      <c r="B10" s="83">
        <v>2032</v>
      </c>
      <c r="C10" s="84" t="s">
        <v>143</v>
      </c>
      <c r="D10" s="83">
        <v>2032</v>
      </c>
      <c r="E10" s="75">
        <v>28</v>
      </c>
      <c r="F10" s="75">
        <v>1</v>
      </c>
      <c r="G10" s="85">
        <v>80</v>
      </c>
      <c r="H10" s="86">
        <v>8.5199999999999998E-3</v>
      </c>
      <c r="I10" s="87"/>
      <c r="J10" s="84"/>
      <c r="K10" s="75"/>
      <c r="L10" s="84">
        <v>28</v>
      </c>
      <c r="M10" s="84"/>
      <c r="N10" s="84"/>
      <c r="O10" s="75"/>
      <c r="P10" s="75"/>
      <c r="Q10" s="84"/>
      <c r="R10" s="84"/>
      <c r="S10" s="75"/>
      <c r="T10" s="77"/>
      <c r="U10" s="84"/>
      <c r="V10" s="84"/>
      <c r="W10" s="75"/>
      <c r="X10" s="77"/>
      <c r="Y10" s="88">
        <f t="shared" si="0"/>
        <v>69</v>
      </c>
      <c r="Z10" s="89">
        <f t="shared" si="1"/>
        <v>22</v>
      </c>
      <c r="AA10" s="90">
        <f t="shared" si="2"/>
        <v>22</v>
      </c>
      <c r="AB10" s="81">
        <f t="shared" si="3"/>
        <v>4800</v>
      </c>
      <c r="AC10" s="75" t="s">
        <v>135</v>
      </c>
      <c r="AK10" s="126">
        <v>2009</v>
      </c>
      <c r="AL10" s="82">
        <f t="shared" si="4"/>
        <v>5</v>
      </c>
      <c r="AM10" s="82">
        <f t="shared" si="5"/>
        <v>2</v>
      </c>
      <c r="AN10" s="82">
        <f t="shared" si="6"/>
        <v>240</v>
      </c>
      <c r="AO10" s="82">
        <f t="shared" si="7"/>
        <v>60</v>
      </c>
      <c r="AP10" s="82">
        <f t="shared" si="8"/>
        <v>6</v>
      </c>
      <c r="AQ10" s="82">
        <f t="shared" si="9"/>
        <v>12</v>
      </c>
      <c r="AR10" s="82">
        <f t="shared" si="10"/>
        <v>23</v>
      </c>
      <c r="AS10" s="82">
        <f t="shared" si="11"/>
        <v>6</v>
      </c>
    </row>
    <row r="11" spans="1:45">
      <c r="A11" s="75">
        <v>25</v>
      </c>
      <c r="B11" s="83">
        <v>2036</v>
      </c>
      <c r="C11" s="84" t="s">
        <v>144</v>
      </c>
      <c r="D11" s="83">
        <v>2036</v>
      </c>
      <c r="E11" s="75">
        <v>24</v>
      </c>
      <c r="F11" s="75">
        <v>1</v>
      </c>
      <c r="G11" s="85">
        <v>90</v>
      </c>
      <c r="H11" s="86">
        <v>8.4700000000000001E-3</v>
      </c>
      <c r="I11" s="87"/>
      <c r="J11" s="84"/>
      <c r="K11" s="75"/>
      <c r="L11" s="84">
        <v>31</v>
      </c>
      <c r="M11" s="84"/>
      <c r="N11" s="84"/>
      <c r="O11" s="75"/>
      <c r="P11" s="75"/>
      <c r="Q11" s="84"/>
      <c r="R11" s="84"/>
      <c r="S11" s="75"/>
      <c r="T11" s="77"/>
      <c r="U11" s="84"/>
      <c r="V11" s="84"/>
      <c r="W11" s="75"/>
      <c r="X11" s="77"/>
      <c r="Y11" s="88">
        <f t="shared" si="0"/>
        <v>77</v>
      </c>
      <c r="Z11" s="89">
        <f t="shared" si="1"/>
        <v>21</v>
      </c>
      <c r="AA11" s="90">
        <f t="shared" si="2"/>
        <v>21</v>
      </c>
      <c r="AB11" s="81">
        <f t="shared" si="3"/>
        <v>5400</v>
      </c>
      <c r="AC11" s="75" t="s">
        <v>135</v>
      </c>
      <c r="AK11" s="126">
        <v>2010</v>
      </c>
      <c r="AL11" s="82">
        <f t="shared" si="4"/>
        <v>8</v>
      </c>
      <c r="AM11" s="82">
        <f t="shared" si="5"/>
        <v>1</v>
      </c>
      <c r="AN11" s="82">
        <f t="shared" si="6"/>
        <v>900</v>
      </c>
      <c r="AO11" s="82">
        <f t="shared" si="7"/>
        <v>14</v>
      </c>
      <c r="AP11" s="82">
        <f t="shared" si="8"/>
        <v>6</v>
      </c>
      <c r="AQ11" s="82">
        <f t="shared" si="9"/>
        <v>6</v>
      </c>
      <c r="AR11" s="82">
        <f t="shared" si="10"/>
        <v>10</v>
      </c>
      <c r="AS11" s="82">
        <f t="shared" si="11"/>
        <v>8</v>
      </c>
    </row>
    <row r="12" spans="1:45">
      <c r="A12" s="75">
        <v>28</v>
      </c>
      <c r="B12" s="83">
        <v>2041</v>
      </c>
      <c r="C12" s="84" t="s">
        <v>145</v>
      </c>
      <c r="D12" s="83">
        <v>2041</v>
      </c>
      <c r="E12" s="75">
        <v>27</v>
      </c>
      <c r="F12" s="75">
        <v>1</v>
      </c>
      <c r="G12" s="85">
        <v>120</v>
      </c>
      <c r="H12" s="86">
        <v>8.4499999999999992E-3</v>
      </c>
      <c r="I12" s="87"/>
      <c r="J12" s="84"/>
      <c r="K12" s="75"/>
      <c r="L12" s="84">
        <v>14</v>
      </c>
      <c r="M12" s="84"/>
      <c r="N12" s="84"/>
      <c r="O12" s="75"/>
      <c r="P12" s="75"/>
      <c r="Q12" s="84"/>
      <c r="R12" s="84"/>
      <c r="S12" s="75"/>
      <c r="T12" s="77"/>
      <c r="U12" s="84"/>
      <c r="V12" s="84"/>
      <c r="W12" s="75"/>
      <c r="X12" s="77"/>
      <c r="Y12" s="88">
        <f t="shared" si="0"/>
        <v>75</v>
      </c>
      <c r="Z12" s="89">
        <f t="shared" si="1"/>
        <v>26</v>
      </c>
      <c r="AA12" s="90">
        <f t="shared" si="2"/>
        <v>26</v>
      </c>
      <c r="AB12" s="81">
        <f t="shared" si="3"/>
        <v>7200</v>
      </c>
      <c r="AC12" s="75" t="s">
        <v>135</v>
      </c>
      <c r="AK12" s="126">
        <v>2011</v>
      </c>
      <c r="AL12" s="82">
        <f t="shared" si="4"/>
        <v>8</v>
      </c>
      <c r="AM12" s="82">
        <f t="shared" si="5"/>
        <v>3</v>
      </c>
      <c r="AN12" s="82">
        <f t="shared" si="6"/>
        <v>360</v>
      </c>
      <c r="AO12" s="82">
        <f t="shared" si="7"/>
        <v>79</v>
      </c>
      <c r="AP12" s="82">
        <f t="shared" si="8"/>
        <v>14</v>
      </c>
      <c r="AQ12" s="82">
        <f t="shared" si="9"/>
        <v>32</v>
      </c>
      <c r="AR12" s="82">
        <f t="shared" si="10"/>
        <v>20</v>
      </c>
      <c r="AS12" s="82">
        <f t="shared" si="11"/>
        <v>9</v>
      </c>
    </row>
    <row r="13" spans="1:45">
      <c r="A13" s="75">
        <v>32</v>
      </c>
      <c r="B13" s="83">
        <v>2048</v>
      </c>
      <c r="C13" s="84" t="s">
        <v>146</v>
      </c>
      <c r="D13" s="83">
        <v>2048</v>
      </c>
      <c r="E13" s="75">
        <v>29</v>
      </c>
      <c r="F13" s="75">
        <v>1</v>
      </c>
      <c r="G13" s="85">
        <v>150</v>
      </c>
      <c r="H13" s="86">
        <v>8.4200000000000004E-3</v>
      </c>
      <c r="I13" s="87"/>
      <c r="J13" s="84"/>
      <c r="K13" s="75"/>
      <c r="L13" s="84">
        <v>13</v>
      </c>
      <c r="M13" s="84"/>
      <c r="N13" s="84"/>
      <c r="O13" s="75"/>
      <c r="P13" s="75"/>
      <c r="Q13" s="84"/>
      <c r="R13" s="84"/>
      <c r="S13" s="75"/>
      <c r="T13" s="77"/>
      <c r="U13" s="84"/>
      <c r="V13" s="84"/>
      <c r="W13" s="75"/>
      <c r="X13" s="77"/>
      <c r="Y13" s="88">
        <f t="shared" si="0"/>
        <v>89</v>
      </c>
      <c r="Z13" s="89">
        <f t="shared" si="1"/>
        <v>30</v>
      </c>
      <c r="AA13" s="90">
        <f t="shared" si="2"/>
        <v>30</v>
      </c>
      <c r="AB13" s="81">
        <f t="shared" si="3"/>
        <v>9000</v>
      </c>
      <c r="AC13" s="75" t="s">
        <v>135</v>
      </c>
      <c r="AK13" s="126">
        <v>2012</v>
      </c>
      <c r="AL13" s="82">
        <f t="shared" si="4"/>
        <v>10</v>
      </c>
      <c r="AM13" s="82">
        <f t="shared" si="5"/>
        <v>2</v>
      </c>
      <c r="AN13" s="82">
        <f t="shared" si="6"/>
        <v>480</v>
      </c>
      <c r="AO13" s="82">
        <f t="shared" si="7"/>
        <v>80</v>
      </c>
      <c r="AP13" s="82">
        <f t="shared" si="8"/>
        <v>12</v>
      </c>
      <c r="AQ13" s="82">
        <f t="shared" si="9"/>
        <v>28</v>
      </c>
      <c r="AR13" s="82">
        <f t="shared" si="10"/>
        <v>29</v>
      </c>
      <c r="AS13" s="82">
        <f t="shared" si="11"/>
        <v>11</v>
      </c>
    </row>
    <row r="14" spans="1:45">
      <c r="A14" s="75">
        <v>35</v>
      </c>
      <c r="B14" s="83">
        <v>2052</v>
      </c>
      <c r="C14" s="84" t="s">
        <v>147</v>
      </c>
      <c r="D14" s="83">
        <v>2052</v>
      </c>
      <c r="E14" s="75">
        <v>32</v>
      </c>
      <c r="F14" s="75">
        <v>1</v>
      </c>
      <c r="G14" s="85">
        <v>60</v>
      </c>
      <c r="H14" s="86">
        <v>8.3700000000000007E-3</v>
      </c>
      <c r="I14" s="87"/>
      <c r="J14" s="84"/>
      <c r="K14" s="75"/>
      <c r="L14" s="84">
        <v>7</v>
      </c>
      <c r="M14" s="84"/>
      <c r="N14" s="84"/>
      <c r="O14" s="75"/>
      <c r="P14" s="75"/>
      <c r="Q14" s="84"/>
      <c r="R14" s="84"/>
      <c r="S14" s="75"/>
      <c r="T14" s="77"/>
      <c r="U14" s="84"/>
      <c r="V14" s="84"/>
      <c r="W14" s="75"/>
      <c r="X14" s="77"/>
      <c r="Y14" s="88">
        <f t="shared" si="0"/>
        <v>37</v>
      </c>
      <c r="Z14" s="89">
        <f t="shared" si="1"/>
        <v>22</v>
      </c>
      <c r="AA14" s="90">
        <f t="shared" si="2"/>
        <v>22</v>
      </c>
      <c r="AB14" s="81">
        <f t="shared" si="3"/>
        <v>3600</v>
      </c>
      <c r="AC14" s="75" t="s">
        <v>148</v>
      </c>
      <c r="AK14" s="127">
        <v>2013</v>
      </c>
      <c r="AL14" s="82">
        <f t="shared" si="4"/>
        <v>13</v>
      </c>
      <c r="AM14" s="82">
        <f t="shared" si="5"/>
        <v>2</v>
      </c>
      <c r="AN14" s="82">
        <f t="shared" si="6"/>
        <v>720</v>
      </c>
      <c r="AO14" s="82">
        <f t="shared" si="7"/>
        <v>91</v>
      </c>
      <c r="AP14" s="82">
        <f t="shared" si="8"/>
        <v>16</v>
      </c>
      <c r="AQ14" s="82">
        <f t="shared" si="9"/>
        <v>39</v>
      </c>
      <c r="AR14" s="82">
        <f t="shared" si="10"/>
        <v>32</v>
      </c>
      <c r="AS14" s="82">
        <f t="shared" si="11"/>
        <v>14</v>
      </c>
    </row>
    <row r="15" spans="1:45">
      <c r="A15" s="75">
        <v>38</v>
      </c>
      <c r="B15" s="83">
        <v>2058</v>
      </c>
      <c r="C15" s="84" t="s">
        <v>149</v>
      </c>
      <c r="D15" s="83">
        <v>2058</v>
      </c>
      <c r="E15" s="75">
        <v>35</v>
      </c>
      <c r="F15" s="75">
        <v>1</v>
      </c>
      <c r="G15" s="85">
        <v>120</v>
      </c>
      <c r="H15" s="86">
        <v>8.3400000000000002E-3</v>
      </c>
      <c r="I15" s="87"/>
      <c r="J15" s="84"/>
      <c r="K15" s="75"/>
      <c r="L15" s="84">
        <v>42</v>
      </c>
      <c r="M15" s="84"/>
      <c r="N15" s="84"/>
      <c r="O15" s="75"/>
      <c r="P15" s="75"/>
      <c r="Q15" s="84"/>
      <c r="R15" s="84"/>
      <c r="S15" s="75"/>
      <c r="T15" s="77"/>
      <c r="U15" s="84"/>
      <c r="V15" s="84"/>
      <c r="W15" s="75"/>
      <c r="X15" s="77"/>
      <c r="Y15" s="88">
        <f t="shared" si="0"/>
        <v>102</v>
      </c>
      <c r="Z15" s="89">
        <f t="shared" si="1"/>
        <v>30</v>
      </c>
      <c r="AA15" s="90">
        <f t="shared" si="2"/>
        <v>30</v>
      </c>
      <c r="AB15" s="81">
        <f t="shared" si="3"/>
        <v>7200</v>
      </c>
      <c r="AC15" s="75" t="s">
        <v>148</v>
      </c>
      <c r="AK15" s="126">
        <v>2014</v>
      </c>
      <c r="AL15" s="82">
        <f t="shared" si="4"/>
        <v>11</v>
      </c>
      <c r="AM15" s="82">
        <f t="shared" si="5"/>
        <v>1</v>
      </c>
      <c r="AN15" s="82">
        <f t="shared" si="6"/>
        <v>1200</v>
      </c>
      <c r="AO15" s="82">
        <f t="shared" si="7"/>
        <v>18</v>
      </c>
      <c r="AP15" s="82">
        <f t="shared" si="8"/>
        <v>8</v>
      </c>
      <c r="AQ15" s="82">
        <f t="shared" si="9"/>
        <v>8</v>
      </c>
      <c r="AR15" s="82">
        <f t="shared" si="10"/>
        <v>13</v>
      </c>
      <c r="AS15" s="82">
        <f t="shared" si="11"/>
        <v>11</v>
      </c>
    </row>
    <row r="16" spans="1:45">
      <c r="A16" s="75">
        <v>42</v>
      </c>
      <c r="B16" s="83">
        <v>2067</v>
      </c>
      <c r="C16" s="84" t="s">
        <v>150</v>
      </c>
      <c r="D16" s="83">
        <v>2067</v>
      </c>
      <c r="E16" s="75">
        <v>38</v>
      </c>
      <c r="F16" s="75">
        <v>1</v>
      </c>
      <c r="G16" s="85">
        <v>180</v>
      </c>
      <c r="H16" s="86">
        <v>8.3000000000000001E-3</v>
      </c>
      <c r="I16" s="87"/>
      <c r="J16" s="84"/>
      <c r="K16" s="75"/>
      <c r="L16" s="84">
        <v>61</v>
      </c>
      <c r="M16" s="84"/>
      <c r="N16" s="84"/>
      <c r="O16" s="75"/>
      <c r="P16" s="75"/>
      <c r="Q16" s="84"/>
      <c r="R16" s="84"/>
      <c r="S16" s="75"/>
      <c r="T16" s="77"/>
      <c r="U16" s="84"/>
      <c r="V16" s="84"/>
      <c r="W16" s="75"/>
      <c r="X16" s="77"/>
      <c r="Y16" s="88">
        <f t="shared" si="0"/>
        <v>151</v>
      </c>
      <c r="Z16" s="89">
        <f t="shared" si="1"/>
        <v>37</v>
      </c>
      <c r="AA16" s="90">
        <f t="shared" si="2"/>
        <v>37</v>
      </c>
      <c r="AB16" s="81">
        <f t="shared" si="3"/>
        <v>10800</v>
      </c>
      <c r="AC16" s="75" t="s">
        <v>148</v>
      </c>
      <c r="AK16" s="126">
        <v>2015</v>
      </c>
      <c r="AL16" s="82">
        <f t="shared" si="4"/>
        <v>11</v>
      </c>
      <c r="AM16" s="82">
        <f t="shared" si="5"/>
        <v>2</v>
      </c>
      <c r="AN16" s="82">
        <f t="shared" si="6"/>
        <v>600</v>
      </c>
      <c r="AO16" s="82">
        <f t="shared" si="7"/>
        <v>84</v>
      </c>
      <c r="AP16" s="82">
        <f t="shared" si="8"/>
        <v>13</v>
      </c>
      <c r="AQ16" s="82">
        <f t="shared" si="9"/>
        <v>29</v>
      </c>
      <c r="AR16" s="82">
        <f t="shared" si="10"/>
        <v>30</v>
      </c>
      <c r="AS16" s="82">
        <f t="shared" si="11"/>
        <v>12</v>
      </c>
    </row>
    <row r="17" spans="1:45">
      <c r="A17" s="75">
        <v>46</v>
      </c>
      <c r="B17" s="83">
        <v>2075</v>
      </c>
      <c r="C17" s="84" t="s">
        <v>151</v>
      </c>
      <c r="D17" s="83">
        <v>2075</v>
      </c>
      <c r="E17" s="75">
        <v>43</v>
      </c>
      <c r="F17" s="75">
        <v>1</v>
      </c>
      <c r="G17" s="85">
        <v>360</v>
      </c>
      <c r="H17" s="86">
        <v>8.2799999999999992E-3</v>
      </c>
      <c r="I17" s="87"/>
      <c r="J17" s="84"/>
      <c r="K17" s="75"/>
      <c r="L17" s="84">
        <v>76</v>
      </c>
      <c r="M17" s="84"/>
      <c r="N17" s="84"/>
      <c r="O17" s="75"/>
      <c r="P17" s="75"/>
      <c r="Q17" s="84"/>
      <c r="R17" s="84"/>
      <c r="S17" s="75"/>
      <c r="T17" s="77"/>
      <c r="U17" s="84"/>
      <c r="V17" s="84"/>
      <c r="W17" s="75"/>
      <c r="X17" s="77"/>
      <c r="Y17" s="88">
        <f t="shared" si="0"/>
        <v>255</v>
      </c>
      <c r="Z17" s="89">
        <f t="shared" si="1"/>
        <v>58</v>
      </c>
      <c r="AA17" s="90">
        <f t="shared" si="2"/>
        <v>58</v>
      </c>
      <c r="AB17" s="81">
        <f t="shared" si="3"/>
        <v>21600</v>
      </c>
      <c r="AC17" s="75" t="s">
        <v>148</v>
      </c>
      <c r="AK17" s="126">
        <v>2016</v>
      </c>
      <c r="AL17" s="82">
        <f t="shared" si="4"/>
        <v>17</v>
      </c>
      <c r="AM17" s="82">
        <f t="shared" si="5"/>
        <v>3</v>
      </c>
      <c r="AN17" s="82">
        <f t="shared" si="6"/>
        <v>1080</v>
      </c>
      <c r="AO17" s="82">
        <f t="shared" si="7"/>
        <v>120</v>
      </c>
      <c r="AP17" s="82">
        <f t="shared" si="8"/>
        <v>32</v>
      </c>
      <c r="AQ17" s="82">
        <f t="shared" si="9"/>
        <v>67</v>
      </c>
      <c r="AR17" s="82">
        <f t="shared" si="10"/>
        <v>27</v>
      </c>
      <c r="AS17" s="82">
        <f t="shared" si="11"/>
        <v>18</v>
      </c>
    </row>
    <row r="18" spans="1:45">
      <c r="A18" s="75">
        <v>4</v>
      </c>
      <c r="B18" s="83">
        <v>2007</v>
      </c>
      <c r="C18" s="93" t="s">
        <v>7</v>
      </c>
      <c r="D18" s="83">
        <v>2007</v>
      </c>
      <c r="E18" s="75">
        <v>2</v>
      </c>
      <c r="F18" s="75">
        <v>1</v>
      </c>
      <c r="G18" s="85">
        <v>4</v>
      </c>
      <c r="H18" s="94">
        <v>1.17E-2</v>
      </c>
      <c r="I18" s="87"/>
      <c r="J18" s="84"/>
      <c r="K18" s="75"/>
      <c r="L18" s="75"/>
      <c r="M18" s="84"/>
      <c r="N18" s="84"/>
      <c r="O18" s="75"/>
      <c r="P18" s="75"/>
      <c r="Q18" s="84"/>
      <c r="R18" s="84"/>
      <c r="S18" s="75"/>
      <c r="T18" s="77"/>
      <c r="U18" s="84"/>
      <c r="V18" s="84"/>
      <c r="W18" s="75"/>
      <c r="X18" s="77"/>
      <c r="Y18" s="88">
        <f t="shared" si="0"/>
        <v>3</v>
      </c>
      <c r="Z18" s="89">
        <f t="shared" si="1"/>
        <v>1</v>
      </c>
      <c r="AA18" s="90">
        <f t="shared" si="2"/>
        <v>1</v>
      </c>
      <c r="AB18" s="81">
        <f t="shared" si="3"/>
        <v>240</v>
      </c>
      <c r="AC18" s="95" t="s">
        <v>152</v>
      </c>
      <c r="AE18" s="11">
        <v>2007</v>
      </c>
      <c r="AF18" s="82" t="str">
        <f t="shared" ref="AF18:AF81" si="12">VLOOKUP(AE18,$B$2:$C$88,2,FALSE)</f>
        <v>橙子</v>
      </c>
      <c r="AG18" s="82">
        <f>VLOOKUP(AE18,$B$2:$E$88,4,FALSE)</f>
        <v>2</v>
      </c>
      <c r="AH18" s="82">
        <f>VLOOKUP(AE18,$B$2:$AA$88,26,FALSE)</f>
        <v>1</v>
      </c>
      <c r="AJ18" s="82">
        <f>VLOOKUP(AE18,$B$2:$AB$88,24,FALSE)</f>
        <v>3</v>
      </c>
      <c r="AK18" s="126">
        <v>2017</v>
      </c>
      <c r="AL18" s="82">
        <f t="shared" si="4"/>
        <v>14</v>
      </c>
      <c r="AM18" s="82">
        <f t="shared" si="5"/>
        <v>2</v>
      </c>
      <c r="AN18" s="82">
        <f t="shared" si="6"/>
        <v>720</v>
      </c>
      <c r="AO18" s="82">
        <f t="shared" si="7"/>
        <v>78</v>
      </c>
      <c r="AP18" s="82">
        <f t="shared" si="8"/>
        <v>17</v>
      </c>
      <c r="AQ18" s="82">
        <f t="shared" si="9"/>
        <v>33</v>
      </c>
      <c r="AR18" s="82">
        <f t="shared" si="10"/>
        <v>27</v>
      </c>
      <c r="AS18" s="82">
        <f t="shared" si="11"/>
        <v>15</v>
      </c>
    </row>
    <row r="19" spans="1:45">
      <c r="A19" s="75">
        <v>10</v>
      </c>
      <c r="B19" s="83">
        <v>2021</v>
      </c>
      <c r="C19" s="93" t="s">
        <v>8</v>
      </c>
      <c r="D19" s="83">
        <v>2021</v>
      </c>
      <c r="E19" s="75">
        <v>9</v>
      </c>
      <c r="F19" s="75">
        <v>1</v>
      </c>
      <c r="G19" s="85">
        <v>16</v>
      </c>
      <c r="H19" s="94">
        <v>1.0800000000000001E-2</v>
      </c>
      <c r="I19" s="87"/>
      <c r="J19" s="84"/>
      <c r="K19" s="75"/>
      <c r="L19" s="75"/>
      <c r="M19" s="84"/>
      <c r="N19" s="84"/>
      <c r="O19" s="75"/>
      <c r="P19" s="75"/>
      <c r="Q19" s="84"/>
      <c r="R19" s="84"/>
      <c r="S19" s="75"/>
      <c r="T19" s="77"/>
      <c r="U19" s="84"/>
      <c r="V19" s="84"/>
      <c r="W19" s="75"/>
      <c r="X19" s="77"/>
      <c r="Y19" s="88">
        <f t="shared" si="0"/>
        <v>10</v>
      </c>
      <c r="Z19" s="89">
        <f t="shared" si="1"/>
        <v>6</v>
      </c>
      <c r="AA19" s="90">
        <f t="shared" si="2"/>
        <v>6</v>
      </c>
      <c r="AB19" s="81">
        <f t="shared" si="3"/>
        <v>960</v>
      </c>
      <c r="AC19" s="95" t="s">
        <v>152</v>
      </c>
      <c r="AE19" s="11">
        <v>2021</v>
      </c>
      <c r="AF19" s="82" t="str">
        <f t="shared" si="12"/>
        <v>草莓</v>
      </c>
      <c r="AG19" s="82">
        <f t="shared" ref="AG19:AG82" si="13">VLOOKUP(AE19,$B$2:$E$88,4,FALSE)</f>
        <v>9</v>
      </c>
      <c r="AH19" s="82">
        <f t="shared" ref="AH19:AH82" si="14">VLOOKUP(AE19,$B$2:$AA$88,26,FALSE)</f>
        <v>6</v>
      </c>
      <c r="AJ19" s="82">
        <f t="shared" ref="AJ19:AJ82" si="15">VLOOKUP(AE19,$B$2:$AB$88,24,FALSE)</f>
        <v>10</v>
      </c>
      <c r="AK19" s="126">
        <v>2018</v>
      </c>
      <c r="AL19" s="82">
        <f t="shared" si="4"/>
        <v>14</v>
      </c>
      <c r="AM19" s="82">
        <f t="shared" si="5"/>
        <v>1</v>
      </c>
      <c r="AN19" s="82">
        <f t="shared" si="6"/>
        <v>1800</v>
      </c>
      <c r="AO19" s="82">
        <f t="shared" si="7"/>
        <v>30</v>
      </c>
      <c r="AP19" s="82">
        <f t="shared" si="8"/>
        <v>10</v>
      </c>
      <c r="AQ19" s="82">
        <f t="shared" si="9"/>
        <v>10</v>
      </c>
      <c r="AR19" s="82">
        <f t="shared" si="10"/>
        <v>21</v>
      </c>
      <c r="AS19" s="82">
        <f t="shared" si="11"/>
        <v>14</v>
      </c>
    </row>
    <row r="20" spans="1:45">
      <c r="A20" s="75">
        <v>14</v>
      </c>
      <c r="B20" s="83">
        <v>2029</v>
      </c>
      <c r="C20" s="93" t="s">
        <v>9</v>
      </c>
      <c r="D20" s="83">
        <v>2029</v>
      </c>
      <c r="E20" s="75">
        <v>14</v>
      </c>
      <c r="F20" s="75">
        <v>1</v>
      </c>
      <c r="G20" s="85">
        <v>32</v>
      </c>
      <c r="H20" s="94">
        <v>9.4500000000000001E-3</v>
      </c>
      <c r="I20" s="87"/>
      <c r="J20" s="84"/>
      <c r="K20" s="75"/>
      <c r="L20" s="75"/>
      <c r="M20" s="84"/>
      <c r="N20" s="84"/>
      <c r="O20" s="75"/>
      <c r="P20" s="75"/>
      <c r="Q20" s="84"/>
      <c r="R20" s="84"/>
      <c r="S20" s="75"/>
      <c r="T20" s="77"/>
      <c r="U20" s="84"/>
      <c r="V20" s="84"/>
      <c r="W20" s="75"/>
      <c r="X20" s="77"/>
      <c r="Y20" s="88">
        <f t="shared" si="0"/>
        <v>18</v>
      </c>
      <c r="Z20" s="89">
        <f t="shared" si="1"/>
        <v>10</v>
      </c>
      <c r="AA20" s="90">
        <f t="shared" si="2"/>
        <v>10</v>
      </c>
      <c r="AB20" s="81">
        <f t="shared" si="3"/>
        <v>1920</v>
      </c>
      <c r="AC20" s="95" t="s">
        <v>152</v>
      </c>
      <c r="AE20" s="12">
        <v>2029</v>
      </c>
      <c r="AF20" s="82" t="str">
        <f t="shared" si="12"/>
        <v>香蕉</v>
      </c>
      <c r="AG20" s="82">
        <f t="shared" si="13"/>
        <v>14</v>
      </c>
      <c r="AH20" s="82">
        <f t="shared" si="14"/>
        <v>10</v>
      </c>
      <c r="AJ20" s="82">
        <f t="shared" si="15"/>
        <v>18</v>
      </c>
      <c r="AK20" s="126">
        <v>2019</v>
      </c>
      <c r="AL20" s="82">
        <f t="shared" si="4"/>
        <v>15</v>
      </c>
      <c r="AM20" s="82">
        <f t="shared" si="5"/>
        <v>2</v>
      </c>
      <c r="AN20" s="82">
        <f t="shared" si="6"/>
        <v>900</v>
      </c>
      <c r="AO20" s="82">
        <f t="shared" si="7"/>
        <v>76</v>
      </c>
      <c r="AP20" s="82">
        <f t="shared" si="8"/>
        <v>18</v>
      </c>
      <c r="AQ20" s="82">
        <f t="shared" si="9"/>
        <v>34</v>
      </c>
      <c r="AR20" s="82">
        <f t="shared" si="10"/>
        <v>26</v>
      </c>
      <c r="AS20" s="82">
        <f t="shared" si="11"/>
        <v>16</v>
      </c>
    </row>
    <row r="21" spans="1:45">
      <c r="A21" s="75">
        <v>18</v>
      </c>
      <c r="B21" s="83">
        <v>2045</v>
      </c>
      <c r="C21" s="93" t="s">
        <v>10</v>
      </c>
      <c r="D21" s="83">
        <v>2045</v>
      </c>
      <c r="E21" s="75">
        <v>18</v>
      </c>
      <c r="F21" s="75">
        <v>1</v>
      </c>
      <c r="G21" s="85">
        <v>48</v>
      </c>
      <c r="H21" s="94">
        <v>9.3200000000000002E-3</v>
      </c>
      <c r="I21" s="87"/>
      <c r="J21" s="84"/>
      <c r="K21" s="75"/>
      <c r="L21" s="75"/>
      <c r="M21" s="84"/>
      <c r="N21" s="84"/>
      <c r="O21" s="75"/>
      <c r="P21" s="75"/>
      <c r="Q21" s="84"/>
      <c r="R21" s="84"/>
      <c r="S21" s="75"/>
      <c r="T21" s="77"/>
      <c r="U21" s="84"/>
      <c r="V21" s="84"/>
      <c r="W21" s="75"/>
      <c r="X21" s="77"/>
      <c r="Y21" s="88">
        <f t="shared" si="0"/>
        <v>27</v>
      </c>
      <c r="Z21" s="89">
        <f t="shared" si="1"/>
        <v>14</v>
      </c>
      <c r="AA21" s="90">
        <f t="shared" si="2"/>
        <v>14</v>
      </c>
      <c r="AB21" s="81">
        <f t="shared" si="3"/>
        <v>2880</v>
      </c>
      <c r="AC21" s="95" t="s">
        <v>153</v>
      </c>
      <c r="AE21" s="12">
        <v>2045</v>
      </c>
      <c r="AF21" s="82" t="str">
        <f t="shared" si="12"/>
        <v>苹果</v>
      </c>
      <c r="AG21" s="82">
        <f t="shared" si="13"/>
        <v>18</v>
      </c>
      <c r="AH21" s="82">
        <f t="shared" si="14"/>
        <v>14</v>
      </c>
      <c r="AJ21" s="82">
        <f t="shared" si="15"/>
        <v>27</v>
      </c>
      <c r="AK21" s="126">
        <v>2020</v>
      </c>
      <c r="AL21" s="82">
        <f t="shared" si="4"/>
        <v>23</v>
      </c>
      <c r="AM21" s="82">
        <f t="shared" si="5"/>
        <v>2</v>
      </c>
      <c r="AN21" s="82">
        <f t="shared" si="6"/>
        <v>1800</v>
      </c>
      <c r="AO21" s="82">
        <f t="shared" si="7"/>
        <v>69</v>
      </c>
      <c r="AP21" s="82">
        <f t="shared" si="8"/>
        <v>29</v>
      </c>
      <c r="AQ21" s="82">
        <f t="shared" si="9"/>
        <v>47</v>
      </c>
      <c r="AR21" s="82">
        <f t="shared" si="10"/>
        <v>22</v>
      </c>
      <c r="AS21" s="82">
        <f t="shared" si="11"/>
        <v>24</v>
      </c>
    </row>
    <row r="22" spans="1:45">
      <c r="A22" s="75">
        <v>5</v>
      </c>
      <c r="B22" s="83">
        <v>2006</v>
      </c>
      <c r="C22" s="98" t="s">
        <v>11</v>
      </c>
      <c r="D22" s="83">
        <v>2006</v>
      </c>
      <c r="E22" s="75">
        <v>7</v>
      </c>
      <c r="F22" s="75">
        <v>2</v>
      </c>
      <c r="G22" s="99">
        <v>5</v>
      </c>
      <c r="H22" s="94">
        <v>1.17E-2</v>
      </c>
      <c r="I22" s="84" t="s">
        <v>136</v>
      </c>
      <c r="J22" s="84" t="str">
        <f t="shared" ref="J22:J85" si="16">IF(E22&lt;VLOOKUP(I22,$C$1:$E$88,3,FALSE),"出错了","正确")</f>
        <v>正确</v>
      </c>
      <c r="K22" s="75">
        <v>1</v>
      </c>
      <c r="L22" s="77">
        <f t="shared" ref="L22:L85" si="17">VLOOKUP(I22,$C$1:$Y$88,23,FALSE)*K22</f>
        <v>6</v>
      </c>
      <c r="M22" s="84" t="s">
        <v>137</v>
      </c>
      <c r="N22" s="84" t="str">
        <f t="shared" ref="N22:N85" si="18">IF(M22="","",IF($E22&lt;VLOOKUP(M22,$C$2:$E$88,3,FALSE),"出错了","正确"))</f>
        <v>正确</v>
      </c>
      <c r="O22" s="75">
        <v>1</v>
      </c>
      <c r="P22" s="77">
        <f t="shared" ref="P22:P85" si="19">IF(M22="","0",VLOOKUP($M22,$C$1:$Y$88,23,FALSE)*$O22)</f>
        <v>9</v>
      </c>
      <c r="Q22" s="84"/>
      <c r="R22" s="84" t="str">
        <f t="shared" ref="R22:R85" si="20">IF(Q22="","",IF($E22&lt;VLOOKUP(Q22,$C$2:$E$88,3,FALSE),"出错了","正确"))</f>
        <v/>
      </c>
      <c r="S22" s="75"/>
      <c r="T22" s="77" t="str">
        <f t="shared" ref="T22:T85" si="21">IF(Q22="","0",VLOOKUP($Q22,$C$1:$Y$88,23,FALSE)*$S22)</f>
        <v>0</v>
      </c>
      <c r="U22" s="84"/>
      <c r="V22" s="84"/>
      <c r="W22" s="75"/>
      <c r="X22" s="77" t="str">
        <f>IF(U22="","0",VLOOKUP($U22,$C$1:$Y$88,23,FALSE)*$W22)</f>
        <v>0</v>
      </c>
      <c r="Y22" s="88">
        <f>ROUND((G22*60*H22)*1.1,0)+L22*K22+P22*O22+T22*S22+X22*W22</f>
        <v>19</v>
      </c>
      <c r="Z22" s="89">
        <f t="shared" si="1"/>
        <v>8</v>
      </c>
      <c r="AA22" s="90">
        <f t="shared" ref="AA22:AA85" si="22">Z22+IF(I22="","0",VLOOKUP(I22,$C$2:$AA$88,25,FALSE)*K22)+IF(M22="","0",VLOOKUP(M22,$C$2:$AA$88,25,FALSE)*O22)+IF(Q22="","0",VLOOKUP(Q22,$C$2:$AA$88,25,FALSE)*S22)+IF(U22="","0",VLOOKUP(U22,$C$2:$AA$88,25,FALSE)*W22)</f>
        <v>13</v>
      </c>
      <c r="AB22" s="81">
        <f t="shared" si="3"/>
        <v>300</v>
      </c>
      <c r="AC22" s="100" t="s">
        <v>154</v>
      </c>
      <c r="AD22" s="82" t="str">
        <f>VLOOKUP(I22,$C$2:$D$88,2,FALSE)&amp;"_"&amp;K22&amp;IF(M22="","",",")&amp;IF(M22="","",VLOOKUP(M22,$C$2:$D$88,2,FALSE)&amp;"_"&amp;O22)&amp;IF(Q22="","",",")&amp;IF(Q22="","",VLOOKUP(Q22,$C$2:$D$88,2,FALSE)&amp;"_"&amp;S22)&amp;IF(U22="","",",")&amp;IF(U22="","",VLOOKUP(U22,$C$2:$D$88,2,FALSE)&amp;"_"&amp;W22)</f>
        <v>2003_1,2005_1</v>
      </c>
      <c r="AE22" s="13">
        <v>2009</v>
      </c>
      <c r="AF22" s="82" t="str">
        <f t="shared" si="12"/>
        <v>奶酪</v>
      </c>
      <c r="AG22" s="82">
        <f t="shared" si="13"/>
        <v>5</v>
      </c>
      <c r="AH22" s="82">
        <f t="shared" si="14"/>
        <v>12</v>
      </c>
      <c r="AI22" s="82" t="str">
        <f>VLOOKUP(AE22,$B$22:$AD$88,29,FALSE)</f>
        <v>2003_3</v>
      </c>
      <c r="AJ22" s="82">
        <f t="shared" si="15"/>
        <v>60</v>
      </c>
      <c r="AK22" s="126">
        <v>2021</v>
      </c>
      <c r="AL22" s="82">
        <f t="shared" si="4"/>
        <v>9</v>
      </c>
      <c r="AM22" s="82">
        <f t="shared" si="5"/>
        <v>1</v>
      </c>
      <c r="AN22" s="82">
        <f t="shared" si="6"/>
        <v>960</v>
      </c>
      <c r="AO22" s="82">
        <f t="shared" si="7"/>
        <v>10</v>
      </c>
      <c r="AP22" s="82">
        <f t="shared" si="8"/>
        <v>6</v>
      </c>
      <c r="AQ22" s="82">
        <f t="shared" si="9"/>
        <v>6</v>
      </c>
      <c r="AR22" s="82">
        <f t="shared" si="10"/>
        <v>7</v>
      </c>
      <c r="AS22" s="82">
        <f t="shared" si="11"/>
        <v>9</v>
      </c>
    </row>
    <row r="23" spans="1:45">
      <c r="A23" s="75">
        <v>7</v>
      </c>
      <c r="B23" s="83">
        <v>2009</v>
      </c>
      <c r="C23" s="98" t="s">
        <v>12</v>
      </c>
      <c r="D23" s="83">
        <v>2009</v>
      </c>
      <c r="E23" s="75">
        <v>5</v>
      </c>
      <c r="F23" s="75">
        <v>2</v>
      </c>
      <c r="G23" s="99">
        <v>4</v>
      </c>
      <c r="H23" s="94">
        <v>1.0800000000000001E-2</v>
      </c>
      <c r="I23" s="84" t="s">
        <v>136</v>
      </c>
      <c r="J23" s="84" t="str">
        <f t="shared" si="16"/>
        <v>正确</v>
      </c>
      <c r="K23" s="75">
        <v>3</v>
      </c>
      <c r="L23" s="77">
        <f t="shared" si="17"/>
        <v>18</v>
      </c>
      <c r="M23" s="84"/>
      <c r="N23" s="84" t="str">
        <f t="shared" si="18"/>
        <v/>
      </c>
      <c r="O23" s="75"/>
      <c r="P23" s="77" t="str">
        <f t="shared" si="19"/>
        <v>0</v>
      </c>
      <c r="Q23" s="84"/>
      <c r="R23" s="84" t="str">
        <f t="shared" si="20"/>
        <v/>
      </c>
      <c r="S23" s="75"/>
      <c r="T23" s="77" t="str">
        <f t="shared" si="21"/>
        <v>0</v>
      </c>
      <c r="U23" s="84"/>
      <c r="V23" s="84"/>
      <c r="W23" s="75">
        <v>1</v>
      </c>
      <c r="X23" s="77">
        <v>3</v>
      </c>
      <c r="Y23" s="88">
        <f>ROUND((G23*60*H23)*1.1,0)+L23*K23+P23*O23+T23*S23+X23*W23</f>
        <v>60</v>
      </c>
      <c r="Z23" s="89">
        <f t="shared" si="1"/>
        <v>6</v>
      </c>
      <c r="AA23" s="90">
        <f t="shared" si="22"/>
        <v>12</v>
      </c>
      <c r="AB23" s="81">
        <f t="shared" si="3"/>
        <v>240</v>
      </c>
      <c r="AC23" s="100" t="s">
        <v>154</v>
      </c>
      <c r="AD23" s="82" t="str">
        <f t="shared" ref="AD23:AD86" si="23">VLOOKUP(I23,$C$2:$D$88,2,FALSE)&amp;"_"&amp;K23&amp;IF(M23="","",",")&amp;IF(M23="","",VLOOKUP(M23,$C$2:$D$88,2,FALSE)&amp;"_"&amp;O23)&amp;IF(Q23="","",",")&amp;IF(Q23="","",VLOOKUP(Q23,$C$2:$D$88,2,FALSE)&amp;"_"&amp;S23)&amp;IF(U23="","",",")&amp;IF(U23="","",VLOOKUP(U23,$C$2:$D$88,2,FALSE)&amp;"_"&amp;W23)</f>
        <v>2003_3</v>
      </c>
      <c r="AE23" s="13">
        <v>2006</v>
      </c>
      <c r="AF23" s="82" t="str">
        <f t="shared" si="12"/>
        <v>甜奶油</v>
      </c>
      <c r="AG23" s="82">
        <f t="shared" si="13"/>
        <v>7</v>
      </c>
      <c r="AH23" s="82">
        <f t="shared" si="14"/>
        <v>13</v>
      </c>
      <c r="AI23" s="82" t="str">
        <f t="shared" ref="AI23:AI86" si="24">VLOOKUP(AE23,$B$22:$AD$88,29,FALSE)</f>
        <v>2003_1,2005_1</v>
      </c>
      <c r="AJ23" s="82">
        <f t="shared" si="15"/>
        <v>19</v>
      </c>
      <c r="AK23" s="126">
        <v>2022</v>
      </c>
      <c r="AL23" s="82">
        <f t="shared" si="4"/>
        <v>16</v>
      </c>
      <c r="AM23" s="82">
        <f t="shared" si="5"/>
        <v>2</v>
      </c>
      <c r="AN23" s="82">
        <f t="shared" si="6"/>
        <v>1200</v>
      </c>
      <c r="AO23" s="82">
        <f t="shared" si="7"/>
        <v>90</v>
      </c>
      <c r="AP23" s="82">
        <f t="shared" si="8"/>
        <v>20</v>
      </c>
      <c r="AQ23" s="82">
        <f t="shared" si="9"/>
        <v>42</v>
      </c>
      <c r="AR23" s="82">
        <f t="shared" si="10"/>
        <v>31</v>
      </c>
      <c r="AS23" s="82">
        <f t="shared" si="11"/>
        <v>17</v>
      </c>
    </row>
    <row r="24" spans="1:45">
      <c r="A24" s="75">
        <v>9</v>
      </c>
      <c r="B24" s="83">
        <v>2012</v>
      </c>
      <c r="C24" s="98" t="s">
        <v>13</v>
      </c>
      <c r="D24" s="83">
        <v>2012</v>
      </c>
      <c r="E24" s="75">
        <v>10</v>
      </c>
      <c r="F24" s="75">
        <v>2</v>
      </c>
      <c r="G24" s="99">
        <v>8</v>
      </c>
      <c r="H24" s="94">
        <v>1.06E-2</v>
      </c>
      <c r="I24" s="84" t="s">
        <v>136</v>
      </c>
      <c r="J24" s="84" t="str">
        <f t="shared" si="16"/>
        <v>正确</v>
      </c>
      <c r="K24" s="75">
        <v>2</v>
      </c>
      <c r="L24" s="77">
        <f t="shared" si="17"/>
        <v>12</v>
      </c>
      <c r="M24" s="84" t="s">
        <v>137</v>
      </c>
      <c r="N24" s="84" t="str">
        <f t="shared" si="18"/>
        <v>正确</v>
      </c>
      <c r="O24" s="75">
        <v>2</v>
      </c>
      <c r="P24" s="77">
        <f t="shared" si="19"/>
        <v>18</v>
      </c>
      <c r="Q24" s="84" t="s">
        <v>155</v>
      </c>
      <c r="R24" s="84" t="str">
        <f t="shared" si="20"/>
        <v>正确</v>
      </c>
      <c r="S24" s="75">
        <v>1</v>
      </c>
      <c r="T24" s="77">
        <f t="shared" si="21"/>
        <v>14</v>
      </c>
      <c r="U24" s="84"/>
      <c r="V24" s="84"/>
      <c r="W24" s="75"/>
      <c r="X24" s="77" t="str">
        <f>IF(U24="","0",VLOOKUP($U24,$C$1:$Y$88,23,FALSE)*$W24)</f>
        <v>0</v>
      </c>
      <c r="Y24" s="88">
        <f>ROUND((G24*60*H24)*1.1,0)+L24*K24+P24*O24+T24*S24+X24*W24</f>
        <v>80</v>
      </c>
      <c r="Z24" s="89">
        <f t="shared" si="1"/>
        <v>12</v>
      </c>
      <c r="AA24" s="90">
        <f t="shared" si="22"/>
        <v>28</v>
      </c>
      <c r="AB24" s="81">
        <f t="shared" si="3"/>
        <v>480</v>
      </c>
      <c r="AC24" s="100" t="s">
        <v>154</v>
      </c>
      <c r="AD24" s="82" t="str">
        <f t="shared" si="23"/>
        <v>2003_2,2005_2,2010_1</v>
      </c>
      <c r="AE24" s="13">
        <v>2012</v>
      </c>
      <c r="AF24" s="82" t="str">
        <f t="shared" si="12"/>
        <v>焦糖布丁</v>
      </c>
      <c r="AG24" s="82">
        <f t="shared" si="13"/>
        <v>10</v>
      </c>
      <c r="AH24" s="82">
        <f t="shared" si="14"/>
        <v>28</v>
      </c>
      <c r="AI24" s="82" t="str">
        <f t="shared" si="24"/>
        <v>2003_2,2005_2,2010_1</v>
      </c>
      <c r="AJ24" s="82">
        <f t="shared" si="15"/>
        <v>80</v>
      </c>
      <c r="AK24" s="126">
        <v>2023</v>
      </c>
      <c r="AL24" s="82">
        <f t="shared" si="4"/>
        <v>17</v>
      </c>
      <c r="AM24" s="82">
        <f t="shared" si="5"/>
        <v>1</v>
      </c>
      <c r="AN24" s="82">
        <f t="shared" si="6"/>
        <v>2700</v>
      </c>
      <c r="AO24" s="82">
        <f t="shared" si="7"/>
        <v>49</v>
      </c>
      <c r="AP24" s="82">
        <f t="shared" si="8"/>
        <v>13</v>
      </c>
      <c r="AQ24" s="82">
        <f t="shared" si="9"/>
        <v>13</v>
      </c>
      <c r="AR24" s="82">
        <f t="shared" si="10"/>
        <v>34</v>
      </c>
      <c r="AS24" s="82">
        <f t="shared" si="11"/>
        <v>17</v>
      </c>
    </row>
    <row r="25" spans="1:45">
      <c r="A25" s="75">
        <v>13</v>
      </c>
      <c r="B25" s="83">
        <v>2017</v>
      </c>
      <c r="C25" s="98" t="s">
        <v>14</v>
      </c>
      <c r="D25" s="83">
        <v>2017</v>
      </c>
      <c r="E25" s="75">
        <v>14</v>
      </c>
      <c r="F25" s="75">
        <v>2</v>
      </c>
      <c r="G25" s="99">
        <v>12</v>
      </c>
      <c r="H25" s="94">
        <v>0.01</v>
      </c>
      <c r="I25" s="84" t="s">
        <v>137</v>
      </c>
      <c r="J25" s="84" t="str">
        <f t="shared" si="16"/>
        <v>正确</v>
      </c>
      <c r="K25" s="75">
        <v>2</v>
      </c>
      <c r="L25" s="77">
        <f t="shared" si="17"/>
        <v>18</v>
      </c>
      <c r="M25" s="84" t="s">
        <v>136</v>
      </c>
      <c r="N25" s="84" t="str">
        <f t="shared" si="18"/>
        <v>正确</v>
      </c>
      <c r="O25" s="75">
        <v>2</v>
      </c>
      <c r="P25" s="77">
        <f t="shared" si="19"/>
        <v>12</v>
      </c>
      <c r="Q25" s="84" t="s">
        <v>8</v>
      </c>
      <c r="R25" s="84" t="str">
        <f t="shared" si="20"/>
        <v>正确</v>
      </c>
      <c r="S25" s="75">
        <v>1</v>
      </c>
      <c r="T25" s="77">
        <f t="shared" si="21"/>
        <v>10</v>
      </c>
      <c r="U25" s="84"/>
      <c r="V25" s="84"/>
      <c r="W25" s="75"/>
      <c r="X25" s="77" t="str">
        <f>IF(U25="","0",VLOOKUP($U25,$C$1:$Y$88,23,FALSE)*$W25)</f>
        <v>0</v>
      </c>
      <c r="Y25" s="88">
        <f>ROUND((G25*60*H25)*1.1,0)+L25*K25+P25*O25+T25*S25+X25*W25</f>
        <v>78</v>
      </c>
      <c r="Z25" s="89">
        <f t="shared" si="1"/>
        <v>17</v>
      </c>
      <c r="AA25" s="90">
        <f t="shared" si="22"/>
        <v>33</v>
      </c>
      <c r="AB25" s="81">
        <f t="shared" si="3"/>
        <v>720</v>
      </c>
      <c r="AC25" s="100" t="s">
        <v>154</v>
      </c>
      <c r="AD25" s="82" t="str">
        <f t="shared" si="23"/>
        <v>2005_2,2003_2,2021_1</v>
      </c>
      <c r="AE25" s="13">
        <v>2031</v>
      </c>
      <c r="AF25" s="82" t="str">
        <f t="shared" si="12"/>
        <v>冰淇淋</v>
      </c>
      <c r="AG25" s="82">
        <f t="shared" si="13"/>
        <v>12</v>
      </c>
      <c r="AH25" s="82">
        <f t="shared" si="14"/>
        <v>36</v>
      </c>
      <c r="AI25" s="82" t="str">
        <f t="shared" si="24"/>
        <v>2005_1,2003_1,2002_2</v>
      </c>
      <c r="AJ25" s="82">
        <f t="shared" si="15"/>
        <v>87</v>
      </c>
      <c r="AK25" s="126">
        <v>2024</v>
      </c>
      <c r="AL25" s="82">
        <f t="shared" si="4"/>
        <v>18</v>
      </c>
      <c r="AM25" s="82">
        <f t="shared" si="5"/>
        <v>2</v>
      </c>
      <c r="AN25" s="82">
        <f t="shared" si="6"/>
        <v>1200</v>
      </c>
      <c r="AO25" s="82">
        <f t="shared" si="7"/>
        <v>211</v>
      </c>
      <c r="AP25" s="82">
        <f t="shared" si="8"/>
        <v>22</v>
      </c>
      <c r="AQ25" s="82">
        <f t="shared" si="9"/>
        <v>48</v>
      </c>
      <c r="AR25" s="82">
        <f t="shared" si="10"/>
        <v>72</v>
      </c>
      <c r="AS25" s="82">
        <f t="shared" si="11"/>
        <v>19</v>
      </c>
    </row>
    <row r="26" spans="1:45">
      <c r="A26" s="75">
        <v>15</v>
      </c>
      <c r="B26" s="83">
        <v>2022</v>
      </c>
      <c r="C26" s="98" t="s">
        <v>156</v>
      </c>
      <c r="D26" s="83">
        <v>2022</v>
      </c>
      <c r="E26" s="75">
        <v>16</v>
      </c>
      <c r="F26" s="75">
        <v>2</v>
      </c>
      <c r="G26" s="99">
        <v>20</v>
      </c>
      <c r="H26" s="94">
        <v>1.06E-2</v>
      </c>
      <c r="I26" s="84" t="s">
        <v>157</v>
      </c>
      <c r="J26" s="84" t="str">
        <f t="shared" si="16"/>
        <v>正确</v>
      </c>
      <c r="K26" s="75">
        <v>2</v>
      </c>
      <c r="L26" s="77">
        <f t="shared" si="17"/>
        <v>18</v>
      </c>
      <c r="M26" s="84" t="s">
        <v>158</v>
      </c>
      <c r="N26" s="84" t="str">
        <f t="shared" si="18"/>
        <v>正确</v>
      </c>
      <c r="O26" s="75">
        <v>1</v>
      </c>
      <c r="P26" s="77">
        <f t="shared" si="19"/>
        <v>30</v>
      </c>
      <c r="Q26" s="84" t="s">
        <v>159</v>
      </c>
      <c r="R26" s="84" t="str">
        <f t="shared" si="20"/>
        <v>正确</v>
      </c>
      <c r="S26" s="75">
        <v>1</v>
      </c>
      <c r="T26" s="77">
        <f t="shared" si="21"/>
        <v>10</v>
      </c>
      <c r="U26" s="84"/>
      <c r="V26" s="84"/>
      <c r="W26" s="75"/>
      <c r="X26" s="77" t="str">
        <f>IF(U26="","0",VLOOKUP($U26,$C$1:$Y$88,23,FALSE)*$W26)</f>
        <v>0</v>
      </c>
      <c r="Y26" s="88">
        <f>ROUND((G26*60*H26)*1.1,0)+L26*K26+P26*O26+T26*S26+X26*W26</f>
        <v>90</v>
      </c>
      <c r="Z26" s="89">
        <f t="shared" si="1"/>
        <v>20</v>
      </c>
      <c r="AA26" s="90">
        <f t="shared" si="22"/>
        <v>42</v>
      </c>
      <c r="AB26" s="81">
        <f t="shared" si="3"/>
        <v>1200</v>
      </c>
      <c r="AC26" s="100" t="s">
        <v>154</v>
      </c>
      <c r="AD26" s="82" t="str">
        <f t="shared" si="23"/>
        <v>2005_2,2018_1,2021_1</v>
      </c>
      <c r="AE26" s="13">
        <v>2017</v>
      </c>
      <c r="AF26" s="82" t="str">
        <f t="shared" si="12"/>
        <v>棒棒糖</v>
      </c>
      <c r="AG26" s="82">
        <f t="shared" si="13"/>
        <v>14</v>
      </c>
      <c r="AH26" s="82">
        <f t="shared" si="14"/>
        <v>33</v>
      </c>
      <c r="AI26" s="82" t="str">
        <f t="shared" si="24"/>
        <v>2005_2,2003_2,2021_1</v>
      </c>
      <c r="AJ26" s="82">
        <f t="shared" si="15"/>
        <v>78</v>
      </c>
      <c r="AK26" s="126">
        <v>2025</v>
      </c>
      <c r="AL26" s="82">
        <f t="shared" si="4"/>
        <v>36</v>
      </c>
      <c r="AM26" s="82">
        <f t="shared" si="5"/>
        <v>2</v>
      </c>
      <c r="AN26" s="82">
        <f t="shared" si="6"/>
        <v>3600</v>
      </c>
      <c r="AO26" s="82">
        <f t="shared" si="7"/>
        <v>198</v>
      </c>
      <c r="AP26" s="82">
        <f t="shared" si="8"/>
        <v>48</v>
      </c>
      <c r="AQ26" s="82">
        <f t="shared" si="9"/>
        <v>91</v>
      </c>
      <c r="AR26" s="82">
        <f t="shared" si="10"/>
        <v>58</v>
      </c>
      <c r="AS26" s="82">
        <f t="shared" si="11"/>
        <v>37</v>
      </c>
    </row>
    <row r="27" spans="1:45">
      <c r="A27" s="75">
        <v>18</v>
      </c>
      <c r="B27" s="83">
        <v>2026</v>
      </c>
      <c r="C27" s="102" t="s">
        <v>160</v>
      </c>
      <c r="D27" s="83">
        <v>2026</v>
      </c>
      <c r="E27" s="75">
        <v>19</v>
      </c>
      <c r="F27" s="75">
        <v>3</v>
      </c>
      <c r="G27" s="99">
        <v>30</v>
      </c>
      <c r="H27" s="94">
        <v>1.17E-2</v>
      </c>
      <c r="I27" s="84" t="s">
        <v>161</v>
      </c>
      <c r="J27" s="84" t="str">
        <f t="shared" si="16"/>
        <v>正确</v>
      </c>
      <c r="K27" s="75">
        <v>2</v>
      </c>
      <c r="L27" s="77">
        <f t="shared" si="17"/>
        <v>60</v>
      </c>
      <c r="M27" s="98" t="s">
        <v>162</v>
      </c>
      <c r="N27" s="84" t="str">
        <f t="shared" si="18"/>
        <v>正确</v>
      </c>
      <c r="O27" s="75">
        <v>1</v>
      </c>
      <c r="P27" s="77">
        <f t="shared" si="19"/>
        <v>30</v>
      </c>
      <c r="Q27" s="84"/>
      <c r="R27" s="84" t="str">
        <f t="shared" si="20"/>
        <v/>
      </c>
      <c r="S27" s="75"/>
      <c r="T27" s="77" t="str">
        <f t="shared" si="21"/>
        <v>0</v>
      </c>
      <c r="U27" s="84"/>
      <c r="V27" s="84"/>
      <c r="W27" s="75"/>
      <c r="X27" s="77" t="str">
        <f>IF(U27="","0",VLOOKUP($U27,$C$1:$Y$88,23,FALSE)*$W27)</f>
        <v>0</v>
      </c>
      <c r="Y27" s="88">
        <f>ROUND((G27*60*H27)*1.15,0)+L27*K27+P27*O27+T27*S27+X27*W27</f>
        <v>174</v>
      </c>
      <c r="Z27" s="89">
        <f t="shared" si="1"/>
        <v>38</v>
      </c>
      <c r="AA27" s="90">
        <f t="shared" si="22"/>
        <v>68</v>
      </c>
      <c r="AB27" s="81">
        <f t="shared" si="3"/>
        <v>1800</v>
      </c>
      <c r="AC27" s="100" t="s">
        <v>154</v>
      </c>
      <c r="AD27" s="82" t="str">
        <f t="shared" si="23"/>
        <v>2018_2,2004_1</v>
      </c>
      <c r="AE27" s="13">
        <v>2022</v>
      </c>
      <c r="AF27" s="82" t="str">
        <f t="shared" si="12"/>
        <v>果味巧克力</v>
      </c>
      <c r="AG27" s="82">
        <f t="shared" si="13"/>
        <v>16</v>
      </c>
      <c r="AH27" s="82">
        <f t="shared" si="14"/>
        <v>42</v>
      </c>
      <c r="AI27" s="82" t="str">
        <f t="shared" si="24"/>
        <v>2005_2,2018_1,2021_1</v>
      </c>
      <c r="AJ27" s="82">
        <f t="shared" si="15"/>
        <v>90</v>
      </c>
      <c r="AK27" s="126">
        <v>2026</v>
      </c>
      <c r="AL27" s="82">
        <f t="shared" si="4"/>
        <v>19</v>
      </c>
      <c r="AM27" s="82">
        <f t="shared" si="5"/>
        <v>3</v>
      </c>
      <c r="AN27" s="82">
        <f t="shared" si="6"/>
        <v>1800</v>
      </c>
      <c r="AO27" s="82">
        <f t="shared" si="7"/>
        <v>174</v>
      </c>
      <c r="AP27" s="82">
        <f t="shared" si="8"/>
        <v>38</v>
      </c>
      <c r="AQ27" s="82">
        <f t="shared" si="9"/>
        <v>68</v>
      </c>
      <c r="AR27" s="82">
        <f t="shared" si="10"/>
        <v>39</v>
      </c>
      <c r="AS27" s="82">
        <f t="shared" si="11"/>
        <v>20</v>
      </c>
    </row>
    <row r="28" spans="1:45">
      <c r="A28" s="75">
        <v>21</v>
      </c>
      <c r="B28" s="83">
        <v>2031</v>
      </c>
      <c r="C28" s="103" t="s">
        <v>17</v>
      </c>
      <c r="D28" s="83">
        <v>2031</v>
      </c>
      <c r="E28" s="75">
        <v>12</v>
      </c>
      <c r="F28" s="75">
        <v>3</v>
      </c>
      <c r="G28" s="99">
        <v>10</v>
      </c>
      <c r="H28" s="94">
        <v>1.17E-2</v>
      </c>
      <c r="I28" s="84" t="s">
        <v>137</v>
      </c>
      <c r="J28" s="84" t="str">
        <f t="shared" si="16"/>
        <v>正确</v>
      </c>
      <c r="K28" s="75">
        <v>1</v>
      </c>
      <c r="L28" s="77">
        <f t="shared" si="17"/>
        <v>9</v>
      </c>
      <c r="M28" s="84" t="s">
        <v>136</v>
      </c>
      <c r="N28" s="84" t="str">
        <f t="shared" si="18"/>
        <v>正确</v>
      </c>
      <c r="O28" s="75">
        <v>1</v>
      </c>
      <c r="P28" s="77">
        <f t="shared" si="19"/>
        <v>6</v>
      </c>
      <c r="Q28" s="98" t="s">
        <v>49</v>
      </c>
      <c r="R28" s="84" t="str">
        <f t="shared" si="20"/>
        <v>正确</v>
      </c>
      <c r="S28" s="75">
        <v>2</v>
      </c>
      <c r="T28" s="77">
        <f t="shared" si="21"/>
        <v>32</v>
      </c>
      <c r="U28" s="84"/>
      <c r="V28" s="84"/>
      <c r="W28" s="75"/>
      <c r="X28" s="77" t="str">
        <f>IF(U28="","0",VLOOKUP($U28,$C$1:$Y$88,23,FALSE)*$W28)</f>
        <v>0</v>
      </c>
      <c r="Y28" s="88">
        <f>ROUND((G28*60*H28)*1.15,0)+L28*K28+P28*O28+T28*S28+X28*W28</f>
        <v>87</v>
      </c>
      <c r="Z28" s="89">
        <f t="shared" si="1"/>
        <v>21</v>
      </c>
      <c r="AA28" s="90">
        <f t="shared" si="22"/>
        <v>36</v>
      </c>
      <c r="AB28" s="81">
        <f t="shared" si="3"/>
        <v>600</v>
      </c>
      <c r="AC28" s="100" t="s">
        <v>154</v>
      </c>
      <c r="AD28" s="82" t="str">
        <f t="shared" si="23"/>
        <v>2005_1,2003_1,2002_2</v>
      </c>
      <c r="AE28" s="13">
        <v>2026</v>
      </c>
      <c r="AF28" s="82" t="str">
        <f t="shared" si="12"/>
        <v>盆栽酸奶</v>
      </c>
      <c r="AG28" s="82">
        <f t="shared" si="13"/>
        <v>19</v>
      </c>
      <c r="AH28" s="82">
        <f t="shared" si="14"/>
        <v>68</v>
      </c>
      <c r="AI28" s="82" t="str">
        <f t="shared" si="24"/>
        <v>2018_2,2004_1</v>
      </c>
      <c r="AJ28" s="82">
        <f t="shared" si="15"/>
        <v>174</v>
      </c>
      <c r="AK28" s="126">
        <v>2027</v>
      </c>
      <c r="AL28" s="82">
        <f t="shared" si="4"/>
        <v>21</v>
      </c>
      <c r="AM28" s="82">
        <f t="shared" si="5"/>
        <v>1</v>
      </c>
      <c r="AN28" s="82">
        <f t="shared" si="6"/>
        <v>3600</v>
      </c>
      <c r="AO28" s="82">
        <f t="shared" si="7"/>
        <v>43</v>
      </c>
      <c r="AP28" s="82">
        <f t="shared" si="8"/>
        <v>17</v>
      </c>
      <c r="AQ28" s="82">
        <f t="shared" si="9"/>
        <v>17</v>
      </c>
      <c r="AR28" s="82">
        <f t="shared" si="10"/>
        <v>28</v>
      </c>
      <c r="AS28" s="82">
        <f t="shared" si="11"/>
        <v>21</v>
      </c>
    </row>
    <row r="29" spans="1:45">
      <c r="A29" s="75">
        <v>2</v>
      </c>
      <c r="B29" s="83">
        <v>2002</v>
      </c>
      <c r="C29" s="98" t="s">
        <v>49</v>
      </c>
      <c r="D29" s="83">
        <v>2002</v>
      </c>
      <c r="E29" s="75">
        <v>2</v>
      </c>
      <c r="F29" s="75">
        <v>2</v>
      </c>
      <c r="G29" s="99">
        <v>3</v>
      </c>
      <c r="H29" s="94">
        <v>1.2500000000000001E-2</v>
      </c>
      <c r="I29" s="104" t="s">
        <v>134</v>
      </c>
      <c r="J29" s="84" t="str">
        <f t="shared" si="16"/>
        <v>正确</v>
      </c>
      <c r="K29" s="75">
        <v>2</v>
      </c>
      <c r="L29" s="77">
        <f t="shared" si="17"/>
        <v>6</v>
      </c>
      <c r="M29" s="84"/>
      <c r="N29" s="84" t="str">
        <f t="shared" si="18"/>
        <v/>
      </c>
      <c r="O29" s="75"/>
      <c r="P29" s="77" t="str">
        <f t="shared" si="19"/>
        <v>0</v>
      </c>
      <c r="Q29" s="84"/>
      <c r="R29" s="84" t="str">
        <f t="shared" si="20"/>
        <v/>
      </c>
      <c r="S29" s="75"/>
      <c r="T29" s="77" t="str">
        <f t="shared" si="21"/>
        <v>0</v>
      </c>
      <c r="U29" s="84"/>
      <c r="V29" s="84"/>
      <c r="W29" s="75">
        <v>1</v>
      </c>
      <c r="X29" s="77">
        <v>2</v>
      </c>
      <c r="Y29" s="88">
        <f t="shared" ref="Y29:Y34" si="25">ROUND((G29*60*H29)*1.1,0)+L29*K29+P29*O29+T29*S29+X29*W29</f>
        <v>16</v>
      </c>
      <c r="Z29" s="89">
        <f t="shared" si="1"/>
        <v>3</v>
      </c>
      <c r="AA29" s="90">
        <f t="shared" si="22"/>
        <v>5</v>
      </c>
      <c r="AB29" s="81">
        <f t="shared" si="3"/>
        <v>180</v>
      </c>
      <c r="AC29" s="105" t="s">
        <v>163</v>
      </c>
      <c r="AD29" s="82" t="str">
        <f t="shared" si="23"/>
        <v>2001_2</v>
      </c>
      <c r="AE29" s="56">
        <v>2035</v>
      </c>
      <c r="AF29" s="82" t="str">
        <f t="shared" si="12"/>
        <v>中华汤包</v>
      </c>
      <c r="AG29" s="82">
        <f t="shared" si="13"/>
        <v>22</v>
      </c>
      <c r="AH29" s="82">
        <f t="shared" si="14"/>
        <v>61</v>
      </c>
      <c r="AI29" s="82" t="str">
        <f t="shared" si="24"/>
        <v>2014_2,2027_1,2001_2</v>
      </c>
      <c r="AJ29" s="82">
        <f t="shared" si="15"/>
        <v>142</v>
      </c>
      <c r="AK29" s="126">
        <v>2028</v>
      </c>
      <c r="AL29" s="82">
        <f t="shared" si="4"/>
        <v>38</v>
      </c>
      <c r="AM29" s="82">
        <f t="shared" si="5"/>
        <v>2</v>
      </c>
      <c r="AN29" s="82">
        <f t="shared" si="6"/>
        <v>2700</v>
      </c>
      <c r="AO29" s="82">
        <f t="shared" si="7"/>
        <v>244</v>
      </c>
      <c r="AP29" s="82">
        <f t="shared" si="8"/>
        <v>47</v>
      </c>
      <c r="AQ29" s="82">
        <f t="shared" si="9"/>
        <v>103</v>
      </c>
      <c r="AR29" s="82">
        <f t="shared" si="10"/>
        <v>71</v>
      </c>
      <c r="AS29" s="82">
        <f t="shared" si="11"/>
        <v>39</v>
      </c>
    </row>
    <row r="30" spans="1:45">
      <c r="A30" s="75">
        <v>5</v>
      </c>
      <c r="B30" s="83">
        <v>2004</v>
      </c>
      <c r="C30" s="98" t="s">
        <v>50</v>
      </c>
      <c r="D30" s="83">
        <v>2004</v>
      </c>
      <c r="E30" s="75">
        <v>5</v>
      </c>
      <c r="F30" s="75">
        <v>2</v>
      </c>
      <c r="G30" s="99">
        <v>6</v>
      </c>
      <c r="H30" s="94">
        <v>1.17E-2</v>
      </c>
      <c r="I30" s="104" t="s">
        <v>136</v>
      </c>
      <c r="J30" s="84" t="str">
        <f t="shared" si="16"/>
        <v>正确</v>
      </c>
      <c r="K30" s="75">
        <v>2</v>
      </c>
      <c r="L30" s="77">
        <f t="shared" si="17"/>
        <v>12</v>
      </c>
      <c r="M30" s="107"/>
      <c r="N30" s="84" t="str">
        <f t="shared" si="18"/>
        <v/>
      </c>
      <c r="O30" s="75"/>
      <c r="P30" s="77" t="str">
        <f t="shared" si="19"/>
        <v>0</v>
      </c>
      <c r="Q30" s="84"/>
      <c r="R30" s="84" t="str">
        <f t="shared" si="20"/>
        <v/>
      </c>
      <c r="S30" s="75"/>
      <c r="T30" s="77" t="str">
        <f t="shared" si="21"/>
        <v>0</v>
      </c>
      <c r="U30" s="84"/>
      <c r="V30" s="84"/>
      <c r="W30" s="75">
        <v>1</v>
      </c>
      <c r="X30" s="77">
        <v>1</v>
      </c>
      <c r="Y30" s="88">
        <f t="shared" si="25"/>
        <v>30</v>
      </c>
      <c r="Z30" s="89">
        <f t="shared" si="1"/>
        <v>6</v>
      </c>
      <c r="AA30" s="90">
        <f t="shared" si="22"/>
        <v>10</v>
      </c>
      <c r="AB30" s="81">
        <f t="shared" si="3"/>
        <v>360</v>
      </c>
      <c r="AC30" s="105" t="s">
        <v>164</v>
      </c>
      <c r="AD30" s="82" t="str">
        <f t="shared" si="23"/>
        <v>2003_2</v>
      </c>
      <c r="AE30" s="56">
        <v>2033</v>
      </c>
      <c r="AF30" s="82" t="str">
        <f t="shared" si="12"/>
        <v>中华拉面</v>
      </c>
      <c r="AG30" s="82">
        <f t="shared" si="13"/>
        <v>29</v>
      </c>
      <c r="AH30" s="82">
        <f t="shared" si="14"/>
        <v>87</v>
      </c>
      <c r="AI30" s="82" t="str">
        <f t="shared" si="24"/>
        <v>2014_1,2032_2</v>
      </c>
      <c r="AJ30" s="82">
        <f t="shared" si="15"/>
        <v>317</v>
      </c>
      <c r="AK30" s="127">
        <v>2029</v>
      </c>
      <c r="AL30" s="82">
        <f t="shared" si="4"/>
        <v>14</v>
      </c>
      <c r="AM30" s="82">
        <f t="shared" si="5"/>
        <v>1</v>
      </c>
      <c r="AN30" s="82">
        <f t="shared" si="6"/>
        <v>1920</v>
      </c>
      <c r="AO30" s="82">
        <f t="shared" si="7"/>
        <v>18</v>
      </c>
      <c r="AP30" s="82">
        <f t="shared" si="8"/>
        <v>10</v>
      </c>
      <c r="AQ30" s="82">
        <f t="shared" si="9"/>
        <v>10</v>
      </c>
      <c r="AR30" s="82">
        <f t="shared" si="10"/>
        <v>13</v>
      </c>
      <c r="AS30" s="82">
        <f t="shared" si="11"/>
        <v>14</v>
      </c>
    </row>
    <row r="31" spans="1:45">
      <c r="A31" s="75">
        <v>8</v>
      </c>
      <c r="B31" s="83">
        <v>2008</v>
      </c>
      <c r="C31" s="98" t="s">
        <v>51</v>
      </c>
      <c r="D31" s="83">
        <v>2008</v>
      </c>
      <c r="E31" s="75">
        <v>8</v>
      </c>
      <c r="F31" s="75">
        <v>2</v>
      </c>
      <c r="G31" s="99">
        <v>10</v>
      </c>
      <c r="H31" s="94">
        <v>1.0800000000000001E-2</v>
      </c>
      <c r="I31" s="104" t="s">
        <v>134</v>
      </c>
      <c r="J31" s="84" t="str">
        <f t="shared" si="16"/>
        <v>正确</v>
      </c>
      <c r="K31" s="75">
        <v>3</v>
      </c>
      <c r="L31" s="77">
        <f t="shared" si="17"/>
        <v>9</v>
      </c>
      <c r="M31" s="107" t="s">
        <v>7</v>
      </c>
      <c r="N31" s="84" t="str">
        <f t="shared" si="18"/>
        <v>正确</v>
      </c>
      <c r="O31" s="75">
        <v>1</v>
      </c>
      <c r="P31" s="77">
        <f t="shared" si="19"/>
        <v>3</v>
      </c>
      <c r="Q31" s="104"/>
      <c r="R31" s="84" t="str">
        <f t="shared" si="20"/>
        <v/>
      </c>
      <c r="S31" s="75"/>
      <c r="T31" s="77" t="str">
        <f t="shared" si="21"/>
        <v>0</v>
      </c>
      <c r="U31" s="84"/>
      <c r="V31" s="84"/>
      <c r="W31" s="75"/>
      <c r="X31" s="77" t="str">
        <f t="shared" ref="X31:X36" si="26">IF(U31="","0",VLOOKUP($U31,$C$1:$Y$88,23,FALSE)*$W31)</f>
        <v>0</v>
      </c>
      <c r="Y31" s="88">
        <f t="shared" si="25"/>
        <v>37</v>
      </c>
      <c r="Z31" s="89">
        <f t="shared" si="1"/>
        <v>10</v>
      </c>
      <c r="AA31" s="90">
        <f t="shared" si="22"/>
        <v>14</v>
      </c>
      <c r="AB31" s="81">
        <f t="shared" si="3"/>
        <v>600</v>
      </c>
      <c r="AC31" s="105" t="s">
        <v>165</v>
      </c>
      <c r="AD31" s="82" t="str">
        <f t="shared" si="23"/>
        <v>2001_3,2007_1</v>
      </c>
      <c r="AE31" s="56">
        <v>2065</v>
      </c>
      <c r="AF31" s="82" t="str">
        <f t="shared" si="12"/>
        <v>炒面面包</v>
      </c>
      <c r="AG31" s="82">
        <f t="shared" si="13"/>
        <v>33</v>
      </c>
      <c r="AH31" s="82">
        <f t="shared" si="14"/>
        <v>160</v>
      </c>
      <c r="AI31" s="82" t="str">
        <f t="shared" si="24"/>
        <v>2015_2,2014_2,2027_1</v>
      </c>
      <c r="AJ31" s="82">
        <f t="shared" si="15"/>
        <v>503</v>
      </c>
      <c r="AK31" s="126">
        <v>2030</v>
      </c>
      <c r="AL31" s="82">
        <f t="shared" si="4"/>
        <v>18</v>
      </c>
      <c r="AM31" s="82">
        <f t="shared" si="5"/>
        <v>2</v>
      </c>
      <c r="AN31" s="82">
        <f t="shared" si="6"/>
        <v>1200</v>
      </c>
      <c r="AO31" s="82">
        <f t="shared" si="7"/>
        <v>68</v>
      </c>
      <c r="AP31" s="82">
        <f t="shared" si="8"/>
        <v>22</v>
      </c>
      <c r="AQ31" s="82">
        <f t="shared" si="9"/>
        <v>38</v>
      </c>
      <c r="AR31" s="82">
        <f t="shared" si="10"/>
        <v>23</v>
      </c>
      <c r="AS31" s="82">
        <f t="shared" si="11"/>
        <v>19</v>
      </c>
    </row>
    <row r="32" spans="1:45">
      <c r="A32" s="75">
        <v>12</v>
      </c>
      <c r="B32" s="83">
        <v>2019</v>
      </c>
      <c r="C32" s="98" t="s">
        <v>52</v>
      </c>
      <c r="D32" s="83">
        <v>2019</v>
      </c>
      <c r="E32" s="75">
        <v>15</v>
      </c>
      <c r="F32" s="75">
        <v>2</v>
      </c>
      <c r="G32" s="99">
        <v>15</v>
      </c>
      <c r="H32" s="94">
        <v>1.06E-2</v>
      </c>
      <c r="I32" s="104" t="s">
        <v>134</v>
      </c>
      <c r="J32" s="84" t="str">
        <f t="shared" si="16"/>
        <v>正确</v>
      </c>
      <c r="K32" s="75">
        <v>2</v>
      </c>
      <c r="L32" s="77">
        <f t="shared" si="17"/>
        <v>6</v>
      </c>
      <c r="M32" s="104" t="s">
        <v>136</v>
      </c>
      <c r="N32" s="84" t="str">
        <f t="shared" si="18"/>
        <v>正确</v>
      </c>
      <c r="O32" s="75">
        <v>2</v>
      </c>
      <c r="P32" s="77">
        <f t="shared" si="19"/>
        <v>12</v>
      </c>
      <c r="Q32" s="107" t="s">
        <v>140</v>
      </c>
      <c r="R32" s="84" t="str">
        <f t="shared" si="20"/>
        <v>正确</v>
      </c>
      <c r="S32" s="75">
        <v>1</v>
      </c>
      <c r="T32" s="77">
        <f t="shared" si="21"/>
        <v>30</v>
      </c>
      <c r="U32" s="84"/>
      <c r="V32" s="84"/>
      <c r="W32" s="75"/>
      <c r="X32" s="77" t="str">
        <f t="shared" si="26"/>
        <v>0</v>
      </c>
      <c r="Y32" s="88">
        <f t="shared" si="25"/>
        <v>76</v>
      </c>
      <c r="Z32" s="89">
        <f t="shared" si="1"/>
        <v>18</v>
      </c>
      <c r="AA32" s="90">
        <f t="shared" si="22"/>
        <v>34</v>
      </c>
      <c r="AB32" s="81">
        <f t="shared" si="3"/>
        <v>900</v>
      </c>
      <c r="AC32" s="105" t="s">
        <v>163</v>
      </c>
      <c r="AD32" s="82" t="str">
        <f t="shared" si="23"/>
        <v>2001_2,2003_2,2018_1</v>
      </c>
      <c r="AE32" s="57">
        <v>2051</v>
      </c>
      <c r="AF32" s="82" t="str">
        <f t="shared" si="12"/>
        <v>鸡汤面</v>
      </c>
      <c r="AG32" s="82">
        <f t="shared" si="13"/>
        <v>36</v>
      </c>
      <c r="AH32" s="82">
        <f t="shared" si="14"/>
        <v>123</v>
      </c>
      <c r="AI32" s="82" t="str">
        <f t="shared" si="24"/>
        <v>2014_2,2048_1,2052_1</v>
      </c>
      <c r="AJ32" s="82">
        <f t="shared" si="15"/>
        <v>269</v>
      </c>
      <c r="AK32" s="127">
        <v>2031</v>
      </c>
      <c r="AL32" s="82">
        <f t="shared" si="4"/>
        <v>12</v>
      </c>
      <c r="AM32" s="82">
        <f t="shared" si="5"/>
        <v>3</v>
      </c>
      <c r="AN32" s="82">
        <f t="shared" si="6"/>
        <v>600</v>
      </c>
      <c r="AO32" s="82">
        <f t="shared" si="7"/>
        <v>87</v>
      </c>
      <c r="AP32" s="82">
        <f t="shared" si="8"/>
        <v>21</v>
      </c>
      <c r="AQ32" s="82">
        <f t="shared" si="9"/>
        <v>36</v>
      </c>
      <c r="AR32" s="82">
        <f t="shared" si="10"/>
        <v>21</v>
      </c>
      <c r="AS32" s="82">
        <f t="shared" si="11"/>
        <v>13</v>
      </c>
    </row>
    <row r="33" spans="1:45">
      <c r="A33" s="75">
        <v>15</v>
      </c>
      <c r="B33" s="83">
        <v>2030</v>
      </c>
      <c r="C33" s="98" t="s">
        <v>53</v>
      </c>
      <c r="D33" s="83">
        <v>2030</v>
      </c>
      <c r="E33" s="75">
        <v>18</v>
      </c>
      <c r="F33" s="75">
        <v>2</v>
      </c>
      <c r="G33" s="99">
        <v>20</v>
      </c>
      <c r="H33" s="94">
        <v>1.06E-2</v>
      </c>
      <c r="I33" s="84" t="s">
        <v>134</v>
      </c>
      <c r="J33" s="84" t="str">
        <f t="shared" si="16"/>
        <v>正确</v>
      </c>
      <c r="K33" s="75">
        <v>2</v>
      </c>
      <c r="L33" s="77">
        <f t="shared" si="17"/>
        <v>6</v>
      </c>
      <c r="M33" s="84" t="s">
        <v>136</v>
      </c>
      <c r="N33" s="84" t="str">
        <f t="shared" si="18"/>
        <v>正确</v>
      </c>
      <c r="O33" s="75">
        <v>2</v>
      </c>
      <c r="P33" s="77">
        <f t="shared" si="19"/>
        <v>12</v>
      </c>
      <c r="Q33" s="84" t="s">
        <v>9</v>
      </c>
      <c r="R33" s="84" t="str">
        <f t="shared" si="20"/>
        <v>正确</v>
      </c>
      <c r="S33" s="75">
        <v>1</v>
      </c>
      <c r="T33" s="77">
        <f t="shared" si="21"/>
        <v>18</v>
      </c>
      <c r="U33" s="84"/>
      <c r="V33" s="84"/>
      <c r="W33" s="75"/>
      <c r="X33" s="77" t="str">
        <f t="shared" si="26"/>
        <v>0</v>
      </c>
      <c r="Y33" s="88">
        <f t="shared" si="25"/>
        <v>68</v>
      </c>
      <c r="Z33" s="89">
        <f t="shared" si="1"/>
        <v>22</v>
      </c>
      <c r="AA33" s="90">
        <f t="shared" si="22"/>
        <v>38</v>
      </c>
      <c r="AB33" s="81">
        <f t="shared" si="3"/>
        <v>1200</v>
      </c>
      <c r="AC33" s="105" t="s">
        <v>163</v>
      </c>
      <c r="AD33" s="82" t="str">
        <f t="shared" si="23"/>
        <v>2001_2,2003_2,2029_1</v>
      </c>
      <c r="AE33" s="57">
        <v>2056</v>
      </c>
      <c r="AF33" s="82" t="str">
        <f t="shared" si="12"/>
        <v>冷面</v>
      </c>
      <c r="AG33" s="82">
        <f t="shared" si="13"/>
        <v>40</v>
      </c>
      <c r="AH33" s="82">
        <f t="shared" si="14"/>
        <v>120</v>
      </c>
      <c r="AI33" s="82" t="str">
        <f t="shared" si="24"/>
        <v>2014_1,2002_2,2052_1</v>
      </c>
      <c r="AJ33" s="82">
        <f t="shared" si="15"/>
        <v>171</v>
      </c>
      <c r="AK33" s="126">
        <v>2032</v>
      </c>
      <c r="AL33" s="82">
        <f t="shared" si="4"/>
        <v>28</v>
      </c>
      <c r="AM33" s="82">
        <f t="shared" si="5"/>
        <v>1</v>
      </c>
      <c r="AN33" s="82">
        <f t="shared" si="6"/>
        <v>4800</v>
      </c>
      <c r="AO33" s="82">
        <f t="shared" si="7"/>
        <v>69</v>
      </c>
      <c r="AP33" s="82">
        <f t="shared" si="8"/>
        <v>22</v>
      </c>
      <c r="AQ33" s="82">
        <f t="shared" si="9"/>
        <v>22</v>
      </c>
      <c r="AR33" s="82">
        <f t="shared" si="10"/>
        <v>43</v>
      </c>
      <c r="AS33" s="82">
        <f t="shared" si="11"/>
        <v>28</v>
      </c>
    </row>
    <row r="34" spans="1:45">
      <c r="A34" s="75">
        <v>18</v>
      </c>
      <c r="B34" s="83">
        <v>2047</v>
      </c>
      <c r="C34" s="98" t="s">
        <v>54</v>
      </c>
      <c r="D34" s="83">
        <v>2047</v>
      </c>
      <c r="E34" s="75">
        <v>21</v>
      </c>
      <c r="F34" s="75">
        <v>2</v>
      </c>
      <c r="G34" s="99">
        <v>30</v>
      </c>
      <c r="H34" s="94">
        <v>1.0800000000000001E-2</v>
      </c>
      <c r="I34" s="84" t="s">
        <v>166</v>
      </c>
      <c r="J34" s="84" t="str">
        <f t="shared" si="16"/>
        <v>正确</v>
      </c>
      <c r="K34" s="75">
        <v>2</v>
      </c>
      <c r="L34" s="77">
        <f t="shared" si="17"/>
        <v>28</v>
      </c>
      <c r="M34" s="84" t="s">
        <v>136</v>
      </c>
      <c r="N34" s="84" t="str">
        <f t="shared" si="18"/>
        <v>正确</v>
      </c>
      <c r="O34" s="75">
        <v>2</v>
      </c>
      <c r="P34" s="77">
        <f t="shared" si="19"/>
        <v>12</v>
      </c>
      <c r="Q34" s="84" t="s">
        <v>8</v>
      </c>
      <c r="R34" s="84" t="str">
        <f t="shared" si="20"/>
        <v>正确</v>
      </c>
      <c r="S34" s="75">
        <v>1</v>
      </c>
      <c r="T34" s="77">
        <f t="shared" si="21"/>
        <v>10</v>
      </c>
      <c r="U34" s="84"/>
      <c r="V34" s="84"/>
      <c r="W34" s="75"/>
      <c r="X34" s="77" t="str">
        <f t="shared" si="26"/>
        <v>0</v>
      </c>
      <c r="Y34" s="88">
        <f t="shared" si="25"/>
        <v>111</v>
      </c>
      <c r="Z34" s="89">
        <f t="shared" si="1"/>
        <v>27</v>
      </c>
      <c r="AA34" s="90">
        <f t="shared" si="22"/>
        <v>49</v>
      </c>
      <c r="AB34" s="81">
        <f t="shared" si="3"/>
        <v>1800</v>
      </c>
      <c r="AC34" s="105" t="s">
        <v>163</v>
      </c>
      <c r="AD34" s="82" t="str">
        <f t="shared" si="23"/>
        <v>2010_2,2003_2,2021_1</v>
      </c>
      <c r="AE34" s="56">
        <v>2039</v>
      </c>
      <c r="AF34" s="82" t="str">
        <f t="shared" si="12"/>
        <v>牛肉水饺</v>
      </c>
      <c r="AG34" s="82">
        <f t="shared" si="13"/>
        <v>46</v>
      </c>
      <c r="AH34" s="82">
        <f t="shared" si="14"/>
        <v>176</v>
      </c>
      <c r="AI34" s="82" t="str">
        <f t="shared" si="24"/>
        <v>2014_1,2034_1</v>
      </c>
      <c r="AJ34" s="82">
        <f t="shared" si="15"/>
        <v>354</v>
      </c>
      <c r="AK34" s="127">
        <v>2033</v>
      </c>
      <c r="AL34" s="82">
        <f t="shared" si="4"/>
        <v>29</v>
      </c>
      <c r="AM34" s="82">
        <f t="shared" si="5"/>
        <v>2</v>
      </c>
      <c r="AN34" s="82">
        <f t="shared" si="6"/>
        <v>1800</v>
      </c>
      <c r="AO34" s="82">
        <f t="shared" si="7"/>
        <v>317</v>
      </c>
      <c r="AP34" s="82">
        <f t="shared" si="8"/>
        <v>35</v>
      </c>
      <c r="AQ34" s="82">
        <f t="shared" si="9"/>
        <v>87</v>
      </c>
      <c r="AR34" s="82">
        <f t="shared" si="10"/>
        <v>98</v>
      </c>
      <c r="AS34" s="82">
        <f t="shared" si="11"/>
        <v>30</v>
      </c>
    </row>
    <row r="35" spans="1:45">
      <c r="A35" s="75">
        <v>7</v>
      </c>
      <c r="B35" s="83">
        <v>2011</v>
      </c>
      <c r="C35" s="102" t="s">
        <v>167</v>
      </c>
      <c r="D35" s="83">
        <v>2011</v>
      </c>
      <c r="E35" s="75">
        <v>8</v>
      </c>
      <c r="F35" s="75">
        <v>3</v>
      </c>
      <c r="G35" s="99">
        <v>6</v>
      </c>
      <c r="H35" s="94">
        <v>1.12E-2</v>
      </c>
      <c r="I35" s="84" t="s">
        <v>168</v>
      </c>
      <c r="J35" s="84" t="str">
        <f t="shared" si="16"/>
        <v>正确</v>
      </c>
      <c r="K35" s="75">
        <v>1</v>
      </c>
      <c r="L35" s="77">
        <f t="shared" si="17"/>
        <v>14</v>
      </c>
      <c r="M35" s="98" t="s">
        <v>169</v>
      </c>
      <c r="N35" s="84" t="str">
        <f t="shared" si="18"/>
        <v>正确</v>
      </c>
      <c r="O35" s="75">
        <v>1</v>
      </c>
      <c r="P35" s="77">
        <f t="shared" si="19"/>
        <v>60</v>
      </c>
      <c r="Q35" s="84"/>
      <c r="R35" s="84" t="str">
        <f t="shared" si="20"/>
        <v/>
      </c>
      <c r="S35" s="75"/>
      <c r="T35" s="77" t="str">
        <f t="shared" si="21"/>
        <v>0</v>
      </c>
      <c r="U35" s="84"/>
      <c r="V35" s="84"/>
      <c r="W35" s="75"/>
      <c r="X35" s="77" t="str">
        <f t="shared" si="26"/>
        <v>0</v>
      </c>
      <c r="Y35" s="88">
        <f>ROUND((G35*60*H35)*1.15,0)+L35*K35+P35*O35+T35*S35+X35*W35</f>
        <v>79</v>
      </c>
      <c r="Z35" s="89">
        <f t="shared" si="1"/>
        <v>14</v>
      </c>
      <c r="AA35" s="90">
        <f t="shared" si="22"/>
        <v>32</v>
      </c>
      <c r="AB35" s="81">
        <f t="shared" si="3"/>
        <v>360</v>
      </c>
      <c r="AC35" s="71" t="s">
        <v>170</v>
      </c>
      <c r="AD35" s="82" t="str">
        <f t="shared" si="23"/>
        <v>2010_1,2009_1</v>
      </c>
      <c r="AE35" s="51">
        <v>2038</v>
      </c>
      <c r="AF35" s="82" t="str">
        <f t="shared" si="12"/>
        <v>丝袜</v>
      </c>
      <c r="AG35" s="82">
        <f t="shared" si="13"/>
        <v>30</v>
      </c>
      <c r="AH35" s="82">
        <f t="shared" si="14"/>
        <v>87</v>
      </c>
      <c r="AI35" s="82" t="str">
        <f t="shared" si="24"/>
        <v>2024_1</v>
      </c>
      <c r="AJ35" s="82">
        <f t="shared" si="15"/>
        <v>247</v>
      </c>
      <c r="AK35" s="126">
        <v>2034</v>
      </c>
      <c r="AL35" s="82">
        <f t="shared" si="4"/>
        <v>34</v>
      </c>
      <c r="AM35" s="82">
        <f t="shared" si="5"/>
        <v>2</v>
      </c>
      <c r="AN35" s="82">
        <f t="shared" si="6"/>
        <v>1800</v>
      </c>
      <c r="AO35" s="82">
        <f t="shared" si="7"/>
        <v>297</v>
      </c>
      <c r="AP35" s="82">
        <f t="shared" si="8"/>
        <v>40</v>
      </c>
      <c r="AQ35" s="82">
        <f t="shared" si="9"/>
        <v>84</v>
      </c>
      <c r="AR35" s="82">
        <f t="shared" si="10"/>
        <v>89</v>
      </c>
      <c r="AS35" s="82">
        <f t="shared" si="11"/>
        <v>35</v>
      </c>
    </row>
    <row r="36" spans="1:45">
      <c r="A36" s="75">
        <v>10</v>
      </c>
      <c r="B36" s="83">
        <v>2013</v>
      </c>
      <c r="C36" s="98" t="s">
        <v>171</v>
      </c>
      <c r="D36" s="83">
        <v>2013</v>
      </c>
      <c r="E36" s="75">
        <v>13</v>
      </c>
      <c r="F36" s="75">
        <v>2</v>
      </c>
      <c r="G36" s="99">
        <v>12</v>
      </c>
      <c r="H36" s="94">
        <v>1.06E-2</v>
      </c>
      <c r="I36" s="84" t="s">
        <v>172</v>
      </c>
      <c r="J36" s="84" t="str">
        <f t="shared" si="16"/>
        <v>正确</v>
      </c>
      <c r="K36" s="75">
        <v>1</v>
      </c>
      <c r="L36" s="77">
        <f t="shared" si="17"/>
        <v>18</v>
      </c>
      <c r="M36" s="84" t="s">
        <v>166</v>
      </c>
      <c r="N36" s="84" t="str">
        <f t="shared" si="18"/>
        <v>正确</v>
      </c>
      <c r="O36" s="75">
        <v>2</v>
      </c>
      <c r="P36" s="77">
        <f t="shared" si="19"/>
        <v>28</v>
      </c>
      <c r="Q36" s="84" t="s">
        <v>173</v>
      </c>
      <c r="R36" s="84" t="str">
        <f t="shared" si="20"/>
        <v>正确</v>
      </c>
      <c r="S36" s="75">
        <v>1</v>
      </c>
      <c r="T36" s="77">
        <f t="shared" si="21"/>
        <v>9</v>
      </c>
      <c r="U36" s="84"/>
      <c r="V36" s="84"/>
      <c r="W36" s="75"/>
      <c r="X36" s="77" t="str">
        <f t="shared" si="26"/>
        <v>0</v>
      </c>
      <c r="Y36" s="88">
        <f>ROUND((G36*60*H36)*1.1,0)+L36*K36+P36*O36+T36*S36+X36*W36</f>
        <v>91</v>
      </c>
      <c r="Z36" s="89">
        <f t="shared" si="1"/>
        <v>16</v>
      </c>
      <c r="AA36" s="90">
        <f t="shared" si="22"/>
        <v>39</v>
      </c>
      <c r="AB36" s="81">
        <f t="shared" si="3"/>
        <v>720</v>
      </c>
      <c r="AC36" s="71" t="s">
        <v>170</v>
      </c>
      <c r="AD36" s="82" t="str">
        <f t="shared" si="23"/>
        <v>2014_1,2010_2,2005_1</v>
      </c>
      <c r="AE36" s="52">
        <v>2043</v>
      </c>
      <c r="AF36" s="82" t="str">
        <f t="shared" si="12"/>
        <v>凯蒂娃娃</v>
      </c>
      <c r="AG36" s="82">
        <f t="shared" si="13"/>
        <v>35</v>
      </c>
      <c r="AH36" s="82">
        <f t="shared" si="14"/>
        <v>94</v>
      </c>
      <c r="AI36" s="82" t="str">
        <f t="shared" si="24"/>
        <v>2036_1,2041_1</v>
      </c>
      <c r="AJ36" s="82">
        <f t="shared" si="15"/>
        <v>201</v>
      </c>
      <c r="AK36" s="126">
        <v>2035</v>
      </c>
      <c r="AL36" s="82">
        <f t="shared" si="4"/>
        <v>22</v>
      </c>
      <c r="AM36" s="82">
        <f t="shared" si="5"/>
        <v>2</v>
      </c>
      <c r="AN36" s="82">
        <f t="shared" si="6"/>
        <v>1200</v>
      </c>
      <c r="AO36" s="82">
        <f t="shared" si="7"/>
        <v>142</v>
      </c>
      <c r="AP36" s="82">
        <f t="shared" si="8"/>
        <v>26</v>
      </c>
      <c r="AQ36" s="82">
        <f t="shared" si="9"/>
        <v>61</v>
      </c>
      <c r="AR36" s="82">
        <f t="shared" si="10"/>
        <v>47</v>
      </c>
      <c r="AS36" s="82">
        <f t="shared" si="11"/>
        <v>23</v>
      </c>
    </row>
    <row r="37" spans="1:45">
      <c r="A37" s="75">
        <v>10</v>
      </c>
      <c r="B37" s="83">
        <v>2015</v>
      </c>
      <c r="C37" s="98" t="s">
        <v>55</v>
      </c>
      <c r="D37" s="83">
        <v>2015</v>
      </c>
      <c r="E37" s="75">
        <v>11</v>
      </c>
      <c r="F37" s="75">
        <v>2</v>
      </c>
      <c r="G37" s="99">
        <v>10</v>
      </c>
      <c r="H37" s="94">
        <v>1.0800000000000001E-2</v>
      </c>
      <c r="I37" s="84" t="s">
        <v>139</v>
      </c>
      <c r="J37" s="84" t="str">
        <f t="shared" si="16"/>
        <v>正确</v>
      </c>
      <c r="K37" s="75">
        <v>2</v>
      </c>
      <c r="L37" s="77">
        <f t="shared" si="17"/>
        <v>36</v>
      </c>
      <c r="M37" s="107"/>
      <c r="N37" s="84" t="str">
        <f t="shared" si="18"/>
        <v/>
      </c>
      <c r="O37" s="75"/>
      <c r="P37" s="77" t="str">
        <f t="shared" si="19"/>
        <v>0</v>
      </c>
      <c r="Q37" s="84"/>
      <c r="R37" s="84" t="str">
        <f t="shared" si="20"/>
        <v/>
      </c>
      <c r="S37" s="75"/>
      <c r="T37" s="77" t="str">
        <f t="shared" si="21"/>
        <v>0</v>
      </c>
      <c r="U37" s="84"/>
      <c r="V37" s="84"/>
      <c r="W37" s="75">
        <v>1</v>
      </c>
      <c r="X37" s="77">
        <v>5</v>
      </c>
      <c r="Y37" s="88">
        <f>ROUND((G37*60*H37)*1.1,0)+L37*K37+P37*O37+T37*S37+X37*W37</f>
        <v>84</v>
      </c>
      <c r="Z37" s="89">
        <f t="shared" si="1"/>
        <v>13</v>
      </c>
      <c r="AA37" s="90">
        <f t="shared" si="22"/>
        <v>29</v>
      </c>
      <c r="AB37" s="81">
        <f t="shared" si="3"/>
        <v>600</v>
      </c>
      <c r="AC37" s="71" t="s">
        <v>174</v>
      </c>
      <c r="AD37" s="82" t="str">
        <f t="shared" si="23"/>
        <v>2014_2</v>
      </c>
      <c r="AE37" s="52">
        <v>2040</v>
      </c>
      <c r="AF37" s="82" t="str">
        <f t="shared" si="12"/>
        <v>裙装</v>
      </c>
      <c r="AG37" s="82">
        <f t="shared" si="13"/>
        <v>39</v>
      </c>
      <c r="AH37" s="82">
        <f t="shared" si="14"/>
        <v>152</v>
      </c>
      <c r="AI37" s="82" t="str">
        <f t="shared" si="24"/>
        <v>2024_2</v>
      </c>
      <c r="AJ37" s="82">
        <f t="shared" si="15"/>
        <v>910</v>
      </c>
      <c r="AK37" s="126">
        <v>2036</v>
      </c>
      <c r="AL37" s="82">
        <f t="shared" si="4"/>
        <v>24</v>
      </c>
      <c r="AM37" s="82">
        <f t="shared" si="5"/>
        <v>1</v>
      </c>
      <c r="AN37" s="82">
        <f t="shared" si="6"/>
        <v>5400</v>
      </c>
      <c r="AO37" s="82">
        <f t="shared" si="7"/>
        <v>77</v>
      </c>
      <c r="AP37" s="82">
        <f t="shared" si="8"/>
        <v>21</v>
      </c>
      <c r="AQ37" s="82">
        <f t="shared" si="9"/>
        <v>21</v>
      </c>
      <c r="AR37" s="82">
        <f t="shared" si="10"/>
        <v>50</v>
      </c>
      <c r="AS37" s="82">
        <f t="shared" si="11"/>
        <v>24</v>
      </c>
    </row>
    <row r="38" spans="1:45">
      <c r="A38" s="75">
        <v>14</v>
      </c>
      <c r="B38" s="83">
        <v>2016</v>
      </c>
      <c r="C38" s="102" t="s">
        <v>175</v>
      </c>
      <c r="D38" s="83">
        <v>2016</v>
      </c>
      <c r="E38" s="75">
        <v>17</v>
      </c>
      <c r="F38" s="75">
        <v>3</v>
      </c>
      <c r="G38" s="99">
        <v>18</v>
      </c>
      <c r="H38" s="94">
        <v>1.17E-2</v>
      </c>
      <c r="I38" s="104" t="s">
        <v>139</v>
      </c>
      <c r="J38" s="84" t="str">
        <f t="shared" si="16"/>
        <v>正确</v>
      </c>
      <c r="K38" s="75">
        <v>2</v>
      </c>
      <c r="L38" s="77">
        <f t="shared" si="17"/>
        <v>36</v>
      </c>
      <c r="M38" s="107" t="s">
        <v>168</v>
      </c>
      <c r="N38" s="84" t="str">
        <f t="shared" si="18"/>
        <v>正确</v>
      </c>
      <c r="O38" s="75">
        <v>1</v>
      </c>
      <c r="P38" s="77">
        <f t="shared" si="19"/>
        <v>14</v>
      </c>
      <c r="Q38" s="111" t="s">
        <v>176</v>
      </c>
      <c r="R38" s="84" t="str">
        <f t="shared" si="20"/>
        <v>正确</v>
      </c>
      <c r="S38" s="75">
        <v>1</v>
      </c>
      <c r="T38" s="77">
        <f t="shared" si="21"/>
        <v>19</v>
      </c>
      <c r="U38" s="84"/>
      <c r="V38" s="84"/>
      <c r="W38" s="75"/>
      <c r="X38" s="77" t="str">
        <f t="shared" ref="X38:X88" si="27">IF(U38="","0",VLOOKUP($U38,$C$1:$Y$88,23,FALSE)*$W38)</f>
        <v>0</v>
      </c>
      <c r="Y38" s="88">
        <f>ROUND((G38*60*H38)*1.15,0)+L38*K38+P38*O38+T38*S38+X38*W38</f>
        <v>120</v>
      </c>
      <c r="Z38" s="89">
        <f t="shared" si="1"/>
        <v>32</v>
      </c>
      <c r="AA38" s="90">
        <f t="shared" si="22"/>
        <v>67</v>
      </c>
      <c r="AB38" s="81">
        <f t="shared" si="3"/>
        <v>1080</v>
      </c>
      <c r="AC38" s="71" t="s">
        <v>174</v>
      </c>
      <c r="AD38" s="82" t="str">
        <f t="shared" si="23"/>
        <v>2014_2,2010_1,2006_1</v>
      </c>
      <c r="AE38" s="52">
        <v>2042</v>
      </c>
      <c r="AF38" s="82" t="str">
        <f t="shared" si="12"/>
        <v>家居服</v>
      </c>
      <c r="AG38" s="82">
        <f t="shared" si="13"/>
        <v>44</v>
      </c>
      <c r="AH38" s="82">
        <f t="shared" si="14"/>
        <v>159</v>
      </c>
      <c r="AI38" s="82" t="str">
        <f t="shared" si="24"/>
        <v>2036_2,2041_2</v>
      </c>
      <c r="AJ38" s="82">
        <f t="shared" si="15"/>
        <v>694</v>
      </c>
      <c r="AK38" s="127">
        <v>2037</v>
      </c>
      <c r="AL38" s="82">
        <f t="shared" si="4"/>
        <v>25</v>
      </c>
      <c r="AM38" s="82">
        <f t="shared" si="5"/>
        <v>2</v>
      </c>
      <c r="AN38" s="82">
        <f t="shared" si="6"/>
        <v>1800</v>
      </c>
      <c r="AO38" s="82">
        <f t="shared" si="7"/>
        <v>331</v>
      </c>
      <c r="AP38" s="82">
        <f t="shared" si="8"/>
        <v>31</v>
      </c>
      <c r="AQ38" s="82">
        <f t="shared" si="9"/>
        <v>73</v>
      </c>
      <c r="AR38" s="82">
        <f t="shared" si="10"/>
        <v>106</v>
      </c>
      <c r="AS38" s="82">
        <f t="shared" si="11"/>
        <v>26</v>
      </c>
    </row>
    <row r="39" spans="1:45">
      <c r="A39" s="75">
        <v>19</v>
      </c>
      <c r="B39" s="83">
        <v>2050</v>
      </c>
      <c r="C39" s="98" t="s">
        <v>56</v>
      </c>
      <c r="D39" s="83">
        <v>2050</v>
      </c>
      <c r="E39" s="75">
        <v>20</v>
      </c>
      <c r="F39" s="75">
        <v>2</v>
      </c>
      <c r="G39" s="99">
        <v>25</v>
      </c>
      <c r="H39" s="94">
        <v>1.06E-2</v>
      </c>
      <c r="I39" s="84" t="s">
        <v>10</v>
      </c>
      <c r="J39" s="84" t="str">
        <f t="shared" si="16"/>
        <v>正确</v>
      </c>
      <c r="K39" s="75">
        <v>1</v>
      </c>
      <c r="L39" s="77">
        <f t="shared" si="17"/>
        <v>27</v>
      </c>
      <c r="M39" s="84" t="s">
        <v>166</v>
      </c>
      <c r="N39" s="84" t="str">
        <f t="shared" si="18"/>
        <v>正确</v>
      </c>
      <c r="O39" s="75">
        <v>2</v>
      </c>
      <c r="P39" s="77">
        <f t="shared" si="19"/>
        <v>28</v>
      </c>
      <c r="Q39" s="84"/>
      <c r="R39" s="84" t="str">
        <f t="shared" si="20"/>
        <v/>
      </c>
      <c r="S39" s="75"/>
      <c r="T39" s="77" t="str">
        <f t="shared" si="21"/>
        <v>0</v>
      </c>
      <c r="U39" s="84"/>
      <c r="V39" s="84"/>
      <c r="W39" s="75"/>
      <c r="X39" s="77" t="str">
        <f t="shared" si="27"/>
        <v>0</v>
      </c>
      <c r="Y39" s="88">
        <f>ROUND((G39*60*H39)*1.1,0)+L39*K39+P39*O39+T39*S39+X39*W39</f>
        <v>100</v>
      </c>
      <c r="Z39" s="89">
        <f t="shared" si="1"/>
        <v>25</v>
      </c>
      <c r="AA39" s="90">
        <f t="shared" si="22"/>
        <v>51</v>
      </c>
      <c r="AB39" s="81">
        <f t="shared" si="3"/>
        <v>1500</v>
      </c>
      <c r="AC39" s="71" t="s">
        <v>170</v>
      </c>
      <c r="AD39" s="82" t="str">
        <f t="shared" si="23"/>
        <v>2045_1,2010_2</v>
      </c>
      <c r="AE39" s="52">
        <v>2061</v>
      </c>
      <c r="AF39" s="82" t="str">
        <f t="shared" si="12"/>
        <v>香巾</v>
      </c>
      <c r="AG39" s="82">
        <f t="shared" si="13"/>
        <v>47</v>
      </c>
      <c r="AH39" s="82">
        <f t="shared" si="14"/>
        <v>291</v>
      </c>
      <c r="AI39" s="82" t="str">
        <f t="shared" si="24"/>
        <v>2025_1,2059_1</v>
      </c>
      <c r="AJ39" s="82">
        <f t="shared" si="15"/>
        <v>516</v>
      </c>
      <c r="AK39" s="126">
        <v>2038</v>
      </c>
      <c r="AL39" s="82">
        <f t="shared" si="4"/>
        <v>30</v>
      </c>
      <c r="AM39" s="82">
        <f t="shared" si="5"/>
        <v>2</v>
      </c>
      <c r="AN39" s="82">
        <f t="shared" si="6"/>
        <v>2700</v>
      </c>
      <c r="AO39" s="82">
        <f t="shared" si="7"/>
        <v>247</v>
      </c>
      <c r="AP39" s="82">
        <f t="shared" si="8"/>
        <v>39</v>
      </c>
      <c r="AQ39" s="82">
        <f t="shared" si="9"/>
        <v>87</v>
      </c>
      <c r="AR39" s="82">
        <f t="shared" si="10"/>
        <v>76</v>
      </c>
      <c r="AS39" s="82">
        <f t="shared" si="11"/>
        <v>31</v>
      </c>
    </row>
    <row r="40" spans="1:45">
      <c r="A40" s="75">
        <v>20</v>
      </c>
      <c r="B40" s="83">
        <v>2020</v>
      </c>
      <c r="C40" s="98" t="s">
        <v>177</v>
      </c>
      <c r="D40" s="83">
        <v>2020</v>
      </c>
      <c r="E40" s="75">
        <v>23</v>
      </c>
      <c r="F40" s="75">
        <v>2</v>
      </c>
      <c r="G40" s="99">
        <v>30</v>
      </c>
      <c r="H40" s="94">
        <v>1.06E-2</v>
      </c>
      <c r="I40" s="104" t="s">
        <v>139</v>
      </c>
      <c r="J40" s="84" t="str">
        <f t="shared" si="16"/>
        <v>正确</v>
      </c>
      <c r="K40" s="75">
        <v>1</v>
      </c>
      <c r="L40" s="77">
        <f t="shared" si="17"/>
        <v>18</v>
      </c>
      <c r="M40" s="104" t="s">
        <v>140</v>
      </c>
      <c r="N40" s="84" t="str">
        <f t="shared" si="18"/>
        <v>正确</v>
      </c>
      <c r="O40" s="75">
        <v>1</v>
      </c>
      <c r="P40" s="77">
        <f t="shared" si="19"/>
        <v>30</v>
      </c>
      <c r="Q40" s="104"/>
      <c r="R40" s="84" t="str">
        <f t="shared" si="20"/>
        <v/>
      </c>
      <c r="S40" s="75"/>
      <c r="T40" s="77" t="str">
        <f t="shared" si="21"/>
        <v>0</v>
      </c>
      <c r="U40" s="84"/>
      <c r="V40" s="84"/>
      <c r="W40" s="75"/>
      <c r="X40" s="77" t="str">
        <f t="shared" si="27"/>
        <v>0</v>
      </c>
      <c r="Y40" s="88">
        <f>ROUND((G40*60*H40)*1.1,0)+L40*K40+P40*O40+T40*S40+X40*W40</f>
        <v>69</v>
      </c>
      <c r="Z40" s="89">
        <f t="shared" si="1"/>
        <v>29</v>
      </c>
      <c r="AA40" s="90">
        <f t="shared" si="22"/>
        <v>47</v>
      </c>
      <c r="AB40" s="81">
        <f t="shared" si="3"/>
        <v>1800</v>
      </c>
      <c r="AC40" s="71" t="s">
        <v>170</v>
      </c>
      <c r="AD40" s="82" t="str">
        <f t="shared" si="23"/>
        <v>2014_1,2018_1</v>
      </c>
      <c r="AE40" s="52">
        <v>2080</v>
      </c>
      <c r="AF40" s="82" t="str">
        <f t="shared" si="12"/>
        <v>公主裙</v>
      </c>
      <c r="AG40" s="82">
        <f t="shared" si="13"/>
        <v>53</v>
      </c>
      <c r="AH40" s="82">
        <f t="shared" si="14"/>
        <v>455</v>
      </c>
      <c r="AI40" s="82" t="str">
        <f t="shared" si="24"/>
        <v>2077_1,2023_3</v>
      </c>
      <c r="AJ40" s="82">
        <f t="shared" si="15"/>
        <v>1252</v>
      </c>
      <c r="AK40" s="126">
        <v>2039</v>
      </c>
      <c r="AL40" s="82">
        <f t="shared" si="4"/>
        <v>46</v>
      </c>
      <c r="AM40" s="82">
        <f t="shared" si="5"/>
        <v>3</v>
      </c>
      <c r="AN40" s="82">
        <f t="shared" si="6"/>
        <v>2700</v>
      </c>
      <c r="AO40" s="82">
        <f t="shared" si="7"/>
        <v>354</v>
      </c>
      <c r="AP40" s="82">
        <f t="shared" si="8"/>
        <v>84</v>
      </c>
      <c r="AQ40" s="82">
        <f t="shared" si="9"/>
        <v>176</v>
      </c>
      <c r="AR40" s="82">
        <f t="shared" si="10"/>
        <v>65</v>
      </c>
      <c r="AS40" s="82">
        <f t="shared" si="11"/>
        <v>47</v>
      </c>
    </row>
    <row r="41" spans="1:45">
      <c r="A41" s="75">
        <v>25</v>
      </c>
      <c r="B41" s="83">
        <v>2054</v>
      </c>
      <c r="C41" s="103" t="s">
        <v>57</v>
      </c>
      <c r="D41" s="83">
        <v>2054</v>
      </c>
      <c r="E41" s="75">
        <v>28</v>
      </c>
      <c r="F41" s="75">
        <v>3</v>
      </c>
      <c r="G41" s="99">
        <v>45</v>
      </c>
      <c r="H41" s="94">
        <v>1.17E-2</v>
      </c>
      <c r="I41" s="84" t="s">
        <v>327</v>
      </c>
      <c r="J41" s="84" t="str">
        <f t="shared" si="16"/>
        <v>正确</v>
      </c>
      <c r="K41" s="75">
        <v>1</v>
      </c>
      <c r="L41" s="77">
        <f t="shared" si="17"/>
        <v>91</v>
      </c>
      <c r="M41" s="93" t="s">
        <v>8</v>
      </c>
      <c r="N41" s="84" t="str">
        <f t="shared" si="18"/>
        <v>正确</v>
      </c>
      <c r="O41" s="75">
        <v>1</v>
      </c>
      <c r="P41" s="77">
        <f t="shared" si="19"/>
        <v>10</v>
      </c>
      <c r="Q41" s="84" t="s">
        <v>10</v>
      </c>
      <c r="R41" s="84" t="str">
        <f t="shared" si="20"/>
        <v>正确</v>
      </c>
      <c r="S41" s="75">
        <v>1</v>
      </c>
      <c r="T41" s="77">
        <f t="shared" si="21"/>
        <v>27</v>
      </c>
      <c r="U41" s="98" t="s">
        <v>11</v>
      </c>
      <c r="V41" s="84" t="str">
        <f>IF(U41="","",IF($E41&lt;VLOOKUP(U41,$C$2:$E$88,3,FALSE),"出错了","正确"))</f>
        <v>正确</v>
      </c>
      <c r="W41" s="75">
        <v>1</v>
      </c>
      <c r="X41" s="77">
        <f t="shared" si="27"/>
        <v>19</v>
      </c>
      <c r="Y41" s="88">
        <f>ROUND((G41*60*H41)*1.15,0)+L41*K41+P41*O41+T41*S41+X41*W41</f>
        <v>183</v>
      </c>
      <c r="Z41" s="89">
        <f t="shared" si="1"/>
        <v>57</v>
      </c>
      <c r="AA41" s="90">
        <f t="shared" si="22"/>
        <v>129</v>
      </c>
      <c r="AB41" s="81">
        <f t="shared" si="3"/>
        <v>2700</v>
      </c>
      <c r="AC41" s="71" t="s">
        <v>178</v>
      </c>
      <c r="AD41" s="82" t="str">
        <f t="shared" si="23"/>
        <v>2013_1,2021_1,2045_1,2006_1</v>
      </c>
      <c r="AE41" s="16">
        <v>2071</v>
      </c>
      <c r="AF41" s="82" t="str">
        <f t="shared" si="12"/>
        <v>职业女装</v>
      </c>
      <c r="AG41" s="82">
        <f t="shared" si="13"/>
        <v>54</v>
      </c>
      <c r="AH41" s="82">
        <f t="shared" si="14"/>
        <v>443</v>
      </c>
      <c r="AI41" s="82" t="str">
        <f t="shared" si="24"/>
        <v>2038_1,2040_1,2069_1</v>
      </c>
      <c r="AJ41" s="82">
        <f t="shared" si="15"/>
        <v>1455</v>
      </c>
      <c r="AK41" s="126">
        <v>2040</v>
      </c>
      <c r="AL41" s="82">
        <f t="shared" si="4"/>
        <v>39</v>
      </c>
      <c r="AM41" s="82">
        <f t="shared" si="5"/>
        <v>2</v>
      </c>
      <c r="AN41" s="82">
        <f t="shared" si="6"/>
        <v>4800</v>
      </c>
      <c r="AO41" s="82">
        <f t="shared" si="7"/>
        <v>910</v>
      </c>
      <c r="AP41" s="82">
        <f t="shared" si="8"/>
        <v>56</v>
      </c>
      <c r="AQ41" s="82">
        <f t="shared" si="9"/>
        <v>152</v>
      </c>
      <c r="AR41" s="82">
        <f t="shared" si="10"/>
        <v>262</v>
      </c>
      <c r="AS41" s="82">
        <f t="shared" si="11"/>
        <v>40</v>
      </c>
    </row>
    <row r="42" spans="1:45">
      <c r="A42" s="75">
        <v>23</v>
      </c>
      <c r="B42" s="83">
        <v>2034</v>
      </c>
      <c r="C42" s="98" t="s">
        <v>58</v>
      </c>
      <c r="D42" s="83">
        <v>2034</v>
      </c>
      <c r="E42" s="75">
        <v>34</v>
      </c>
      <c r="F42" s="75">
        <v>2</v>
      </c>
      <c r="G42" s="99">
        <v>30</v>
      </c>
      <c r="H42" s="94">
        <v>1.0800000000000001E-2</v>
      </c>
      <c r="I42" s="84" t="s">
        <v>143</v>
      </c>
      <c r="J42" s="84" t="str">
        <f t="shared" si="16"/>
        <v>正确</v>
      </c>
      <c r="K42" s="75">
        <v>2</v>
      </c>
      <c r="L42" s="77">
        <f t="shared" si="17"/>
        <v>138</v>
      </c>
      <c r="M42" s="84"/>
      <c r="N42" s="84" t="str">
        <f t="shared" si="18"/>
        <v/>
      </c>
      <c r="O42" s="75"/>
      <c r="P42" s="77" t="str">
        <f t="shared" si="19"/>
        <v>0</v>
      </c>
      <c r="Q42" s="84"/>
      <c r="R42" s="84" t="str">
        <f t="shared" si="20"/>
        <v/>
      </c>
      <c r="S42" s="75"/>
      <c r="T42" s="77" t="str">
        <f t="shared" si="21"/>
        <v>0</v>
      </c>
      <c r="U42" s="84"/>
      <c r="V42" s="84"/>
      <c r="W42" s="75"/>
      <c r="X42" s="77" t="str">
        <f t="shared" si="27"/>
        <v>0</v>
      </c>
      <c r="Y42" s="88">
        <f t="shared" ref="Y42:Y49" si="28">ROUND((G42*60*H42)*1.1,0)+L42*K42+P42*O42+T42*S42+X42*W42</f>
        <v>297</v>
      </c>
      <c r="Z42" s="89">
        <f t="shared" si="1"/>
        <v>40</v>
      </c>
      <c r="AA42" s="90">
        <f t="shared" si="22"/>
        <v>84</v>
      </c>
      <c r="AB42" s="81">
        <f t="shared" si="3"/>
        <v>1800</v>
      </c>
      <c r="AC42" s="113" t="s">
        <v>179</v>
      </c>
      <c r="AD42" s="82" t="str">
        <f t="shared" si="23"/>
        <v>2032_2</v>
      </c>
      <c r="AE42" s="16">
        <v>2044</v>
      </c>
      <c r="AF42" s="82" t="str">
        <f t="shared" si="12"/>
        <v>冬日暖心</v>
      </c>
      <c r="AG42" s="82">
        <f t="shared" si="13"/>
        <v>56</v>
      </c>
      <c r="AH42" s="82">
        <f t="shared" si="14"/>
        <v>345</v>
      </c>
      <c r="AI42" s="82" t="str">
        <f t="shared" si="24"/>
        <v>2042_1,2037_1</v>
      </c>
      <c r="AJ42" s="82">
        <f t="shared" si="15"/>
        <v>1116</v>
      </c>
      <c r="AK42" s="126">
        <v>2041</v>
      </c>
      <c r="AL42" s="82">
        <f t="shared" si="4"/>
        <v>27</v>
      </c>
      <c r="AM42" s="82">
        <f t="shared" si="5"/>
        <v>1</v>
      </c>
      <c r="AN42" s="82">
        <f t="shared" si="6"/>
        <v>7200</v>
      </c>
      <c r="AO42" s="82">
        <f t="shared" si="7"/>
        <v>75</v>
      </c>
      <c r="AP42" s="82">
        <f t="shared" si="8"/>
        <v>26</v>
      </c>
      <c r="AQ42" s="82">
        <f t="shared" si="9"/>
        <v>26</v>
      </c>
      <c r="AR42" s="82">
        <f t="shared" si="10"/>
        <v>47</v>
      </c>
      <c r="AS42" s="82">
        <f t="shared" si="11"/>
        <v>27</v>
      </c>
    </row>
    <row r="43" spans="1:45">
      <c r="A43" s="75">
        <v>35</v>
      </c>
      <c r="B43" s="83">
        <v>2028</v>
      </c>
      <c r="C43" s="98" t="s">
        <v>59</v>
      </c>
      <c r="D43" s="83">
        <v>2028</v>
      </c>
      <c r="E43" s="75">
        <v>38</v>
      </c>
      <c r="F43" s="75">
        <v>2</v>
      </c>
      <c r="G43" s="99">
        <v>45</v>
      </c>
      <c r="H43" s="94">
        <v>1.17E-2</v>
      </c>
      <c r="I43" s="84" t="s">
        <v>142</v>
      </c>
      <c r="J43" s="84" t="str">
        <f t="shared" si="16"/>
        <v>正确</v>
      </c>
      <c r="K43" s="75">
        <v>2</v>
      </c>
      <c r="L43" s="77">
        <f t="shared" si="17"/>
        <v>86</v>
      </c>
      <c r="M43" s="84" t="s">
        <v>147</v>
      </c>
      <c r="N43" s="84" t="str">
        <f t="shared" si="18"/>
        <v>正确</v>
      </c>
      <c r="O43" s="75">
        <v>1</v>
      </c>
      <c r="P43" s="77">
        <f t="shared" si="19"/>
        <v>37</v>
      </c>
      <c r="Q43" s="84"/>
      <c r="R43" s="84" t="str">
        <f t="shared" si="20"/>
        <v/>
      </c>
      <c r="S43" s="75"/>
      <c r="T43" s="77" t="str">
        <f t="shared" si="21"/>
        <v>0</v>
      </c>
      <c r="U43" s="84"/>
      <c r="V43" s="84"/>
      <c r="W43" s="75"/>
      <c r="X43" s="77" t="str">
        <f t="shared" si="27"/>
        <v>0</v>
      </c>
      <c r="Y43" s="88">
        <f t="shared" si="28"/>
        <v>244</v>
      </c>
      <c r="Z43" s="89">
        <f t="shared" si="1"/>
        <v>47</v>
      </c>
      <c r="AA43" s="90">
        <f t="shared" si="22"/>
        <v>103</v>
      </c>
      <c r="AB43" s="81">
        <f t="shared" si="3"/>
        <v>2700</v>
      </c>
      <c r="AC43" s="113" t="s">
        <v>179</v>
      </c>
      <c r="AD43" s="82" t="str">
        <f t="shared" si="23"/>
        <v>2027_2,2052_1</v>
      </c>
      <c r="AE43" s="16">
        <v>2087</v>
      </c>
      <c r="AF43" s="82" t="str">
        <f t="shared" si="12"/>
        <v>女孩最爱</v>
      </c>
      <c r="AG43" s="82">
        <f t="shared" si="13"/>
        <v>58</v>
      </c>
      <c r="AH43" s="82">
        <f t="shared" si="14"/>
        <v>861</v>
      </c>
      <c r="AI43" s="82" t="str">
        <f t="shared" si="24"/>
        <v>2085_1,2081_1,2076_1</v>
      </c>
      <c r="AJ43" s="82">
        <f t="shared" si="15"/>
        <v>1622</v>
      </c>
      <c r="AK43" s="126">
        <v>2042</v>
      </c>
      <c r="AL43" s="82">
        <f t="shared" si="4"/>
        <v>44</v>
      </c>
      <c r="AM43" s="82">
        <f t="shared" si="5"/>
        <v>2</v>
      </c>
      <c r="AN43" s="82">
        <f t="shared" si="6"/>
        <v>6000</v>
      </c>
      <c r="AO43" s="82">
        <f t="shared" si="7"/>
        <v>694</v>
      </c>
      <c r="AP43" s="82">
        <f t="shared" si="8"/>
        <v>65</v>
      </c>
      <c r="AQ43" s="82">
        <f t="shared" si="9"/>
        <v>159</v>
      </c>
      <c r="AR43" s="82">
        <f t="shared" si="10"/>
        <v>193</v>
      </c>
      <c r="AS43" s="82">
        <f t="shared" si="11"/>
        <v>45</v>
      </c>
    </row>
    <row r="44" spans="1:45">
      <c r="A44" s="75">
        <v>36</v>
      </c>
      <c r="B44" s="83">
        <v>2063</v>
      </c>
      <c r="C44" s="98" t="s">
        <v>60</v>
      </c>
      <c r="D44" s="83">
        <v>2063</v>
      </c>
      <c r="E44" s="75">
        <v>42</v>
      </c>
      <c r="F44" s="75">
        <v>2</v>
      </c>
      <c r="G44" s="99">
        <v>60</v>
      </c>
      <c r="H44" s="94">
        <v>1.18E-2</v>
      </c>
      <c r="I44" s="84" t="s">
        <v>146</v>
      </c>
      <c r="J44" s="84" t="str">
        <f t="shared" si="16"/>
        <v>正确</v>
      </c>
      <c r="K44" s="75">
        <v>1</v>
      </c>
      <c r="L44" s="77">
        <f t="shared" si="17"/>
        <v>89</v>
      </c>
      <c r="M44" s="84" t="s">
        <v>147</v>
      </c>
      <c r="N44" s="84" t="str">
        <f t="shared" si="18"/>
        <v>正确</v>
      </c>
      <c r="O44" s="75">
        <v>1</v>
      </c>
      <c r="P44" s="77">
        <f t="shared" si="19"/>
        <v>37</v>
      </c>
      <c r="Q44" s="84"/>
      <c r="R44" s="84" t="str">
        <f t="shared" si="20"/>
        <v/>
      </c>
      <c r="S44" s="75"/>
      <c r="T44" s="77" t="str">
        <f t="shared" si="21"/>
        <v>0</v>
      </c>
      <c r="U44" s="84"/>
      <c r="V44" s="84"/>
      <c r="W44" s="75"/>
      <c r="X44" s="77" t="str">
        <f t="shared" si="27"/>
        <v>0</v>
      </c>
      <c r="Y44" s="88">
        <f t="shared" si="28"/>
        <v>173</v>
      </c>
      <c r="Z44" s="89">
        <f t="shared" si="1"/>
        <v>55</v>
      </c>
      <c r="AA44" s="90">
        <f t="shared" si="22"/>
        <v>107</v>
      </c>
      <c r="AB44" s="81">
        <f t="shared" si="3"/>
        <v>3600</v>
      </c>
      <c r="AC44" s="113" t="s">
        <v>179</v>
      </c>
      <c r="AD44" s="82" t="str">
        <f t="shared" si="23"/>
        <v>2048_1,2052_1</v>
      </c>
      <c r="AE44" s="16">
        <v>2083</v>
      </c>
      <c r="AF44" s="82" t="str">
        <f t="shared" si="12"/>
        <v>帅气女孩</v>
      </c>
      <c r="AG44" s="82">
        <f t="shared" si="13"/>
        <v>60</v>
      </c>
      <c r="AH44" s="82">
        <f t="shared" si="14"/>
        <v>508</v>
      </c>
      <c r="AI44" s="82" t="str">
        <f t="shared" si="24"/>
        <v>2070_1,2074_1,2025_1</v>
      </c>
      <c r="AJ44" s="82">
        <f t="shared" si="15"/>
        <v>1223</v>
      </c>
      <c r="AK44" s="126">
        <v>2043</v>
      </c>
      <c r="AL44" s="82">
        <f t="shared" si="4"/>
        <v>35</v>
      </c>
      <c r="AM44" s="82">
        <f t="shared" si="5"/>
        <v>2</v>
      </c>
      <c r="AN44" s="82">
        <f t="shared" si="6"/>
        <v>3600</v>
      </c>
      <c r="AO44" s="82">
        <f t="shared" si="7"/>
        <v>201</v>
      </c>
      <c r="AP44" s="82">
        <f t="shared" si="8"/>
        <v>47</v>
      </c>
      <c r="AQ44" s="82">
        <f t="shared" si="9"/>
        <v>94</v>
      </c>
      <c r="AR44" s="82">
        <f t="shared" si="10"/>
        <v>60</v>
      </c>
      <c r="AS44" s="82">
        <f t="shared" si="11"/>
        <v>36</v>
      </c>
    </row>
    <row r="45" spans="1:45">
      <c r="A45" s="75">
        <v>41</v>
      </c>
      <c r="B45" s="83">
        <v>2053</v>
      </c>
      <c r="C45" s="98" t="s">
        <v>61</v>
      </c>
      <c r="D45" s="83">
        <v>2053</v>
      </c>
      <c r="E45" s="75">
        <v>47</v>
      </c>
      <c r="F45" s="75">
        <v>2</v>
      </c>
      <c r="G45" s="99">
        <v>90</v>
      </c>
      <c r="H45" s="94">
        <v>1.18E-2</v>
      </c>
      <c r="I45" s="84" t="s">
        <v>143</v>
      </c>
      <c r="J45" s="84" t="str">
        <f t="shared" si="16"/>
        <v>正确</v>
      </c>
      <c r="K45" s="75">
        <v>2</v>
      </c>
      <c r="L45" s="77">
        <f t="shared" si="17"/>
        <v>138</v>
      </c>
      <c r="M45" s="84" t="s">
        <v>147</v>
      </c>
      <c r="N45" s="84" t="str">
        <f t="shared" si="18"/>
        <v>正确</v>
      </c>
      <c r="O45" s="75">
        <v>1</v>
      </c>
      <c r="P45" s="77">
        <f t="shared" si="19"/>
        <v>37</v>
      </c>
      <c r="Q45" s="84"/>
      <c r="R45" s="84" t="str">
        <f t="shared" si="20"/>
        <v/>
      </c>
      <c r="S45" s="75"/>
      <c r="T45" s="77" t="str">
        <f t="shared" si="21"/>
        <v>0</v>
      </c>
      <c r="U45" s="84"/>
      <c r="V45" s="84"/>
      <c r="W45" s="75"/>
      <c r="X45" s="77" t="str">
        <f t="shared" si="27"/>
        <v>0</v>
      </c>
      <c r="Y45" s="88">
        <f t="shared" si="28"/>
        <v>383</v>
      </c>
      <c r="Z45" s="89">
        <f t="shared" si="1"/>
        <v>66</v>
      </c>
      <c r="AA45" s="90">
        <f t="shared" si="22"/>
        <v>132</v>
      </c>
      <c r="AB45" s="81">
        <f t="shared" si="3"/>
        <v>5400</v>
      </c>
      <c r="AC45" s="113" t="s">
        <v>179</v>
      </c>
      <c r="AD45" s="82" t="str">
        <f t="shared" si="23"/>
        <v>2032_2,2052_1</v>
      </c>
      <c r="AE45" s="16">
        <v>2082</v>
      </c>
      <c r="AF45" s="82" t="str">
        <f t="shared" si="12"/>
        <v>浪漫樱花</v>
      </c>
      <c r="AG45" s="82">
        <f t="shared" si="13"/>
        <v>62</v>
      </c>
      <c r="AH45" s="82">
        <f t="shared" si="14"/>
        <v>534</v>
      </c>
      <c r="AI45" s="82" t="str">
        <f t="shared" si="24"/>
        <v>2077_1,2038_1</v>
      </c>
      <c r="AJ45" s="82">
        <f t="shared" si="15"/>
        <v>1107</v>
      </c>
      <c r="AK45" s="126">
        <v>2044</v>
      </c>
      <c r="AL45" s="82">
        <f t="shared" si="4"/>
        <v>56</v>
      </c>
      <c r="AM45" s="82">
        <f t="shared" si="5"/>
        <v>3</v>
      </c>
      <c r="AN45" s="82">
        <f t="shared" si="6"/>
        <v>5400</v>
      </c>
      <c r="AO45" s="82">
        <f t="shared" si="7"/>
        <v>1116</v>
      </c>
      <c r="AP45" s="82">
        <f t="shared" si="8"/>
        <v>113</v>
      </c>
      <c r="AQ45" s="82">
        <f t="shared" si="9"/>
        <v>345</v>
      </c>
      <c r="AR45" s="82">
        <f t="shared" si="10"/>
        <v>191</v>
      </c>
      <c r="AS45" s="82">
        <f t="shared" si="11"/>
        <v>57</v>
      </c>
    </row>
    <row r="46" spans="1:45">
      <c r="A46" s="75">
        <v>39</v>
      </c>
      <c r="B46" s="83">
        <v>2068</v>
      </c>
      <c r="C46" s="98" t="s">
        <v>62</v>
      </c>
      <c r="D46" s="83">
        <v>2068</v>
      </c>
      <c r="E46" s="75">
        <v>52</v>
      </c>
      <c r="F46" s="75">
        <v>2</v>
      </c>
      <c r="G46" s="99">
        <v>60</v>
      </c>
      <c r="H46" s="94">
        <v>1.2500000000000001E-2</v>
      </c>
      <c r="I46" s="84" t="s">
        <v>146</v>
      </c>
      <c r="J46" s="84" t="str">
        <f t="shared" si="16"/>
        <v>正确</v>
      </c>
      <c r="K46" s="75">
        <v>1</v>
      </c>
      <c r="L46" s="77">
        <f t="shared" si="17"/>
        <v>89</v>
      </c>
      <c r="M46" s="84" t="s">
        <v>10</v>
      </c>
      <c r="N46" s="84" t="str">
        <f t="shared" si="18"/>
        <v>正确</v>
      </c>
      <c r="O46" s="75">
        <v>1</v>
      </c>
      <c r="P46" s="77">
        <f t="shared" si="19"/>
        <v>27</v>
      </c>
      <c r="Q46" s="84" t="s">
        <v>147</v>
      </c>
      <c r="R46" s="84" t="str">
        <f t="shared" si="20"/>
        <v>正确</v>
      </c>
      <c r="S46" s="75">
        <v>1</v>
      </c>
      <c r="T46" s="77">
        <f t="shared" si="21"/>
        <v>37</v>
      </c>
      <c r="U46" s="84"/>
      <c r="V46" s="84"/>
      <c r="W46" s="75"/>
      <c r="X46" s="77" t="str">
        <f t="shared" si="27"/>
        <v>0</v>
      </c>
      <c r="Y46" s="88">
        <f t="shared" si="28"/>
        <v>203</v>
      </c>
      <c r="Z46" s="89">
        <f t="shared" si="1"/>
        <v>65</v>
      </c>
      <c r="AA46" s="90">
        <f t="shared" si="22"/>
        <v>131</v>
      </c>
      <c r="AB46" s="81">
        <f t="shared" si="3"/>
        <v>3600</v>
      </c>
      <c r="AC46" s="113" t="s">
        <v>179</v>
      </c>
      <c r="AD46" s="82" t="str">
        <f t="shared" si="23"/>
        <v>2048_1,2045_1,2052_1</v>
      </c>
      <c r="AE46" s="16">
        <v>2086</v>
      </c>
      <c r="AF46" s="82" t="str">
        <f t="shared" si="12"/>
        <v>公主盛装</v>
      </c>
      <c r="AG46" s="82">
        <f t="shared" si="13"/>
        <v>65</v>
      </c>
      <c r="AH46" s="82">
        <f t="shared" si="14"/>
        <v>1031</v>
      </c>
      <c r="AI46" s="82" t="str">
        <f t="shared" si="24"/>
        <v>2076_1,2080_1,2084_1</v>
      </c>
      <c r="AJ46" s="82">
        <f t="shared" si="15"/>
        <v>2360</v>
      </c>
      <c r="AK46" s="127">
        <v>2045</v>
      </c>
      <c r="AL46" s="82">
        <f t="shared" si="4"/>
        <v>18</v>
      </c>
      <c r="AM46" s="82">
        <f t="shared" si="5"/>
        <v>1</v>
      </c>
      <c r="AN46" s="82">
        <f t="shared" si="6"/>
        <v>2880</v>
      </c>
      <c r="AO46" s="82">
        <f t="shared" si="7"/>
        <v>27</v>
      </c>
      <c r="AP46" s="82">
        <f t="shared" si="8"/>
        <v>14</v>
      </c>
      <c r="AQ46" s="82">
        <f t="shared" si="9"/>
        <v>14</v>
      </c>
      <c r="AR46" s="82">
        <f t="shared" si="10"/>
        <v>18</v>
      </c>
      <c r="AS46" s="82">
        <f t="shared" si="11"/>
        <v>18</v>
      </c>
    </row>
    <row r="47" spans="1:45">
      <c r="A47" s="75">
        <v>23</v>
      </c>
      <c r="B47" s="83">
        <v>2033</v>
      </c>
      <c r="C47" s="98" t="s">
        <v>18</v>
      </c>
      <c r="D47" s="83">
        <v>2033</v>
      </c>
      <c r="E47" s="75">
        <v>29</v>
      </c>
      <c r="F47" s="75">
        <v>2</v>
      </c>
      <c r="G47" s="99">
        <v>30</v>
      </c>
      <c r="H47" s="94">
        <v>1.17E-2</v>
      </c>
      <c r="I47" s="84" t="s">
        <v>139</v>
      </c>
      <c r="J47" s="84" t="str">
        <f t="shared" si="16"/>
        <v>正确</v>
      </c>
      <c r="K47" s="75">
        <v>1</v>
      </c>
      <c r="L47" s="77">
        <f t="shared" si="17"/>
        <v>18</v>
      </c>
      <c r="M47" s="84" t="s">
        <v>143</v>
      </c>
      <c r="N47" s="84" t="str">
        <f t="shared" si="18"/>
        <v>正确</v>
      </c>
      <c r="O47" s="75">
        <v>2</v>
      </c>
      <c r="P47" s="77">
        <f t="shared" si="19"/>
        <v>138</v>
      </c>
      <c r="Q47" s="84"/>
      <c r="R47" s="84" t="str">
        <f t="shared" si="20"/>
        <v/>
      </c>
      <c r="S47" s="75"/>
      <c r="T47" s="77" t="str">
        <f t="shared" si="21"/>
        <v>0</v>
      </c>
      <c r="U47" s="84"/>
      <c r="V47" s="84"/>
      <c r="W47" s="75"/>
      <c r="X47" s="77" t="str">
        <f t="shared" si="27"/>
        <v>0</v>
      </c>
      <c r="Y47" s="88">
        <f t="shared" si="28"/>
        <v>317</v>
      </c>
      <c r="Z47" s="89">
        <f t="shared" si="1"/>
        <v>35</v>
      </c>
      <c r="AA47" s="90">
        <f t="shared" si="22"/>
        <v>87</v>
      </c>
      <c r="AB47" s="81">
        <f t="shared" si="3"/>
        <v>1800</v>
      </c>
      <c r="AC47" s="114" t="s">
        <v>92</v>
      </c>
      <c r="AD47" s="82" t="str">
        <f t="shared" si="23"/>
        <v>2014_1,2032_2</v>
      </c>
      <c r="AE47" s="12">
        <v>2046</v>
      </c>
      <c r="AF47" s="82" t="str">
        <f t="shared" si="12"/>
        <v>苹果派</v>
      </c>
      <c r="AG47" s="82">
        <f t="shared" si="13"/>
        <v>26</v>
      </c>
      <c r="AH47" s="82">
        <f t="shared" si="14"/>
        <v>64</v>
      </c>
      <c r="AI47" s="82" t="str">
        <f t="shared" si="24"/>
        <v>2014_2,2045_1</v>
      </c>
      <c r="AJ47" s="82">
        <f t="shared" si="15"/>
        <v>130</v>
      </c>
      <c r="AK47" s="127">
        <v>2046</v>
      </c>
      <c r="AL47" s="82">
        <f t="shared" si="4"/>
        <v>26</v>
      </c>
      <c r="AM47" s="82">
        <f t="shared" si="5"/>
        <v>2</v>
      </c>
      <c r="AN47" s="82">
        <f t="shared" si="6"/>
        <v>2400</v>
      </c>
      <c r="AO47" s="82">
        <f t="shared" si="7"/>
        <v>130</v>
      </c>
      <c r="AP47" s="82">
        <f t="shared" si="8"/>
        <v>34</v>
      </c>
      <c r="AQ47" s="82">
        <f t="shared" si="9"/>
        <v>64</v>
      </c>
      <c r="AR47" s="82">
        <f t="shared" si="10"/>
        <v>41</v>
      </c>
      <c r="AS47" s="82">
        <f t="shared" si="11"/>
        <v>27</v>
      </c>
    </row>
    <row r="48" spans="1:45">
      <c r="A48" s="75">
        <v>38</v>
      </c>
      <c r="B48" s="83">
        <v>2051</v>
      </c>
      <c r="C48" s="98" t="s">
        <v>21</v>
      </c>
      <c r="D48" s="83">
        <v>2051</v>
      </c>
      <c r="E48" s="75">
        <v>36</v>
      </c>
      <c r="F48" s="75">
        <v>2</v>
      </c>
      <c r="G48" s="99">
        <v>90</v>
      </c>
      <c r="H48" s="94">
        <v>1.1900000000000001E-2</v>
      </c>
      <c r="I48" s="104" t="s">
        <v>139</v>
      </c>
      <c r="J48" s="84" t="str">
        <f t="shared" si="16"/>
        <v>正确</v>
      </c>
      <c r="K48" s="75">
        <v>2</v>
      </c>
      <c r="L48" s="77">
        <f t="shared" si="17"/>
        <v>36</v>
      </c>
      <c r="M48" s="84" t="s">
        <v>146</v>
      </c>
      <c r="N48" s="84" t="str">
        <f t="shared" si="18"/>
        <v>正确</v>
      </c>
      <c r="O48" s="75">
        <v>1</v>
      </c>
      <c r="P48" s="77">
        <f t="shared" si="19"/>
        <v>89</v>
      </c>
      <c r="Q48" s="84" t="s">
        <v>147</v>
      </c>
      <c r="R48" s="84" t="str">
        <f t="shared" si="20"/>
        <v>正确</v>
      </c>
      <c r="S48" s="75">
        <v>1</v>
      </c>
      <c r="T48" s="77">
        <f t="shared" si="21"/>
        <v>37</v>
      </c>
      <c r="U48" s="84"/>
      <c r="V48" s="84"/>
      <c r="W48" s="75"/>
      <c r="X48" s="77" t="str">
        <f t="shared" si="27"/>
        <v>0</v>
      </c>
      <c r="Y48" s="88">
        <f t="shared" si="28"/>
        <v>269</v>
      </c>
      <c r="Z48" s="89">
        <f t="shared" si="1"/>
        <v>55</v>
      </c>
      <c r="AA48" s="90">
        <f t="shared" si="22"/>
        <v>123</v>
      </c>
      <c r="AB48" s="81">
        <f t="shared" si="3"/>
        <v>5400</v>
      </c>
      <c r="AC48" s="114" t="s">
        <v>92</v>
      </c>
      <c r="AD48" s="82" t="str">
        <f t="shared" si="23"/>
        <v>2014_2,2048_1,2052_1</v>
      </c>
      <c r="AE48" s="12">
        <v>2062</v>
      </c>
      <c r="AF48" s="82" t="str">
        <f t="shared" si="12"/>
        <v>炸鸡</v>
      </c>
      <c r="AG48" s="82">
        <f t="shared" si="13"/>
        <v>31</v>
      </c>
      <c r="AH48" s="82">
        <f t="shared" si="14"/>
        <v>81</v>
      </c>
      <c r="AI48" s="82" t="str">
        <f t="shared" si="24"/>
        <v>2014_1,2048_1</v>
      </c>
      <c r="AJ48" s="82">
        <f t="shared" si="15"/>
        <v>153</v>
      </c>
      <c r="AK48" s="126">
        <v>2047</v>
      </c>
      <c r="AL48" s="82">
        <f t="shared" si="4"/>
        <v>21</v>
      </c>
      <c r="AM48" s="82">
        <f t="shared" si="5"/>
        <v>2</v>
      </c>
      <c r="AN48" s="82">
        <f t="shared" si="6"/>
        <v>1800</v>
      </c>
      <c r="AO48" s="82">
        <f t="shared" si="7"/>
        <v>111</v>
      </c>
      <c r="AP48" s="82">
        <f t="shared" si="8"/>
        <v>27</v>
      </c>
      <c r="AQ48" s="82">
        <f t="shared" si="9"/>
        <v>49</v>
      </c>
      <c r="AR48" s="82">
        <f t="shared" si="10"/>
        <v>37</v>
      </c>
      <c r="AS48" s="82">
        <f t="shared" si="11"/>
        <v>22</v>
      </c>
    </row>
    <row r="49" spans="1:45">
      <c r="A49" s="75">
        <v>22</v>
      </c>
      <c r="B49" s="83">
        <v>2035</v>
      </c>
      <c r="C49" s="98" t="s">
        <v>181</v>
      </c>
      <c r="D49" s="83">
        <v>2035</v>
      </c>
      <c r="E49" s="75">
        <v>22</v>
      </c>
      <c r="F49" s="75">
        <v>2</v>
      </c>
      <c r="G49" s="99">
        <v>20</v>
      </c>
      <c r="H49" s="94">
        <v>1.17E-2</v>
      </c>
      <c r="I49" s="84" t="s">
        <v>182</v>
      </c>
      <c r="J49" s="84" t="str">
        <f t="shared" si="16"/>
        <v>正确</v>
      </c>
      <c r="K49" s="75">
        <v>2</v>
      </c>
      <c r="L49" s="77">
        <f t="shared" si="17"/>
        <v>36</v>
      </c>
      <c r="M49" s="84" t="s">
        <v>183</v>
      </c>
      <c r="N49" s="84" t="str">
        <f t="shared" si="18"/>
        <v>正确</v>
      </c>
      <c r="O49" s="75">
        <v>1</v>
      </c>
      <c r="P49" s="77">
        <f t="shared" si="19"/>
        <v>43</v>
      </c>
      <c r="Q49" s="84" t="s">
        <v>184</v>
      </c>
      <c r="R49" s="84" t="str">
        <f t="shared" si="20"/>
        <v>正确</v>
      </c>
      <c r="S49" s="75">
        <v>2</v>
      </c>
      <c r="T49" s="77">
        <f t="shared" si="21"/>
        <v>6</v>
      </c>
      <c r="U49" s="84"/>
      <c r="V49" s="84"/>
      <c r="W49" s="75"/>
      <c r="X49" s="77" t="str">
        <f t="shared" si="27"/>
        <v>0</v>
      </c>
      <c r="Y49" s="88">
        <f t="shared" si="28"/>
        <v>142</v>
      </c>
      <c r="Z49" s="89">
        <f t="shared" si="1"/>
        <v>26</v>
      </c>
      <c r="AA49" s="90">
        <f t="shared" si="22"/>
        <v>61</v>
      </c>
      <c r="AB49" s="81">
        <f t="shared" si="3"/>
        <v>1200</v>
      </c>
      <c r="AC49" s="114" t="s">
        <v>92</v>
      </c>
      <c r="AD49" s="82" t="str">
        <f t="shared" si="23"/>
        <v>2014_2,2027_1,2001_2</v>
      </c>
      <c r="AE49" s="12">
        <v>2072</v>
      </c>
      <c r="AF49" s="82" t="str">
        <f t="shared" si="12"/>
        <v>汉堡包</v>
      </c>
      <c r="AG49" s="82">
        <f t="shared" si="13"/>
        <v>35</v>
      </c>
      <c r="AH49" s="82">
        <f t="shared" si="14"/>
        <v>202</v>
      </c>
      <c r="AI49" s="82" t="str">
        <f t="shared" si="24"/>
        <v>2015_1,2034_1,2052_1</v>
      </c>
      <c r="AJ49" s="82">
        <f t="shared" si="15"/>
        <v>459</v>
      </c>
      <c r="AK49" s="126">
        <v>2048</v>
      </c>
      <c r="AL49" s="82">
        <f t="shared" si="4"/>
        <v>29</v>
      </c>
      <c r="AM49" s="82">
        <f t="shared" si="5"/>
        <v>1</v>
      </c>
      <c r="AN49" s="82">
        <f t="shared" si="6"/>
        <v>9000</v>
      </c>
      <c r="AO49" s="82">
        <f t="shared" si="7"/>
        <v>89</v>
      </c>
      <c r="AP49" s="82">
        <f t="shared" si="8"/>
        <v>30</v>
      </c>
      <c r="AQ49" s="82">
        <f t="shared" si="9"/>
        <v>30</v>
      </c>
      <c r="AR49" s="82">
        <f t="shared" si="10"/>
        <v>55</v>
      </c>
      <c r="AS49" s="82">
        <f t="shared" si="11"/>
        <v>29</v>
      </c>
    </row>
    <row r="50" spans="1:45">
      <c r="A50" s="75">
        <v>26</v>
      </c>
      <c r="B50" s="83">
        <v>2039</v>
      </c>
      <c r="C50" s="102" t="s">
        <v>185</v>
      </c>
      <c r="D50" s="83">
        <v>2039</v>
      </c>
      <c r="E50" s="75">
        <v>46</v>
      </c>
      <c r="F50" s="75">
        <v>3</v>
      </c>
      <c r="G50" s="99">
        <v>45</v>
      </c>
      <c r="H50" s="94">
        <v>1.2500000000000001E-2</v>
      </c>
      <c r="I50" s="84" t="s">
        <v>182</v>
      </c>
      <c r="J50" s="84" t="str">
        <f t="shared" si="16"/>
        <v>正确</v>
      </c>
      <c r="K50" s="75">
        <v>1</v>
      </c>
      <c r="L50" s="77">
        <f t="shared" si="17"/>
        <v>18</v>
      </c>
      <c r="M50" s="98" t="s">
        <v>186</v>
      </c>
      <c r="N50" s="84" t="str">
        <f t="shared" si="18"/>
        <v>正确</v>
      </c>
      <c r="O50" s="75">
        <v>1</v>
      </c>
      <c r="P50" s="77">
        <f t="shared" si="19"/>
        <v>297</v>
      </c>
      <c r="Q50" s="84"/>
      <c r="R50" s="84" t="str">
        <f t="shared" si="20"/>
        <v/>
      </c>
      <c r="S50" s="75"/>
      <c r="T50" s="77" t="str">
        <f t="shared" si="21"/>
        <v>0</v>
      </c>
      <c r="U50" s="84"/>
      <c r="V50" s="84"/>
      <c r="W50" s="75"/>
      <c r="X50" s="77" t="str">
        <f t="shared" si="27"/>
        <v>0</v>
      </c>
      <c r="Y50" s="88">
        <f>ROUND((G50*60*H50)*1.15,0)+L50*K50+P50*O50+T50*S50+X50*W50</f>
        <v>354</v>
      </c>
      <c r="Z50" s="89">
        <f t="shared" si="1"/>
        <v>84</v>
      </c>
      <c r="AA50" s="90">
        <f t="shared" si="22"/>
        <v>176</v>
      </c>
      <c r="AB50" s="81">
        <f t="shared" si="3"/>
        <v>2700</v>
      </c>
      <c r="AC50" s="114" t="s">
        <v>92</v>
      </c>
      <c r="AD50" s="82" t="str">
        <f t="shared" si="23"/>
        <v>2014_1,2034_1</v>
      </c>
      <c r="AE50" s="12">
        <v>2057</v>
      </c>
      <c r="AF50" s="82" t="str">
        <f t="shared" si="12"/>
        <v>披萨</v>
      </c>
      <c r="AG50" s="82">
        <f t="shared" si="13"/>
        <v>41</v>
      </c>
      <c r="AH50" s="82">
        <f t="shared" si="14"/>
        <v>214</v>
      </c>
      <c r="AI50" s="82" t="str">
        <f t="shared" si="24"/>
        <v>2014_1,2028_1,2052_1</v>
      </c>
      <c r="AJ50" s="82">
        <f t="shared" si="15"/>
        <v>352</v>
      </c>
      <c r="AK50" s="126">
        <v>2049</v>
      </c>
      <c r="AL50" s="82">
        <f t="shared" si="4"/>
        <v>43</v>
      </c>
      <c r="AM50" s="82">
        <f t="shared" si="5"/>
        <v>3</v>
      </c>
      <c r="AN50" s="82">
        <f t="shared" si="6"/>
        <v>7200</v>
      </c>
      <c r="AO50" s="82">
        <f t="shared" si="7"/>
        <v>965</v>
      </c>
      <c r="AP50" s="82">
        <f t="shared" si="8"/>
        <v>103</v>
      </c>
      <c r="AQ50" s="82">
        <f t="shared" si="9"/>
        <v>289</v>
      </c>
      <c r="AR50" s="82">
        <f t="shared" si="10"/>
        <v>180</v>
      </c>
      <c r="AS50" s="82">
        <f t="shared" si="11"/>
        <v>44</v>
      </c>
    </row>
    <row r="51" spans="1:45">
      <c r="A51" s="75">
        <v>35</v>
      </c>
      <c r="B51" s="83">
        <v>2056</v>
      </c>
      <c r="C51" s="103" t="s">
        <v>22</v>
      </c>
      <c r="D51" s="83">
        <v>2056</v>
      </c>
      <c r="E51" s="75">
        <v>40</v>
      </c>
      <c r="F51" s="75">
        <v>3</v>
      </c>
      <c r="G51" s="99">
        <v>60</v>
      </c>
      <c r="H51" s="94">
        <v>1.26E-2</v>
      </c>
      <c r="I51" s="84" t="s">
        <v>139</v>
      </c>
      <c r="J51" s="84" t="str">
        <f t="shared" si="16"/>
        <v>正确</v>
      </c>
      <c r="K51" s="75">
        <v>1</v>
      </c>
      <c r="L51" s="77">
        <f t="shared" si="17"/>
        <v>18</v>
      </c>
      <c r="M51" s="98" t="s">
        <v>49</v>
      </c>
      <c r="N51" s="84" t="str">
        <f t="shared" si="18"/>
        <v>正确</v>
      </c>
      <c r="O51" s="75">
        <v>2</v>
      </c>
      <c r="P51" s="77">
        <f t="shared" si="19"/>
        <v>32</v>
      </c>
      <c r="Q51" s="84" t="s">
        <v>147</v>
      </c>
      <c r="R51" s="84" t="str">
        <f t="shared" si="20"/>
        <v>正确</v>
      </c>
      <c r="S51" s="75">
        <v>1</v>
      </c>
      <c r="T51" s="77">
        <f t="shared" si="21"/>
        <v>37</v>
      </c>
      <c r="U51" s="84"/>
      <c r="V51" s="84"/>
      <c r="W51" s="75"/>
      <c r="X51" s="77" t="str">
        <f t="shared" si="27"/>
        <v>0</v>
      </c>
      <c r="Y51" s="88">
        <f>ROUND((G51*60*H51)*1.15,0)+L51*K51+P51*O51+T51*S51+X51*W51</f>
        <v>171</v>
      </c>
      <c r="Z51" s="89">
        <f t="shared" si="1"/>
        <v>80</v>
      </c>
      <c r="AA51" s="90">
        <f t="shared" si="22"/>
        <v>120</v>
      </c>
      <c r="AB51" s="81">
        <f t="shared" si="3"/>
        <v>3600</v>
      </c>
      <c r="AC51" s="114" t="s">
        <v>92</v>
      </c>
      <c r="AD51" s="82" t="str">
        <f t="shared" si="23"/>
        <v>2014_1,2002_2,2052_1</v>
      </c>
      <c r="AE51" s="12">
        <v>2064</v>
      </c>
      <c r="AF51" s="82" t="str">
        <f t="shared" si="12"/>
        <v>热狗</v>
      </c>
      <c r="AG51" s="82">
        <f t="shared" si="13"/>
        <v>45</v>
      </c>
      <c r="AH51" s="82">
        <f t="shared" si="14"/>
        <v>249</v>
      </c>
      <c r="AI51" s="82" t="str">
        <f t="shared" si="24"/>
        <v>2015_1,2028_1,2009_2</v>
      </c>
      <c r="AJ51" s="82">
        <f t="shared" si="15"/>
        <v>645</v>
      </c>
      <c r="AK51" s="126">
        <v>2050</v>
      </c>
      <c r="AL51" s="82">
        <f t="shared" si="4"/>
        <v>20</v>
      </c>
      <c r="AM51" s="82">
        <f t="shared" si="5"/>
        <v>2</v>
      </c>
      <c r="AN51" s="82">
        <f t="shared" si="6"/>
        <v>1500</v>
      </c>
      <c r="AO51" s="82">
        <f t="shared" si="7"/>
        <v>100</v>
      </c>
      <c r="AP51" s="82">
        <f t="shared" si="8"/>
        <v>25</v>
      </c>
      <c r="AQ51" s="82">
        <f t="shared" si="9"/>
        <v>51</v>
      </c>
      <c r="AR51" s="82">
        <f t="shared" si="10"/>
        <v>33</v>
      </c>
      <c r="AS51" s="82">
        <f t="shared" si="11"/>
        <v>21</v>
      </c>
    </row>
    <row r="52" spans="1:45">
      <c r="A52" s="75">
        <v>33</v>
      </c>
      <c r="B52" s="83">
        <v>2065</v>
      </c>
      <c r="C52" s="103" t="s">
        <v>23</v>
      </c>
      <c r="D52" s="83">
        <v>2065</v>
      </c>
      <c r="E52" s="75">
        <v>33</v>
      </c>
      <c r="F52" s="75">
        <v>3</v>
      </c>
      <c r="G52" s="99">
        <v>60</v>
      </c>
      <c r="H52" s="94">
        <v>1.26E-2</v>
      </c>
      <c r="I52" s="98" t="s">
        <v>55</v>
      </c>
      <c r="J52" s="84" t="str">
        <f t="shared" si="16"/>
        <v>正确</v>
      </c>
      <c r="K52" s="75">
        <v>2</v>
      </c>
      <c r="L52" s="77">
        <f t="shared" si="17"/>
        <v>168</v>
      </c>
      <c r="M52" s="84" t="s">
        <v>139</v>
      </c>
      <c r="N52" s="84" t="str">
        <f t="shared" si="18"/>
        <v>正确</v>
      </c>
      <c r="O52" s="75">
        <v>2</v>
      </c>
      <c r="P52" s="77">
        <f t="shared" si="19"/>
        <v>36</v>
      </c>
      <c r="Q52" s="84" t="s">
        <v>142</v>
      </c>
      <c r="R52" s="84" t="str">
        <f t="shared" si="20"/>
        <v>正确</v>
      </c>
      <c r="S52" s="75">
        <v>1</v>
      </c>
      <c r="T52" s="77">
        <f t="shared" si="21"/>
        <v>43</v>
      </c>
      <c r="U52" s="84"/>
      <c r="V52" s="84"/>
      <c r="W52" s="75"/>
      <c r="X52" s="77" t="str">
        <f t="shared" si="27"/>
        <v>0</v>
      </c>
      <c r="Y52" s="88">
        <f>ROUND((G52*60*H52)*1.15,0)+L52*K52+P52*O52+T52*S52+X52*W52</f>
        <v>503</v>
      </c>
      <c r="Z52" s="89">
        <f t="shared" si="1"/>
        <v>69</v>
      </c>
      <c r="AA52" s="90">
        <f t="shared" si="22"/>
        <v>160</v>
      </c>
      <c r="AB52" s="81">
        <f t="shared" si="3"/>
        <v>3600</v>
      </c>
      <c r="AC52" s="114" t="s">
        <v>92</v>
      </c>
      <c r="AD52" s="82" t="str">
        <f t="shared" si="23"/>
        <v>2015_2,2014_2,2027_1</v>
      </c>
      <c r="AE52" s="12">
        <v>2078</v>
      </c>
      <c r="AF52" s="82" t="str">
        <f t="shared" si="12"/>
        <v>豪华套餐</v>
      </c>
      <c r="AG52" s="82">
        <f t="shared" si="13"/>
        <v>51</v>
      </c>
      <c r="AH52" s="82">
        <f t="shared" si="14"/>
        <v>290</v>
      </c>
      <c r="AI52" s="82" t="str">
        <f t="shared" si="24"/>
        <v>2015_1,2008_1,2053_1</v>
      </c>
      <c r="AJ52" s="82">
        <f t="shared" si="15"/>
        <v>621</v>
      </c>
      <c r="AK52" s="126">
        <v>2051</v>
      </c>
      <c r="AL52" s="82">
        <f t="shared" si="4"/>
        <v>36</v>
      </c>
      <c r="AM52" s="82">
        <f t="shared" si="5"/>
        <v>2</v>
      </c>
      <c r="AN52" s="82">
        <f t="shared" si="6"/>
        <v>5400</v>
      </c>
      <c r="AO52" s="82">
        <f t="shared" si="7"/>
        <v>269</v>
      </c>
      <c r="AP52" s="82">
        <f t="shared" si="8"/>
        <v>55</v>
      </c>
      <c r="AQ52" s="82">
        <f t="shared" si="9"/>
        <v>123</v>
      </c>
      <c r="AR52" s="82">
        <f t="shared" si="10"/>
        <v>79</v>
      </c>
      <c r="AS52" s="82">
        <f t="shared" si="11"/>
        <v>37</v>
      </c>
    </row>
    <row r="53" spans="1:45">
      <c r="A53" s="75">
        <v>32</v>
      </c>
      <c r="B53" s="83">
        <v>2062</v>
      </c>
      <c r="C53" s="98" t="s">
        <v>40</v>
      </c>
      <c r="D53" s="83">
        <v>2062</v>
      </c>
      <c r="E53" s="75">
        <v>31</v>
      </c>
      <c r="F53" s="75">
        <v>2</v>
      </c>
      <c r="G53" s="99">
        <v>60</v>
      </c>
      <c r="H53" s="94">
        <v>1.17E-2</v>
      </c>
      <c r="I53" s="84" t="s">
        <v>139</v>
      </c>
      <c r="J53" s="84" t="str">
        <f t="shared" si="16"/>
        <v>正确</v>
      </c>
      <c r="K53" s="75">
        <v>1</v>
      </c>
      <c r="L53" s="77">
        <f t="shared" si="17"/>
        <v>18</v>
      </c>
      <c r="M53" s="84" t="s">
        <v>146</v>
      </c>
      <c r="N53" s="84" t="str">
        <f t="shared" si="18"/>
        <v>正确</v>
      </c>
      <c r="O53" s="75">
        <v>1</v>
      </c>
      <c r="P53" s="77">
        <f t="shared" si="19"/>
        <v>89</v>
      </c>
      <c r="Q53" s="84"/>
      <c r="R53" s="84" t="str">
        <f t="shared" si="20"/>
        <v/>
      </c>
      <c r="S53" s="75"/>
      <c r="T53" s="77" t="str">
        <f t="shared" si="21"/>
        <v>0</v>
      </c>
      <c r="U53" s="84"/>
      <c r="V53" s="84"/>
      <c r="W53" s="75"/>
      <c r="X53" s="77" t="str">
        <f t="shared" si="27"/>
        <v>0</v>
      </c>
      <c r="Y53" s="88">
        <f>ROUND((G53*60*H53)*1.1,0)+L53*K53+P53*O53+T53*S53+X53*W53</f>
        <v>153</v>
      </c>
      <c r="Z53" s="89">
        <f t="shared" si="1"/>
        <v>43</v>
      </c>
      <c r="AA53" s="90">
        <f t="shared" si="22"/>
        <v>81</v>
      </c>
      <c r="AB53" s="81">
        <f t="shared" si="3"/>
        <v>3600</v>
      </c>
      <c r="AC53" s="72" t="s">
        <v>37</v>
      </c>
      <c r="AD53" s="82" t="str">
        <f t="shared" si="23"/>
        <v>2014_1,2048_1</v>
      </c>
      <c r="AE53" s="20">
        <v>2055</v>
      </c>
      <c r="AF53" s="82" t="str">
        <f t="shared" si="12"/>
        <v>水果色拉</v>
      </c>
      <c r="AG53" s="82">
        <f t="shared" si="13"/>
        <v>37</v>
      </c>
      <c r="AH53" s="82">
        <f t="shared" si="14"/>
        <v>79</v>
      </c>
      <c r="AI53" s="82" t="str">
        <f t="shared" si="24"/>
        <v>2021_1,2029_1,2045_1</v>
      </c>
      <c r="AJ53" s="82">
        <f t="shared" si="15"/>
        <v>102</v>
      </c>
      <c r="AK53" s="126">
        <v>2052</v>
      </c>
      <c r="AL53" s="82">
        <f t="shared" si="4"/>
        <v>32</v>
      </c>
      <c r="AM53" s="82">
        <f t="shared" si="5"/>
        <v>1</v>
      </c>
      <c r="AN53" s="82">
        <f t="shared" si="6"/>
        <v>3600</v>
      </c>
      <c r="AO53" s="82">
        <f t="shared" si="7"/>
        <v>37</v>
      </c>
      <c r="AP53" s="82">
        <f t="shared" si="8"/>
        <v>22</v>
      </c>
      <c r="AQ53" s="82">
        <f t="shared" si="9"/>
        <v>22</v>
      </c>
      <c r="AR53" s="82">
        <f t="shared" si="10"/>
        <v>22</v>
      </c>
      <c r="AS53" s="82">
        <f t="shared" si="11"/>
        <v>32</v>
      </c>
    </row>
    <row r="54" spans="1:45">
      <c r="A54" s="75">
        <v>24</v>
      </c>
      <c r="B54" s="83">
        <v>2046</v>
      </c>
      <c r="C54" s="98" t="s">
        <v>188</v>
      </c>
      <c r="D54" s="83">
        <v>2046</v>
      </c>
      <c r="E54" s="75">
        <v>26</v>
      </c>
      <c r="F54" s="75">
        <v>2</v>
      </c>
      <c r="G54" s="99">
        <v>40</v>
      </c>
      <c r="H54" s="94">
        <v>1.17E-2</v>
      </c>
      <c r="I54" s="84" t="s">
        <v>139</v>
      </c>
      <c r="J54" s="84" t="str">
        <f t="shared" si="16"/>
        <v>正确</v>
      </c>
      <c r="K54" s="75">
        <v>2</v>
      </c>
      <c r="L54" s="77">
        <f t="shared" si="17"/>
        <v>36</v>
      </c>
      <c r="M54" s="84" t="s">
        <v>10</v>
      </c>
      <c r="N54" s="84" t="str">
        <f t="shared" si="18"/>
        <v>正确</v>
      </c>
      <c r="O54" s="75">
        <v>1</v>
      </c>
      <c r="P54" s="77">
        <f t="shared" si="19"/>
        <v>27</v>
      </c>
      <c r="Q54" s="84"/>
      <c r="R54" s="84" t="str">
        <f t="shared" si="20"/>
        <v/>
      </c>
      <c r="S54" s="75"/>
      <c r="T54" s="77" t="str">
        <f t="shared" si="21"/>
        <v>0</v>
      </c>
      <c r="U54" s="84"/>
      <c r="V54" s="84"/>
      <c r="W54" s="75"/>
      <c r="X54" s="77" t="str">
        <f t="shared" si="27"/>
        <v>0</v>
      </c>
      <c r="Y54" s="88">
        <f>ROUND((G54*60*H54)*1.1,0)+L54*K54+P54*O54+T54*S54+X54*W54</f>
        <v>130</v>
      </c>
      <c r="Z54" s="89">
        <f t="shared" si="1"/>
        <v>34</v>
      </c>
      <c r="AA54" s="90">
        <f t="shared" si="22"/>
        <v>64</v>
      </c>
      <c r="AB54" s="81">
        <f t="shared" si="3"/>
        <v>2400</v>
      </c>
      <c r="AC54" s="72" t="s">
        <v>37</v>
      </c>
      <c r="AD54" s="82" t="str">
        <f t="shared" si="23"/>
        <v>2014_2,2045_1</v>
      </c>
      <c r="AE54" s="20">
        <v>2060</v>
      </c>
      <c r="AF54" s="82" t="str">
        <f t="shared" si="12"/>
        <v>芝士汉堡肉</v>
      </c>
      <c r="AG54" s="82">
        <f t="shared" si="13"/>
        <v>40</v>
      </c>
      <c r="AH54" s="82">
        <f t="shared" si="14"/>
        <v>197</v>
      </c>
      <c r="AI54" s="82" t="str">
        <f t="shared" si="24"/>
        <v>2009_2,2034_1</v>
      </c>
      <c r="AJ54" s="82">
        <f t="shared" si="15"/>
        <v>621</v>
      </c>
      <c r="AK54" s="126">
        <v>2053</v>
      </c>
      <c r="AL54" s="82">
        <f t="shared" si="4"/>
        <v>47</v>
      </c>
      <c r="AM54" s="82">
        <f t="shared" si="5"/>
        <v>2</v>
      </c>
      <c r="AN54" s="82">
        <f t="shared" si="6"/>
        <v>5400</v>
      </c>
      <c r="AO54" s="82">
        <f t="shared" si="7"/>
        <v>383</v>
      </c>
      <c r="AP54" s="82">
        <f t="shared" si="8"/>
        <v>66</v>
      </c>
      <c r="AQ54" s="82">
        <f t="shared" si="9"/>
        <v>132</v>
      </c>
      <c r="AR54" s="82">
        <f t="shared" si="10"/>
        <v>104</v>
      </c>
      <c r="AS54" s="82">
        <f t="shared" si="11"/>
        <v>48</v>
      </c>
    </row>
    <row r="55" spans="1:45">
      <c r="A55" s="75">
        <v>37</v>
      </c>
      <c r="B55" s="83">
        <v>2057</v>
      </c>
      <c r="C55" s="102" t="s">
        <v>39</v>
      </c>
      <c r="D55" s="83">
        <v>2057</v>
      </c>
      <c r="E55" s="75">
        <v>41</v>
      </c>
      <c r="F55" s="75">
        <v>3</v>
      </c>
      <c r="G55" s="99">
        <v>60</v>
      </c>
      <c r="H55" s="94">
        <v>1.2699999999999999E-2</v>
      </c>
      <c r="I55" s="84" t="s">
        <v>139</v>
      </c>
      <c r="J55" s="84" t="str">
        <f t="shared" si="16"/>
        <v>正确</v>
      </c>
      <c r="K55" s="75">
        <v>1</v>
      </c>
      <c r="L55" s="77">
        <f t="shared" si="17"/>
        <v>18</v>
      </c>
      <c r="M55" s="98" t="s">
        <v>59</v>
      </c>
      <c r="N55" s="84" t="str">
        <f t="shared" si="18"/>
        <v>正确</v>
      </c>
      <c r="O55" s="75">
        <v>1</v>
      </c>
      <c r="P55" s="77">
        <f t="shared" si="19"/>
        <v>244</v>
      </c>
      <c r="Q55" s="84" t="s">
        <v>147</v>
      </c>
      <c r="R55" s="84" t="str">
        <f t="shared" si="20"/>
        <v>正确</v>
      </c>
      <c r="S55" s="75">
        <v>1</v>
      </c>
      <c r="T55" s="77">
        <f t="shared" si="21"/>
        <v>37</v>
      </c>
      <c r="U55" s="84"/>
      <c r="V55" s="84"/>
      <c r="W55" s="75"/>
      <c r="X55" s="77" t="str">
        <f t="shared" si="27"/>
        <v>0</v>
      </c>
      <c r="Y55" s="88">
        <f>ROUND((G55*60*H55)*1.15,0)+L55*K55+P55*O55+T55*S55+X55*W55</f>
        <v>352</v>
      </c>
      <c r="Z55" s="89">
        <f t="shared" si="1"/>
        <v>81</v>
      </c>
      <c r="AA55" s="90">
        <f t="shared" si="22"/>
        <v>214</v>
      </c>
      <c r="AB55" s="81">
        <f t="shared" si="3"/>
        <v>3600</v>
      </c>
      <c r="AC55" s="72" t="s">
        <v>37</v>
      </c>
      <c r="AD55" s="82" t="str">
        <f t="shared" si="23"/>
        <v>2014_1,2028_1,2052_1</v>
      </c>
      <c r="AE55" s="20">
        <v>2049</v>
      </c>
      <c r="AF55" s="82" t="str">
        <f t="shared" si="12"/>
        <v>芝士鸡排</v>
      </c>
      <c r="AG55" s="82">
        <f t="shared" si="13"/>
        <v>43</v>
      </c>
      <c r="AH55" s="82">
        <f t="shared" si="14"/>
        <v>289</v>
      </c>
      <c r="AI55" s="82" t="str">
        <f t="shared" si="24"/>
        <v>2009_2,2062_2</v>
      </c>
      <c r="AJ55" s="82">
        <f t="shared" si="15"/>
        <v>965</v>
      </c>
      <c r="AK55" s="126">
        <v>2054</v>
      </c>
      <c r="AL55" s="82">
        <f t="shared" si="4"/>
        <v>28</v>
      </c>
      <c r="AM55" s="82">
        <f t="shared" si="5"/>
        <v>3</v>
      </c>
      <c r="AN55" s="82">
        <f t="shared" si="6"/>
        <v>2700</v>
      </c>
      <c r="AO55" s="82">
        <f t="shared" si="7"/>
        <v>183</v>
      </c>
      <c r="AP55" s="82">
        <f t="shared" si="8"/>
        <v>57</v>
      </c>
      <c r="AQ55" s="82">
        <f t="shared" si="9"/>
        <v>129</v>
      </c>
      <c r="AR55" s="82">
        <f t="shared" si="10"/>
        <v>38</v>
      </c>
      <c r="AS55" s="82">
        <f t="shared" si="11"/>
        <v>29</v>
      </c>
    </row>
    <row r="56" spans="1:45">
      <c r="A56" s="75">
        <v>35</v>
      </c>
      <c r="B56" s="83">
        <v>2072</v>
      </c>
      <c r="C56" s="103" t="s">
        <v>42</v>
      </c>
      <c r="D56" s="83">
        <v>2072</v>
      </c>
      <c r="E56" s="75">
        <v>35</v>
      </c>
      <c r="F56" s="75">
        <v>3</v>
      </c>
      <c r="G56" s="99">
        <v>45</v>
      </c>
      <c r="H56" s="94">
        <v>1.2800000000000001E-2</v>
      </c>
      <c r="I56" s="98" t="s">
        <v>55</v>
      </c>
      <c r="J56" s="84" t="str">
        <f t="shared" si="16"/>
        <v>正确</v>
      </c>
      <c r="K56" s="75">
        <v>1</v>
      </c>
      <c r="L56" s="77">
        <f t="shared" si="17"/>
        <v>84</v>
      </c>
      <c r="M56" s="98" t="s">
        <v>58</v>
      </c>
      <c r="N56" s="84" t="str">
        <f t="shared" si="18"/>
        <v>正确</v>
      </c>
      <c r="O56" s="75">
        <v>1</v>
      </c>
      <c r="P56" s="77">
        <f t="shared" si="19"/>
        <v>297</v>
      </c>
      <c r="Q56" s="84" t="s">
        <v>147</v>
      </c>
      <c r="R56" s="84" t="str">
        <f t="shared" si="20"/>
        <v>正确</v>
      </c>
      <c r="S56" s="75">
        <v>1</v>
      </c>
      <c r="T56" s="77">
        <f t="shared" si="21"/>
        <v>37</v>
      </c>
      <c r="U56" s="84"/>
      <c r="V56" s="84"/>
      <c r="W56" s="75"/>
      <c r="X56" s="77" t="str">
        <f t="shared" si="27"/>
        <v>0</v>
      </c>
      <c r="Y56" s="88">
        <f>ROUND((G56*60*H56)*1.2,0)+L56*K56+P56*O56+T56*S56+X56*W56</f>
        <v>459</v>
      </c>
      <c r="Z56" s="89">
        <f t="shared" si="1"/>
        <v>67</v>
      </c>
      <c r="AA56" s="90">
        <f t="shared" si="22"/>
        <v>202</v>
      </c>
      <c r="AB56" s="81">
        <f t="shared" si="3"/>
        <v>2700</v>
      </c>
      <c r="AC56" s="72" t="s">
        <v>37</v>
      </c>
      <c r="AD56" s="82" t="str">
        <f t="shared" si="23"/>
        <v>2015_1,2034_1,2052_1</v>
      </c>
      <c r="AE56" s="20">
        <v>2066</v>
      </c>
      <c r="AF56" s="82" t="str">
        <f t="shared" si="12"/>
        <v>牛排定食</v>
      </c>
      <c r="AG56" s="82">
        <f t="shared" si="13"/>
        <v>49</v>
      </c>
      <c r="AH56" s="82">
        <f t="shared" si="14"/>
        <v>267</v>
      </c>
      <c r="AI56" s="82" t="str">
        <f t="shared" si="24"/>
        <v>2053_1,2008_1</v>
      </c>
      <c r="AJ56" s="82">
        <f t="shared" si="15"/>
        <v>564</v>
      </c>
      <c r="AK56" s="126">
        <v>2055</v>
      </c>
      <c r="AL56" s="82">
        <f t="shared" si="4"/>
        <v>37</v>
      </c>
      <c r="AM56" s="82">
        <f t="shared" si="5"/>
        <v>2</v>
      </c>
      <c r="AN56" s="82">
        <f t="shared" si="6"/>
        <v>3600</v>
      </c>
      <c r="AO56" s="82">
        <f t="shared" si="7"/>
        <v>102</v>
      </c>
      <c r="AP56" s="82">
        <f t="shared" si="8"/>
        <v>49</v>
      </c>
      <c r="AQ56" s="82">
        <f t="shared" si="9"/>
        <v>79</v>
      </c>
      <c r="AR56" s="82">
        <f t="shared" si="10"/>
        <v>30</v>
      </c>
      <c r="AS56" s="82">
        <f t="shared" si="11"/>
        <v>38</v>
      </c>
    </row>
    <row r="57" spans="1:45">
      <c r="A57" s="75">
        <v>39</v>
      </c>
      <c r="B57" s="83">
        <v>2064</v>
      </c>
      <c r="C57" s="103" t="s">
        <v>41</v>
      </c>
      <c r="D57" s="83">
        <v>2064</v>
      </c>
      <c r="E57" s="75">
        <v>45</v>
      </c>
      <c r="F57" s="75">
        <v>3</v>
      </c>
      <c r="G57" s="99">
        <v>80</v>
      </c>
      <c r="H57" s="94">
        <v>1.29E-2</v>
      </c>
      <c r="I57" s="98" t="s">
        <v>55</v>
      </c>
      <c r="J57" s="84" t="str">
        <f t="shared" si="16"/>
        <v>正确</v>
      </c>
      <c r="K57" s="75">
        <v>1</v>
      </c>
      <c r="L57" s="77">
        <f t="shared" si="17"/>
        <v>84</v>
      </c>
      <c r="M57" s="98" t="s">
        <v>59</v>
      </c>
      <c r="N57" s="84" t="str">
        <f t="shared" si="18"/>
        <v>正确</v>
      </c>
      <c r="O57" s="75">
        <v>1</v>
      </c>
      <c r="P57" s="77">
        <f t="shared" si="19"/>
        <v>244</v>
      </c>
      <c r="Q57" s="98" t="s">
        <v>12</v>
      </c>
      <c r="R57" s="84" t="str">
        <f t="shared" si="20"/>
        <v>正确</v>
      </c>
      <c r="S57" s="75">
        <v>2</v>
      </c>
      <c r="T57" s="77">
        <f t="shared" si="21"/>
        <v>120</v>
      </c>
      <c r="U57" s="84"/>
      <c r="V57" s="84"/>
      <c r="W57" s="75"/>
      <c r="X57" s="77" t="str">
        <f t="shared" si="27"/>
        <v>0</v>
      </c>
      <c r="Y57" s="88">
        <f>ROUND((G57*60*H57)*1.25,0)+L57*K57+P57*O57+T57*S57+X57*W57</f>
        <v>645</v>
      </c>
      <c r="Z57" s="89">
        <f t="shared" si="1"/>
        <v>93</v>
      </c>
      <c r="AA57" s="90">
        <f t="shared" si="22"/>
        <v>249</v>
      </c>
      <c r="AB57" s="81">
        <f t="shared" si="3"/>
        <v>4800</v>
      </c>
      <c r="AC57" s="72" t="s">
        <v>37</v>
      </c>
      <c r="AD57" s="82" t="str">
        <f t="shared" si="23"/>
        <v>2015_1,2028_1,2009_2</v>
      </c>
      <c r="AE57" s="20">
        <v>2073</v>
      </c>
      <c r="AF57" s="82" t="str">
        <f t="shared" si="12"/>
        <v>烤肉拼盘</v>
      </c>
      <c r="AG57" s="82">
        <f t="shared" si="13"/>
        <v>57</v>
      </c>
      <c r="AH57" s="82">
        <f t="shared" si="14"/>
        <v>394</v>
      </c>
      <c r="AI57" s="82" t="str">
        <f t="shared" si="24"/>
        <v>2008_1,2063_1,2068_1</v>
      </c>
      <c r="AJ57" s="82">
        <f t="shared" si="15"/>
        <v>597</v>
      </c>
      <c r="AK57" s="126">
        <v>2056</v>
      </c>
      <c r="AL57" s="82">
        <f t="shared" si="4"/>
        <v>40</v>
      </c>
      <c r="AM57" s="82">
        <f t="shared" si="5"/>
        <v>3</v>
      </c>
      <c r="AN57" s="82">
        <f t="shared" si="6"/>
        <v>3600</v>
      </c>
      <c r="AO57" s="82">
        <f t="shared" si="7"/>
        <v>171</v>
      </c>
      <c r="AP57" s="82">
        <f t="shared" si="8"/>
        <v>80</v>
      </c>
      <c r="AQ57" s="82">
        <f t="shared" si="9"/>
        <v>120</v>
      </c>
      <c r="AR57" s="82">
        <f t="shared" si="10"/>
        <v>33</v>
      </c>
      <c r="AS57" s="82">
        <f t="shared" si="11"/>
        <v>41</v>
      </c>
    </row>
    <row r="58" spans="1:45">
      <c r="A58" s="75">
        <v>46</v>
      </c>
      <c r="B58" s="83">
        <v>2078</v>
      </c>
      <c r="C58" s="103" t="s">
        <v>43</v>
      </c>
      <c r="D58" s="83">
        <v>2078</v>
      </c>
      <c r="E58" s="75">
        <v>51</v>
      </c>
      <c r="F58" s="75">
        <v>3</v>
      </c>
      <c r="G58" s="99">
        <v>120</v>
      </c>
      <c r="H58" s="94">
        <v>1.2999999999999999E-2</v>
      </c>
      <c r="I58" s="98" t="s">
        <v>55</v>
      </c>
      <c r="J58" s="84" t="str">
        <f t="shared" si="16"/>
        <v>正确</v>
      </c>
      <c r="K58" s="75">
        <v>1</v>
      </c>
      <c r="L58" s="77">
        <f t="shared" si="17"/>
        <v>84</v>
      </c>
      <c r="M58" s="98" t="s">
        <v>51</v>
      </c>
      <c r="N58" s="84" t="str">
        <f t="shared" si="18"/>
        <v>正确</v>
      </c>
      <c r="O58" s="75">
        <v>1</v>
      </c>
      <c r="P58" s="77">
        <f t="shared" si="19"/>
        <v>37</v>
      </c>
      <c r="Q58" s="98" t="s">
        <v>61</v>
      </c>
      <c r="R58" s="84" t="str">
        <f t="shared" si="20"/>
        <v>正确</v>
      </c>
      <c r="S58" s="75">
        <v>1</v>
      </c>
      <c r="T58" s="77">
        <f t="shared" si="21"/>
        <v>383</v>
      </c>
      <c r="U58" s="84"/>
      <c r="V58" s="84"/>
      <c r="W58" s="75"/>
      <c r="X58" s="77" t="str">
        <f t="shared" si="27"/>
        <v>0</v>
      </c>
      <c r="Y58" s="88">
        <f>ROUND((G58*60*H58)*1.25,0)+L58*K58+P58*O58+T58*S58+X58*W58</f>
        <v>621</v>
      </c>
      <c r="Z58" s="89">
        <f t="shared" si="1"/>
        <v>115</v>
      </c>
      <c r="AA58" s="90">
        <f t="shared" si="22"/>
        <v>290</v>
      </c>
      <c r="AB58" s="81">
        <f t="shared" si="3"/>
        <v>7200</v>
      </c>
      <c r="AC58" s="72" t="s">
        <v>37</v>
      </c>
      <c r="AD58" s="82" t="str">
        <f t="shared" si="23"/>
        <v>2015_1,2008_1,2053_1</v>
      </c>
      <c r="AE58" s="24">
        <v>2002</v>
      </c>
      <c r="AF58" s="82" t="str">
        <f t="shared" si="12"/>
        <v>冰块</v>
      </c>
      <c r="AG58" s="82">
        <f t="shared" si="13"/>
        <v>2</v>
      </c>
      <c r="AH58" s="82">
        <f t="shared" si="14"/>
        <v>5</v>
      </c>
      <c r="AI58" s="82" t="str">
        <f t="shared" si="24"/>
        <v>2001_2</v>
      </c>
      <c r="AJ58" s="82">
        <f t="shared" si="15"/>
        <v>16</v>
      </c>
      <c r="AK58" s="126">
        <v>2057</v>
      </c>
      <c r="AL58" s="82">
        <f t="shared" si="4"/>
        <v>41</v>
      </c>
      <c r="AM58" s="82">
        <f t="shared" si="5"/>
        <v>3</v>
      </c>
      <c r="AN58" s="82">
        <f t="shared" si="6"/>
        <v>3600</v>
      </c>
      <c r="AO58" s="82">
        <f t="shared" si="7"/>
        <v>352</v>
      </c>
      <c r="AP58" s="82">
        <f t="shared" si="8"/>
        <v>81</v>
      </c>
      <c r="AQ58" s="82">
        <f t="shared" si="9"/>
        <v>214</v>
      </c>
      <c r="AR58" s="82">
        <f t="shared" si="10"/>
        <v>67</v>
      </c>
      <c r="AS58" s="82">
        <f t="shared" si="11"/>
        <v>42</v>
      </c>
    </row>
    <row r="59" spans="1:45">
      <c r="A59" s="75">
        <v>28</v>
      </c>
      <c r="B59" s="83">
        <v>2055</v>
      </c>
      <c r="C59" s="98" t="s">
        <v>45</v>
      </c>
      <c r="D59" s="83">
        <v>2055</v>
      </c>
      <c r="E59" s="75">
        <v>37</v>
      </c>
      <c r="F59" s="75">
        <v>2</v>
      </c>
      <c r="G59" s="99">
        <v>60</v>
      </c>
      <c r="H59" s="94">
        <v>1.18E-2</v>
      </c>
      <c r="I59" s="84" t="s">
        <v>8</v>
      </c>
      <c r="J59" s="84" t="str">
        <f t="shared" si="16"/>
        <v>正确</v>
      </c>
      <c r="K59" s="75">
        <v>1</v>
      </c>
      <c r="L59" s="77">
        <f t="shared" si="17"/>
        <v>10</v>
      </c>
      <c r="M59" s="84" t="s">
        <v>9</v>
      </c>
      <c r="N59" s="84" t="str">
        <f t="shared" si="18"/>
        <v>正确</v>
      </c>
      <c r="O59" s="75">
        <v>1</v>
      </c>
      <c r="P59" s="77">
        <f t="shared" si="19"/>
        <v>18</v>
      </c>
      <c r="Q59" s="84" t="s">
        <v>10</v>
      </c>
      <c r="R59" s="84" t="str">
        <f t="shared" si="20"/>
        <v>正确</v>
      </c>
      <c r="S59" s="75">
        <v>1</v>
      </c>
      <c r="T59" s="77">
        <f t="shared" si="21"/>
        <v>27</v>
      </c>
      <c r="U59" s="84"/>
      <c r="V59" s="84"/>
      <c r="W59" s="75"/>
      <c r="X59" s="77" t="str">
        <f t="shared" si="27"/>
        <v>0</v>
      </c>
      <c r="Y59" s="88">
        <f>ROUND((G59*60*H59)*1.1,0)+L59*K59+P59*O59+T59*S59+X59*W59</f>
        <v>102</v>
      </c>
      <c r="Z59" s="89">
        <f t="shared" si="1"/>
        <v>49</v>
      </c>
      <c r="AA59" s="90">
        <f t="shared" si="22"/>
        <v>79</v>
      </c>
      <c r="AB59" s="81">
        <f t="shared" si="3"/>
        <v>3600</v>
      </c>
      <c r="AC59" s="117" t="s">
        <v>189</v>
      </c>
      <c r="AD59" s="82" t="str">
        <f t="shared" si="23"/>
        <v>2021_1,2029_1,2045_1</v>
      </c>
      <c r="AE59" s="24">
        <v>2004</v>
      </c>
      <c r="AF59" s="82" t="str">
        <f t="shared" si="12"/>
        <v>酸奶</v>
      </c>
      <c r="AG59" s="82">
        <f t="shared" si="13"/>
        <v>5</v>
      </c>
      <c r="AH59" s="82">
        <f t="shared" si="14"/>
        <v>10</v>
      </c>
      <c r="AI59" s="82" t="str">
        <f t="shared" si="24"/>
        <v>2003_2</v>
      </c>
      <c r="AJ59" s="82">
        <f t="shared" si="15"/>
        <v>30</v>
      </c>
      <c r="AK59" s="126">
        <v>2058</v>
      </c>
      <c r="AL59" s="82">
        <f t="shared" si="4"/>
        <v>35</v>
      </c>
      <c r="AM59" s="82">
        <f t="shared" si="5"/>
        <v>1</v>
      </c>
      <c r="AN59" s="82">
        <f t="shared" si="6"/>
        <v>7200</v>
      </c>
      <c r="AO59" s="82">
        <f t="shared" si="7"/>
        <v>102</v>
      </c>
      <c r="AP59" s="82">
        <f t="shared" si="8"/>
        <v>30</v>
      </c>
      <c r="AQ59" s="82">
        <f t="shared" si="9"/>
        <v>30</v>
      </c>
      <c r="AR59" s="82">
        <f t="shared" si="10"/>
        <v>60</v>
      </c>
      <c r="AS59" s="82">
        <f t="shared" si="11"/>
        <v>35</v>
      </c>
    </row>
    <row r="60" spans="1:45">
      <c r="A60" s="75">
        <v>34</v>
      </c>
      <c r="B60" s="83">
        <v>2060</v>
      </c>
      <c r="C60" s="103" t="s">
        <v>46</v>
      </c>
      <c r="D60" s="83">
        <v>2060</v>
      </c>
      <c r="E60" s="75">
        <v>40</v>
      </c>
      <c r="F60" s="75">
        <v>3</v>
      </c>
      <c r="G60" s="99">
        <v>90</v>
      </c>
      <c r="H60" s="94">
        <v>1.29E-2</v>
      </c>
      <c r="I60" s="98" t="s">
        <v>12</v>
      </c>
      <c r="J60" s="84" t="str">
        <f t="shared" si="16"/>
        <v>正确</v>
      </c>
      <c r="K60" s="75">
        <v>2</v>
      </c>
      <c r="L60" s="77">
        <f t="shared" si="17"/>
        <v>120</v>
      </c>
      <c r="M60" s="98" t="s">
        <v>58</v>
      </c>
      <c r="N60" s="84" t="str">
        <f t="shared" si="18"/>
        <v>正确</v>
      </c>
      <c r="O60" s="75">
        <v>1</v>
      </c>
      <c r="P60" s="77">
        <f t="shared" si="19"/>
        <v>297</v>
      </c>
      <c r="Q60" s="84"/>
      <c r="R60" s="84" t="str">
        <f t="shared" si="20"/>
        <v/>
      </c>
      <c r="S60" s="75"/>
      <c r="T60" s="77" t="str">
        <f t="shared" si="21"/>
        <v>0</v>
      </c>
      <c r="U60" s="84"/>
      <c r="V60" s="84"/>
      <c r="W60" s="75"/>
      <c r="X60" s="77" t="str">
        <f t="shared" si="27"/>
        <v>0</v>
      </c>
      <c r="Y60" s="88">
        <f>ROUND((G60*60*H60)*1.2,0)+L60*K60+P60*O60+T60*S60+X60*W60</f>
        <v>621</v>
      </c>
      <c r="Z60" s="89">
        <f t="shared" si="1"/>
        <v>89</v>
      </c>
      <c r="AA60" s="90">
        <f t="shared" si="22"/>
        <v>197</v>
      </c>
      <c r="AB60" s="81">
        <f t="shared" si="3"/>
        <v>5400</v>
      </c>
      <c r="AC60" s="117" t="s">
        <v>189</v>
      </c>
      <c r="AD60" s="82" t="str">
        <f t="shared" si="23"/>
        <v>2009_2,2034_1</v>
      </c>
      <c r="AE60" s="24">
        <v>2008</v>
      </c>
      <c r="AF60" s="82" t="str">
        <f t="shared" si="12"/>
        <v>橙汁</v>
      </c>
      <c r="AG60" s="82">
        <f t="shared" si="13"/>
        <v>8</v>
      </c>
      <c r="AH60" s="82">
        <f t="shared" si="14"/>
        <v>14</v>
      </c>
      <c r="AI60" s="82" t="str">
        <f t="shared" si="24"/>
        <v>2001_3,2007_1</v>
      </c>
      <c r="AJ60" s="82">
        <f t="shared" si="15"/>
        <v>37</v>
      </c>
      <c r="AK60" s="126">
        <v>2059</v>
      </c>
      <c r="AL60" s="82">
        <f t="shared" si="4"/>
        <v>39</v>
      </c>
      <c r="AM60" s="82">
        <f t="shared" si="5"/>
        <v>2</v>
      </c>
      <c r="AN60" s="82">
        <f t="shared" si="6"/>
        <v>5400</v>
      </c>
      <c r="AO60" s="82">
        <f t="shared" si="7"/>
        <v>200</v>
      </c>
      <c r="AP60" s="82">
        <f t="shared" si="8"/>
        <v>58</v>
      </c>
      <c r="AQ60" s="82">
        <f t="shared" si="9"/>
        <v>91</v>
      </c>
      <c r="AR60" s="82">
        <f t="shared" si="10"/>
        <v>58</v>
      </c>
      <c r="AS60" s="82">
        <f t="shared" si="11"/>
        <v>40</v>
      </c>
    </row>
    <row r="61" spans="1:45">
      <c r="A61" s="75">
        <v>40</v>
      </c>
      <c r="B61" s="83">
        <v>2049</v>
      </c>
      <c r="C61" s="103" t="s">
        <v>44</v>
      </c>
      <c r="D61" s="83">
        <v>2049</v>
      </c>
      <c r="E61" s="75">
        <v>43</v>
      </c>
      <c r="F61" s="75">
        <v>3</v>
      </c>
      <c r="G61" s="99">
        <v>120</v>
      </c>
      <c r="H61" s="94">
        <v>1.3100000000000001E-2</v>
      </c>
      <c r="I61" s="98" t="s">
        <v>12</v>
      </c>
      <c r="J61" s="84" t="str">
        <f t="shared" si="16"/>
        <v>正确</v>
      </c>
      <c r="K61" s="75">
        <v>2</v>
      </c>
      <c r="L61" s="77">
        <f t="shared" si="17"/>
        <v>120</v>
      </c>
      <c r="M61" s="98" t="s">
        <v>40</v>
      </c>
      <c r="N61" s="84" t="str">
        <f t="shared" si="18"/>
        <v>正确</v>
      </c>
      <c r="O61" s="75">
        <v>2</v>
      </c>
      <c r="P61" s="77">
        <f t="shared" si="19"/>
        <v>306</v>
      </c>
      <c r="Q61" s="84"/>
      <c r="R61" s="84" t="str">
        <f t="shared" si="20"/>
        <v/>
      </c>
      <c r="S61" s="75"/>
      <c r="T61" s="77" t="str">
        <f t="shared" si="21"/>
        <v>0</v>
      </c>
      <c r="U61" s="84"/>
      <c r="V61" s="84"/>
      <c r="W61" s="75"/>
      <c r="X61" s="77" t="str">
        <f t="shared" si="27"/>
        <v>0</v>
      </c>
      <c r="Y61" s="88">
        <f>ROUND((G61*60*H61)*1.2,0)+L61*K61+P61*O61+T61*S61+X61*W61</f>
        <v>965</v>
      </c>
      <c r="Z61" s="89">
        <f t="shared" si="1"/>
        <v>103</v>
      </c>
      <c r="AA61" s="90">
        <f t="shared" si="22"/>
        <v>289</v>
      </c>
      <c r="AB61" s="81">
        <f t="shared" si="3"/>
        <v>7200</v>
      </c>
      <c r="AC61" s="117" t="s">
        <v>189</v>
      </c>
      <c r="AD61" s="82" t="str">
        <f t="shared" si="23"/>
        <v>2009_2,2062_2</v>
      </c>
      <c r="AE61" s="24">
        <v>2019</v>
      </c>
      <c r="AF61" s="82" t="str">
        <f t="shared" si="12"/>
        <v>热巧克力</v>
      </c>
      <c r="AG61" s="82">
        <f t="shared" si="13"/>
        <v>15</v>
      </c>
      <c r="AH61" s="82">
        <f t="shared" si="14"/>
        <v>34</v>
      </c>
      <c r="AI61" s="82" t="str">
        <f t="shared" si="24"/>
        <v>2001_2,2003_2,2018_1</v>
      </c>
      <c r="AJ61" s="82">
        <f t="shared" si="15"/>
        <v>76</v>
      </c>
      <c r="AK61" s="126">
        <v>2060</v>
      </c>
      <c r="AL61" s="82">
        <f t="shared" si="4"/>
        <v>40</v>
      </c>
      <c r="AM61" s="82">
        <f t="shared" si="5"/>
        <v>3</v>
      </c>
      <c r="AN61" s="82">
        <f t="shared" si="6"/>
        <v>5400</v>
      </c>
      <c r="AO61" s="82">
        <f t="shared" si="7"/>
        <v>621</v>
      </c>
      <c r="AP61" s="82">
        <f t="shared" si="8"/>
        <v>89</v>
      </c>
      <c r="AQ61" s="82">
        <f t="shared" si="9"/>
        <v>197</v>
      </c>
      <c r="AR61" s="82">
        <f t="shared" si="10"/>
        <v>118</v>
      </c>
      <c r="AS61" s="82">
        <f t="shared" si="11"/>
        <v>41</v>
      </c>
    </row>
    <row r="62" spans="1:45">
      <c r="A62" s="75">
        <v>45</v>
      </c>
      <c r="B62" s="83">
        <v>2066</v>
      </c>
      <c r="C62" s="103" t="s">
        <v>47</v>
      </c>
      <c r="D62" s="83">
        <v>2066</v>
      </c>
      <c r="E62" s="75">
        <v>49</v>
      </c>
      <c r="F62" s="75">
        <v>3</v>
      </c>
      <c r="G62" s="99">
        <v>150</v>
      </c>
      <c r="H62" s="94">
        <v>1.3299999999999999E-2</v>
      </c>
      <c r="I62" s="98" t="s">
        <v>61</v>
      </c>
      <c r="J62" s="84" t="str">
        <f t="shared" si="16"/>
        <v>正确</v>
      </c>
      <c r="K62" s="75">
        <v>1</v>
      </c>
      <c r="L62" s="77">
        <f t="shared" si="17"/>
        <v>383</v>
      </c>
      <c r="M62" s="98" t="s">
        <v>51</v>
      </c>
      <c r="N62" s="84" t="str">
        <f t="shared" si="18"/>
        <v>正确</v>
      </c>
      <c r="O62" s="75">
        <v>1</v>
      </c>
      <c r="P62" s="77">
        <f t="shared" si="19"/>
        <v>37</v>
      </c>
      <c r="Q62" s="84"/>
      <c r="R62" s="84" t="str">
        <f t="shared" si="20"/>
        <v/>
      </c>
      <c r="S62" s="75"/>
      <c r="T62" s="77" t="str">
        <f t="shared" si="21"/>
        <v>0</v>
      </c>
      <c r="U62" s="84"/>
      <c r="V62" s="84"/>
      <c r="W62" s="75"/>
      <c r="X62" s="77" t="str">
        <f t="shared" si="27"/>
        <v>0</v>
      </c>
      <c r="Y62" s="88">
        <f>ROUND((G62*60*H62)*1.2,0)+L62*K62+P62*O62+T62*S62+X62*W62</f>
        <v>564</v>
      </c>
      <c r="Z62" s="89">
        <f t="shared" si="1"/>
        <v>121</v>
      </c>
      <c r="AA62" s="90">
        <f t="shared" si="22"/>
        <v>267</v>
      </c>
      <c r="AB62" s="81">
        <f t="shared" si="3"/>
        <v>9000</v>
      </c>
      <c r="AC62" s="117" t="s">
        <v>190</v>
      </c>
      <c r="AD62" s="82" t="str">
        <f t="shared" si="23"/>
        <v>2053_1,2008_1</v>
      </c>
      <c r="AE62" s="24">
        <v>2030</v>
      </c>
      <c r="AF62" s="82" t="str">
        <f t="shared" si="12"/>
        <v>香蕉牛奶</v>
      </c>
      <c r="AG62" s="82">
        <f t="shared" si="13"/>
        <v>18</v>
      </c>
      <c r="AH62" s="82">
        <f t="shared" si="14"/>
        <v>38</v>
      </c>
      <c r="AI62" s="82" t="str">
        <f t="shared" si="24"/>
        <v>2001_2,2003_2,2029_1</v>
      </c>
      <c r="AJ62" s="82">
        <f t="shared" si="15"/>
        <v>68</v>
      </c>
      <c r="AK62" s="126">
        <v>2061</v>
      </c>
      <c r="AL62" s="82">
        <f t="shared" si="4"/>
        <v>47</v>
      </c>
      <c r="AM62" s="82">
        <f t="shared" si="5"/>
        <v>3</v>
      </c>
      <c r="AN62" s="82">
        <f t="shared" si="6"/>
        <v>7200</v>
      </c>
      <c r="AO62" s="82">
        <f t="shared" si="7"/>
        <v>516</v>
      </c>
      <c r="AP62" s="82">
        <f t="shared" si="8"/>
        <v>109</v>
      </c>
      <c r="AQ62" s="82">
        <f t="shared" si="9"/>
        <v>291</v>
      </c>
      <c r="AR62" s="82">
        <f t="shared" si="10"/>
        <v>94</v>
      </c>
      <c r="AS62" s="82">
        <f t="shared" si="11"/>
        <v>48</v>
      </c>
    </row>
    <row r="63" spans="1:45">
      <c r="A63" s="75">
        <v>51</v>
      </c>
      <c r="B63" s="83">
        <v>2073</v>
      </c>
      <c r="C63" s="103" t="s">
        <v>48</v>
      </c>
      <c r="D63" s="83">
        <v>2073</v>
      </c>
      <c r="E63" s="75">
        <v>57</v>
      </c>
      <c r="F63" s="75">
        <v>3</v>
      </c>
      <c r="G63" s="99">
        <v>180</v>
      </c>
      <c r="H63" s="94">
        <v>1.3599999999999999E-2</v>
      </c>
      <c r="I63" s="98" t="s">
        <v>51</v>
      </c>
      <c r="J63" s="84" t="str">
        <f t="shared" si="16"/>
        <v>正确</v>
      </c>
      <c r="K63" s="75">
        <v>1</v>
      </c>
      <c r="L63" s="77">
        <f t="shared" si="17"/>
        <v>37</v>
      </c>
      <c r="M63" s="98" t="s">
        <v>60</v>
      </c>
      <c r="N63" s="84" t="str">
        <f t="shared" si="18"/>
        <v>正确</v>
      </c>
      <c r="O63" s="75">
        <v>1</v>
      </c>
      <c r="P63" s="77">
        <f t="shared" si="19"/>
        <v>173</v>
      </c>
      <c r="Q63" s="98" t="s">
        <v>62</v>
      </c>
      <c r="R63" s="84" t="str">
        <f t="shared" si="20"/>
        <v>正确</v>
      </c>
      <c r="S63" s="75">
        <v>1</v>
      </c>
      <c r="T63" s="77">
        <f t="shared" si="21"/>
        <v>203</v>
      </c>
      <c r="U63" s="84"/>
      <c r="V63" s="84"/>
      <c r="W63" s="75"/>
      <c r="X63" s="77" t="str">
        <f t="shared" si="27"/>
        <v>0</v>
      </c>
      <c r="Y63" s="88">
        <f>ROUND((G63*60*H63)*1.25,0)+L63*K63+P63*O63+T63*S63+X63*W63</f>
        <v>597</v>
      </c>
      <c r="Z63" s="89">
        <f t="shared" si="1"/>
        <v>142</v>
      </c>
      <c r="AA63" s="90">
        <f t="shared" si="22"/>
        <v>394</v>
      </c>
      <c r="AB63" s="81">
        <f t="shared" si="3"/>
        <v>10800</v>
      </c>
      <c r="AC63" s="117" t="s">
        <v>191</v>
      </c>
      <c r="AD63" s="82" t="str">
        <f t="shared" si="23"/>
        <v>2008_1,2063_1,2068_1</v>
      </c>
      <c r="AE63" s="24">
        <v>2047</v>
      </c>
      <c r="AF63" s="82" t="str">
        <f t="shared" si="12"/>
        <v>奶昔</v>
      </c>
      <c r="AG63" s="82">
        <f t="shared" si="13"/>
        <v>21</v>
      </c>
      <c r="AH63" s="82">
        <f t="shared" si="14"/>
        <v>49</v>
      </c>
      <c r="AI63" s="82" t="str">
        <f t="shared" si="24"/>
        <v>2010_2,2003_2,2021_1</v>
      </c>
      <c r="AJ63" s="82">
        <f t="shared" si="15"/>
        <v>111</v>
      </c>
      <c r="AK63" s="126">
        <v>2062</v>
      </c>
      <c r="AL63" s="82">
        <f t="shared" si="4"/>
        <v>31</v>
      </c>
      <c r="AM63" s="82">
        <f t="shared" si="5"/>
        <v>2</v>
      </c>
      <c r="AN63" s="82">
        <f t="shared" si="6"/>
        <v>3600</v>
      </c>
      <c r="AO63" s="82">
        <f t="shared" si="7"/>
        <v>153</v>
      </c>
      <c r="AP63" s="82">
        <f t="shared" si="8"/>
        <v>43</v>
      </c>
      <c r="AQ63" s="82">
        <f t="shared" si="9"/>
        <v>81</v>
      </c>
      <c r="AR63" s="82">
        <f t="shared" si="10"/>
        <v>47</v>
      </c>
      <c r="AS63" s="82">
        <f t="shared" si="11"/>
        <v>32</v>
      </c>
    </row>
    <row r="64" spans="1:45">
      <c r="A64" s="75">
        <v>38</v>
      </c>
      <c r="B64" s="83">
        <v>2037</v>
      </c>
      <c r="C64" s="98" t="s">
        <v>192</v>
      </c>
      <c r="D64" s="83">
        <v>2037</v>
      </c>
      <c r="E64" s="75">
        <v>25</v>
      </c>
      <c r="F64" s="75">
        <v>2</v>
      </c>
      <c r="G64" s="99">
        <v>30</v>
      </c>
      <c r="H64" s="94">
        <v>1.17E-2</v>
      </c>
      <c r="I64" s="84" t="s">
        <v>193</v>
      </c>
      <c r="J64" s="84" t="str">
        <f t="shared" si="16"/>
        <v>正确</v>
      </c>
      <c r="K64" s="75">
        <v>2</v>
      </c>
      <c r="L64" s="77">
        <f t="shared" si="17"/>
        <v>154</v>
      </c>
      <c r="M64" s="84"/>
      <c r="N64" s="84" t="str">
        <f t="shared" si="18"/>
        <v/>
      </c>
      <c r="O64" s="75"/>
      <c r="P64" s="77" t="str">
        <f t="shared" si="19"/>
        <v>0</v>
      </c>
      <c r="Q64" s="84"/>
      <c r="R64" s="84" t="str">
        <f t="shared" si="20"/>
        <v/>
      </c>
      <c r="S64" s="75"/>
      <c r="T64" s="77" t="str">
        <f t="shared" si="21"/>
        <v>0</v>
      </c>
      <c r="U64" s="84"/>
      <c r="V64" s="84"/>
      <c r="W64" s="75"/>
      <c r="X64" s="77" t="str">
        <f t="shared" si="27"/>
        <v>0</v>
      </c>
      <c r="Y64" s="88">
        <f t="shared" ref="Y64:Y69" si="29">ROUND((G64*60*H64)*1.1,0)+L64*K64+P64*O64+T64*S64+X64*W64</f>
        <v>331</v>
      </c>
      <c r="Z64" s="89">
        <f t="shared" si="1"/>
        <v>31</v>
      </c>
      <c r="AA64" s="90">
        <f t="shared" si="22"/>
        <v>73</v>
      </c>
      <c r="AB64" s="81">
        <f t="shared" si="3"/>
        <v>1800</v>
      </c>
      <c r="AC64" s="118" t="s">
        <v>326</v>
      </c>
      <c r="AD64" s="82" t="str">
        <f t="shared" si="23"/>
        <v>2036_2</v>
      </c>
      <c r="AE64" s="25">
        <v>2011</v>
      </c>
      <c r="AF64" s="82" t="str">
        <f t="shared" si="12"/>
        <v>慕斯</v>
      </c>
      <c r="AG64" s="82">
        <f t="shared" si="13"/>
        <v>8</v>
      </c>
      <c r="AH64" s="82">
        <f t="shared" si="14"/>
        <v>32</v>
      </c>
      <c r="AI64" s="82" t="str">
        <f t="shared" si="24"/>
        <v>2010_1,2009_1</v>
      </c>
      <c r="AJ64" s="82">
        <f t="shared" si="15"/>
        <v>79</v>
      </c>
      <c r="AK64" s="126">
        <v>2063</v>
      </c>
      <c r="AL64" s="82">
        <f t="shared" si="4"/>
        <v>42</v>
      </c>
      <c r="AM64" s="82">
        <f t="shared" si="5"/>
        <v>2</v>
      </c>
      <c r="AN64" s="82">
        <f t="shared" si="6"/>
        <v>3600</v>
      </c>
      <c r="AO64" s="82">
        <f t="shared" si="7"/>
        <v>173</v>
      </c>
      <c r="AP64" s="82">
        <f t="shared" si="8"/>
        <v>55</v>
      </c>
      <c r="AQ64" s="82">
        <f t="shared" si="9"/>
        <v>107</v>
      </c>
      <c r="AR64" s="82">
        <f t="shared" si="10"/>
        <v>49</v>
      </c>
      <c r="AS64" s="82">
        <f t="shared" si="11"/>
        <v>43</v>
      </c>
    </row>
    <row r="65" spans="1:45">
      <c r="A65" s="75">
        <v>37</v>
      </c>
      <c r="B65" s="83">
        <v>2024</v>
      </c>
      <c r="C65" s="98" t="s">
        <v>195</v>
      </c>
      <c r="D65" s="83">
        <v>2024</v>
      </c>
      <c r="E65" s="75">
        <v>18</v>
      </c>
      <c r="F65" s="75">
        <v>2</v>
      </c>
      <c r="G65" s="99">
        <v>20</v>
      </c>
      <c r="H65" s="94">
        <v>1.17E-2</v>
      </c>
      <c r="I65" s="84" t="s">
        <v>196</v>
      </c>
      <c r="J65" s="84" t="str">
        <f t="shared" si="16"/>
        <v>正确</v>
      </c>
      <c r="K65" s="75">
        <v>2</v>
      </c>
      <c r="L65" s="77">
        <f t="shared" si="17"/>
        <v>98</v>
      </c>
      <c r="M65" s="84"/>
      <c r="N65" s="84" t="str">
        <f t="shared" si="18"/>
        <v/>
      </c>
      <c r="O65" s="75"/>
      <c r="P65" s="77" t="str">
        <f t="shared" si="19"/>
        <v>0</v>
      </c>
      <c r="Q65" s="84"/>
      <c r="R65" s="84" t="str">
        <f t="shared" si="20"/>
        <v/>
      </c>
      <c r="S65" s="75"/>
      <c r="T65" s="77" t="str">
        <f t="shared" si="21"/>
        <v>0</v>
      </c>
      <c r="U65" s="84"/>
      <c r="V65" s="84"/>
      <c r="W65" s="75"/>
      <c r="X65" s="77" t="str">
        <f t="shared" si="27"/>
        <v>0</v>
      </c>
      <c r="Y65" s="88">
        <f t="shared" si="29"/>
        <v>211</v>
      </c>
      <c r="Z65" s="89">
        <f t="shared" si="1"/>
        <v>22</v>
      </c>
      <c r="AA65" s="90">
        <f t="shared" si="22"/>
        <v>48</v>
      </c>
      <c r="AB65" s="81">
        <f t="shared" si="3"/>
        <v>1200</v>
      </c>
      <c r="AC65" s="118" t="s">
        <v>326</v>
      </c>
      <c r="AD65" s="82" t="str">
        <f t="shared" si="23"/>
        <v>2023_2</v>
      </c>
      <c r="AE65" s="25">
        <v>2015</v>
      </c>
      <c r="AF65" s="82" t="str">
        <f t="shared" si="12"/>
        <v>面包</v>
      </c>
      <c r="AG65" s="82">
        <f t="shared" si="13"/>
        <v>11</v>
      </c>
      <c r="AH65" s="82">
        <f t="shared" si="14"/>
        <v>29</v>
      </c>
      <c r="AI65" s="82" t="str">
        <f t="shared" si="24"/>
        <v>2014_2</v>
      </c>
      <c r="AJ65" s="82">
        <f t="shared" si="15"/>
        <v>84</v>
      </c>
      <c r="AK65" s="126">
        <v>2064</v>
      </c>
      <c r="AL65" s="82">
        <f t="shared" si="4"/>
        <v>45</v>
      </c>
      <c r="AM65" s="82">
        <f t="shared" si="5"/>
        <v>3</v>
      </c>
      <c r="AN65" s="82">
        <f t="shared" si="6"/>
        <v>4800</v>
      </c>
      <c r="AO65" s="82">
        <f t="shared" si="7"/>
        <v>645</v>
      </c>
      <c r="AP65" s="82">
        <f t="shared" si="8"/>
        <v>93</v>
      </c>
      <c r="AQ65" s="82">
        <f t="shared" si="9"/>
        <v>249</v>
      </c>
      <c r="AR65" s="82">
        <f t="shared" si="10"/>
        <v>119</v>
      </c>
      <c r="AS65" s="82">
        <f t="shared" si="11"/>
        <v>46</v>
      </c>
    </row>
    <row r="66" spans="1:45">
      <c r="A66" s="75">
        <v>43</v>
      </c>
      <c r="B66" s="83">
        <v>2025</v>
      </c>
      <c r="C66" s="98" t="s">
        <v>197</v>
      </c>
      <c r="D66" s="83">
        <v>2025</v>
      </c>
      <c r="E66" s="75">
        <v>36</v>
      </c>
      <c r="F66" s="75">
        <v>2</v>
      </c>
      <c r="G66" s="99">
        <v>60</v>
      </c>
      <c r="H66" s="94">
        <v>1.18E-2</v>
      </c>
      <c r="I66" s="84" t="s">
        <v>196</v>
      </c>
      <c r="J66" s="84" t="str">
        <f t="shared" si="16"/>
        <v>正确</v>
      </c>
      <c r="K66" s="75">
        <v>1</v>
      </c>
      <c r="L66" s="77">
        <f t="shared" si="17"/>
        <v>49</v>
      </c>
      <c r="M66" s="84" t="s">
        <v>198</v>
      </c>
      <c r="N66" s="84" t="str">
        <f t="shared" si="18"/>
        <v>正确</v>
      </c>
      <c r="O66" s="75">
        <v>1</v>
      </c>
      <c r="P66" s="77">
        <f t="shared" si="19"/>
        <v>102</v>
      </c>
      <c r="Q66" s="84"/>
      <c r="R66" s="84" t="str">
        <f t="shared" si="20"/>
        <v/>
      </c>
      <c r="S66" s="75"/>
      <c r="T66" s="77" t="str">
        <f t="shared" si="21"/>
        <v>0</v>
      </c>
      <c r="U66" s="84"/>
      <c r="V66" s="84"/>
      <c r="W66" s="75"/>
      <c r="X66" s="77" t="str">
        <f t="shared" si="27"/>
        <v>0</v>
      </c>
      <c r="Y66" s="88">
        <f t="shared" si="29"/>
        <v>198</v>
      </c>
      <c r="Z66" s="89">
        <f t="shared" ref="Z66:Z88" si="30">ROUND(F66*10*(E66*5+G66)%*(1+(F66-1)%),0)</f>
        <v>48</v>
      </c>
      <c r="AA66" s="90">
        <f t="shared" si="22"/>
        <v>91</v>
      </c>
      <c r="AB66" s="81">
        <f t="shared" ref="AB66:AB88" si="31">G66*60</f>
        <v>3600</v>
      </c>
      <c r="AC66" s="118" t="s">
        <v>326</v>
      </c>
      <c r="AD66" s="82" t="str">
        <f t="shared" si="23"/>
        <v>2023_1,2058_1</v>
      </c>
      <c r="AE66" s="25">
        <v>2013</v>
      </c>
      <c r="AF66" s="82" t="str">
        <f t="shared" si="12"/>
        <v>蛋糕</v>
      </c>
      <c r="AG66" s="82">
        <f t="shared" si="13"/>
        <v>13</v>
      </c>
      <c r="AH66" s="82">
        <f t="shared" si="14"/>
        <v>39</v>
      </c>
      <c r="AI66" s="82" t="str">
        <f t="shared" si="24"/>
        <v>2014_1,2010_2,2005_1</v>
      </c>
      <c r="AJ66" s="82">
        <f t="shared" si="15"/>
        <v>91</v>
      </c>
      <c r="AK66" s="126">
        <v>2065</v>
      </c>
      <c r="AL66" s="82">
        <f t="shared" si="4"/>
        <v>33</v>
      </c>
      <c r="AM66" s="82">
        <f t="shared" si="5"/>
        <v>3</v>
      </c>
      <c r="AN66" s="82">
        <f t="shared" si="6"/>
        <v>3600</v>
      </c>
      <c r="AO66" s="82">
        <f t="shared" si="7"/>
        <v>503</v>
      </c>
      <c r="AP66" s="82">
        <f t="shared" si="8"/>
        <v>69</v>
      </c>
      <c r="AQ66" s="82">
        <f t="shared" si="9"/>
        <v>160</v>
      </c>
      <c r="AR66" s="82">
        <f t="shared" si="10"/>
        <v>101</v>
      </c>
      <c r="AS66" s="82">
        <f t="shared" si="11"/>
        <v>34</v>
      </c>
    </row>
    <row r="67" spans="1:45">
      <c r="A67" s="75">
        <v>44</v>
      </c>
      <c r="B67" s="83">
        <v>2059</v>
      </c>
      <c r="C67" s="98" t="s">
        <v>199</v>
      </c>
      <c r="D67" s="83">
        <v>2059</v>
      </c>
      <c r="E67" s="75">
        <v>39</v>
      </c>
      <c r="F67" s="75">
        <v>2</v>
      </c>
      <c r="G67" s="99">
        <v>90</v>
      </c>
      <c r="H67" s="94">
        <v>1.2E-2</v>
      </c>
      <c r="I67" s="84" t="s">
        <v>200</v>
      </c>
      <c r="J67" s="84" t="str">
        <f t="shared" si="16"/>
        <v>正确</v>
      </c>
      <c r="K67" s="75">
        <v>1</v>
      </c>
      <c r="L67" s="77">
        <f t="shared" si="17"/>
        <v>102</v>
      </c>
      <c r="M67" s="84" t="s">
        <v>201</v>
      </c>
      <c r="N67" s="84" t="str">
        <f t="shared" si="18"/>
        <v>正确</v>
      </c>
      <c r="O67" s="75">
        <v>3</v>
      </c>
      <c r="P67" s="77">
        <f t="shared" si="19"/>
        <v>9</v>
      </c>
      <c r="Q67" s="84"/>
      <c r="R67" s="84" t="str">
        <f t="shared" si="20"/>
        <v/>
      </c>
      <c r="S67" s="75"/>
      <c r="T67" s="77" t="str">
        <f t="shared" si="21"/>
        <v>0</v>
      </c>
      <c r="U67" s="84"/>
      <c r="V67" s="84"/>
      <c r="W67" s="75"/>
      <c r="X67" s="77" t="str">
        <f t="shared" si="27"/>
        <v>0</v>
      </c>
      <c r="Y67" s="88">
        <f t="shared" si="29"/>
        <v>200</v>
      </c>
      <c r="Z67" s="89">
        <f t="shared" si="30"/>
        <v>58</v>
      </c>
      <c r="AA67" s="90">
        <f t="shared" si="22"/>
        <v>91</v>
      </c>
      <c r="AB67" s="81">
        <f t="shared" si="31"/>
        <v>5400</v>
      </c>
      <c r="AC67" s="118" t="s">
        <v>326</v>
      </c>
      <c r="AD67" s="82" t="str">
        <f t="shared" si="23"/>
        <v>2058_1,2001_3</v>
      </c>
      <c r="AE67" s="25">
        <v>2016</v>
      </c>
      <c r="AF67" s="82" t="str">
        <f t="shared" si="12"/>
        <v>奶油吐司</v>
      </c>
      <c r="AG67" s="82">
        <f t="shared" si="13"/>
        <v>17</v>
      </c>
      <c r="AH67" s="82">
        <f t="shared" si="14"/>
        <v>67</v>
      </c>
      <c r="AI67" s="82" t="str">
        <f t="shared" si="24"/>
        <v>2014_2,2010_1,2006_1</v>
      </c>
      <c r="AJ67" s="82">
        <f t="shared" si="15"/>
        <v>120</v>
      </c>
      <c r="AK67" s="126">
        <v>2066</v>
      </c>
      <c r="AL67" s="82">
        <f t="shared" ref="AL67:AL88" si="32">VLOOKUP(AK67,$B$2:$E$88,4,FALSE)</f>
        <v>49</v>
      </c>
      <c r="AM67" s="82">
        <f t="shared" ref="AM67:AM88" si="33">VLOOKUP(AK67,$B$2:$F$88,5,FALSE)</f>
        <v>3</v>
      </c>
      <c r="AN67" s="82">
        <f t="shared" ref="AN67:AN88" si="34">VLOOKUP(AK67,$B$2:$AB$88,27,FALSE)</f>
        <v>9000</v>
      </c>
      <c r="AO67" s="82">
        <f t="shared" ref="AO67:AO88" si="35">VLOOKUP(AK67,$B$2:$AB$88,24,FALSE)</f>
        <v>564</v>
      </c>
      <c r="AP67" s="82">
        <f t="shared" ref="AP67:AP88" si="36">VLOOKUP(AK67,$B$2:$AB$88,25,FALSE)</f>
        <v>121</v>
      </c>
      <c r="AQ67" s="82">
        <f t="shared" ref="AQ67:AQ88" si="37">VLOOKUP(AK67,$B$2:$AB$88,26,FALSE)</f>
        <v>267</v>
      </c>
      <c r="AR67" s="82">
        <f t="shared" ref="AR67:AR88" si="38">ROUND((1/AM67*0.8*AO67)/(1+AL67%),0)</f>
        <v>101</v>
      </c>
      <c r="AS67" s="82">
        <f t="shared" ref="AS67:AS88" si="39">IF(AM67&gt;1,AL67+1,AL67)</f>
        <v>50</v>
      </c>
    </row>
    <row r="68" spans="1:45">
      <c r="A68" s="75">
        <v>46</v>
      </c>
      <c r="B68" s="83">
        <v>2074</v>
      </c>
      <c r="C68" s="98" t="s">
        <v>203</v>
      </c>
      <c r="D68" s="83">
        <v>2074</v>
      </c>
      <c r="E68" s="75">
        <v>43</v>
      </c>
      <c r="F68" s="75">
        <v>2</v>
      </c>
      <c r="G68" s="99">
        <v>100</v>
      </c>
      <c r="H68" s="94">
        <v>1.21E-2</v>
      </c>
      <c r="I68" s="84" t="s">
        <v>204</v>
      </c>
      <c r="J68" s="84" t="str">
        <f t="shared" si="16"/>
        <v>正确</v>
      </c>
      <c r="K68" s="75">
        <v>1</v>
      </c>
      <c r="L68" s="77">
        <f t="shared" si="17"/>
        <v>75</v>
      </c>
      <c r="M68" s="84" t="s">
        <v>205</v>
      </c>
      <c r="N68" s="84" t="str">
        <f t="shared" si="18"/>
        <v>正确</v>
      </c>
      <c r="O68" s="75">
        <v>1</v>
      </c>
      <c r="P68" s="77">
        <f t="shared" si="19"/>
        <v>151</v>
      </c>
      <c r="Q68" s="84"/>
      <c r="R68" s="84" t="str">
        <f t="shared" si="20"/>
        <v/>
      </c>
      <c r="S68" s="75"/>
      <c r="T68" s="77" t="str">
        <f t="shared" si="21"/>
        <v>0</v>
      </c>
      <c r="U68" s="84"/>
      <c r="V68" s="84"/>
      <c r="W68" s="75"/>
      <c r="X68" s="77" t="str">
        <f t="shared" si="27"/>
        <v>0</v>
      </c>
      <c r="Y68" s="88">
        <f t="shared" si="29"/>
        <v>306</v>
      </c>
      <c r="Z68" s="89">
        <f t="shared" si="30"/>
        <v>64</v>
      </c>
      <c r="AA68" s="90">
        <f t="shared" si="22"/>
        <v>127</v>
      </c>
      <c r="AB68" s="81">
        <f t="shared" si="31"/>
        <v>6000</v>
      </c>
      <c r="AC68" s="118" t="s">
        <v>326</v>
      </c>
      <c r="AD68" s="82" t="str">
        <f t="shared" si="23"/>
        <v>2041_1,2067_1</v>
      </c>
      <c r="AE68" s="25">
        <v>2050</v>
      </c>
      <c r="AF68" s="82" t="str">
        <f t="shared" si="12"/>
        <v>果酱</v>
      </c>
      <c r="AG68" s="82">
        <f t="shared" si="13"/>
        <v>20</v>
      </c>
      <c r="AH68" s="82">
        <f t="shared" si="14"/>
        <v>51</v>
      </c>
      <c r="AI68" s="82" t="str">
        <f t="shared" si="24"/>
        <v>2045_1,2010_2</v>
      </c>
      <c r="AJ68" s="82">
        <f t="shared" si="15"/>
        <v>100</v>
      </c>
      <c r="AK68" s="126">
        <v>2067</v>
      </c>
      <c r="AL68" s="82">
        <f t="shared" si="32"/>
        <v>38</v>
      </c>
      <c r="AM68" s="82">
        <f t="shared" si="33"/>
        <v>1</v>
      </c>
      <c r="AN68" s="82">
        <f t="shared" si="34"/>
        <v>10800</v>
      </c>
      <c r="AO68" s="82">
        <f t="shared" si="35"/>
        <v>151</v>
      </c>
      <c r="AP68" s="82">
        <f t="shared" si="36"/>
        <v>37</v>
      </c>
      <c r="AQ68" s="82">
        <f t="shared" si="37"/>
        <v>37</v>
      </c>
      <c r="AR68" s="82">
        <f t="shared" si="38"/>
        <v>88</v>
      </c>
      <c r="AS68" s="82">
        <f t="shared" si="39"/>
        <v>38</v>
      </c>
    </row>
    <row r="69" spans="1:45">
      <c r="A69" s="75">
        <v>48</v>
      </c>
      <c r="B69" s="83">
        <v>2070</v>
      </c>
      <c r="C69" s="98" t="s">
        <v>206</v>
      </c>
      <c r="D69" s="83">
        <v>2070</v>
      </c>
      <c r="E69" s="75">
        <v>48</v>
      </c>
      <c r="F69" s="75">
        <v>2</v>
      </c>
      <c r="G69" s="99">
        <v>120</v>
      </c>
      <c r="H69" s="94">
        <v>1.23E-2</v>
      </c>
      <c r="I69" s="84" t="s">
        <v>205</v>
      </c>
      <c r="J69" s="84" t="str">
        <f t="shared" si="16"/>
        <v>正确</v>
      </c>
      <c r="K69" s="75">
        <v>1</v>
      </c>
      <c r="L69" s="77">
        <f t="shared" si="17"/>
        <v>151</v>
      </c>
      <c r="M69" s="84" t="s">
        <v>207</v>
      </c>
      <c r="N69" s="84" t="str">
        <f t="shared" si="18"/>
        <v>正确</v>
      </c>
      <c r="O69" s="75">
        <v>2</v>
      </c>
      <c r="P69" s="77">
        <f t="shared" si="19"/>
        <v>154</v>
      </c>
      <c r="Q69" s="84"/>
      <c r="R69" s="84" t="str">
        <f t="shared" si="20"/>
        <v/>
      </c>
      <c r="S69" s="75"/>
      <c r="T69" s="77" t="str">
        <f t="shared" si="21"/>
        <v>0</v>
      </c>
      <c r="U69" s="84"/>
      <c r="V69" s="84"/>
      <c r="W69" s="75"/>
      <c r="X69" s="77" t="str">
        <f t="shared" si="27"/>
        <v>0</v>
      </c>
      <c r="Y69" s="88">
        <f t="shared" si="29"/>
        <v>556</v>
      </c>
      <c r="Z69" s="89">
        <f t="shared" si="30"/>
        <v>73</v>
      </c>
      <c r="AA69" s="90">
        <f t="shared" si="22"/>
        <v>152</v>
      </c>
      <c r="AB69" s="81">
        <f t="shared" si="31"/>
        <v>7200</v>
      </c>
      <c r="AC69" s="118" t="s">
        <v>326</v>
      </c>
      <c r="AD69" s="82" t="str">
        <f t="shared" si="23"/>
        <v>2067_1,2036_2</v>
      </c>
      <c r="AE69" s="25">
        <v>2020</v>
      </c>
      <c r="AF69" s="82" t="str">
        <f t="shared" si="12"/>
        <v>巧克力曲奇</v>
      </c>
      <c r="AG69" s="82">
        <f t="shared" si="13"/>
        <v>23</v>
      </c>
      <c r="AH69" s="82">
        <f t="shared" si="14"/>
        <v>47</v>
      </c>
      <c r="AI69" s="82" t="str">
        <f t="shared" si="24"/>
        <v>2014_1,2018_1</v>
      </c>
      <c r="AJ69" s="82">
        <f t="shared" si="15"/>
        <v>69</v>
      </c>
      <c r="AK69" s="127">
        <v>2068</v>
      </c>
      <c r="AL69" s="82">
        <f t="shared" si="32"/>
        <v>52</v>
      </c>
      <c r="AM69" s="82">
        <f t="shared" si="33"/>
        <v>2</v>
      </c>
      <c r="AN69" s="82">
        <f t="shared" si="34"/>
        <v>3600</v>
      </c>
      <c r="AO69" s="82">
        <f t="shared" si="35"/>
        <v>203</v>
      </c>
      <c r="AP69" s="82">
        <f t="shared" si="36"/>
        <v>65</v>
      </c>
      <c r="AQ69" s="82">
        <f t="shared" si="37"/>
        <v>131</v>
      </c>
      <c r="AR69" s="82">
        <f t="shared" si="38"/>
        <v>53</v>
      </c>
      <c r="AS69" s="82">
        <f t="shared" si="39"/>
        <v>53</v>
      </c>
    </row>
    <row r="70" spans="1:45">
      <c r="A70" s="75">
        <v>50</v>
      </c>
      <c r="B70" s="83">
        <v>2077</v>
      </c>
      <c r="C70" s="102" t="s">
        <v>208</v>
      </c>
      <c r="D70" s="83">
        <v>2077</v>
      </c>
      <c r="E70" s="75">
        <v>53</v>
      </c>
      <c r="F70" s="75">
        <v>3</v>
      </c>
      <c r="G70" s="99">
        <v>150</v>
      </c>
      <c r="H70" s="94">
        <v>1.3299999999999999E-2</v>
      </c>
      <c r="I70" s="84" t="s">
        <v>209</v>
      </c>
      <c r="J70" s="84" t="str">
        <f t="shared" si="16"/>
        <v>正确</v>
      </c>
      <c r="K70" s="75">
        <v>1</v>
      </c>
      <c r="L70" s="77">
        <f t="shared" si="17"/>
        <v>255</v>
      </c>
      <c r="M70" s="98" t="s">
        <v>210</v>
      </c>
      <c r="N70" s="84" t="str">
        <f t="shared" si="18"/>
        <v>正确</v>
      </c>
      <c r="O70" s="75">
        <v>1</v>
      </c>
      <c r="P70" s="77">
        <f t="shared" si="19"/>
        <v>211</v>
      </c>
      <c r="Q70" s="84"/>
      <c r="R70" s="84" t="str">
        <f t="shared" si="20"/>
        <v/>
      </c>
      <c r="S70" s="75"/>
      <c r="T70" s="77" t="str">
        <f t="shared" si="21"/>
        <v>0</v>
      </c>
      <c r="U70" s="84"/>
      <c r="V70" s="84"/>
      <c r="W70" s="75"/>
      <c r="X70" s="77" t="str">
        <f t="shared" si="27"/>
        <v>0</v>
      </c>
      <c r="Y70" s="88">
        <f>ROUND((G70*60*H70)*1.15,0)+L70*K70+P70*O70+T70*S70+X70*W70</f>
        <v>604</v>
      </c>
      <c r="Z70" s="89">
        <f t="shared" si="30"/>
        <v>127</v>
      </c>
      <c r="AA70" s="90">
        <f t="shared" si="22"/>
        <v>233</v>
      </c>
      <c r="AB70" s="81">
        <f t="shared" si="31"/>
        <v>9000</v>
      </c>
      <c r="AC70" s="118" t="s">
        <v>326</v>
      </c>
      <c r="AD70" s="82" t="str">
        <f t="shared" si="23"/>
        <v>2075_1,2024_1</v>
      </c>
      <c r="AE70" s="25">
        <v>2054</v>
      </c>
      <c r="AF70" s="82" t="str">
        <f t="shared" si="12"/>
        <v>生日蛋糕</v>
      </c>
      <c r="AG70" s="82">
        <f t="shared" si="13"/>
        <v>28</v>
      </c>
      <c r="AH70" s="82">
        <f t="shared" si="14"/>
        <v>129</v>
      </c>
      <c r="AI70" s="82" t="str">
        <f t="shared" si="24"/>
        <v>2013_1,2021_1,2045_1,2006_1</v>
      </c>
      <c r="AJ70" s="82">
        <f t="shared" si="15"/>
        <v>183</v>
      </c>
      <c r="AK70" s="126">
        <v>2069</v>
      </c>
      <c r="AL70" s="82">
        <f t="shared" si="32"/>
        <v>43</v>
      </c>
      <c r="AM70" s="82">
        <f t="shared" si="33"/>
        <v>2</v>
      </c>
      <c r="AN70" s="82">
        <f t="shared" si="34"/>
        <v>2700</v>
      </c>
      <c r="AO70" s="82">
        <f t="shared" si="35"/>
        <v>235</v>
      </c>
      <c r="AP70" s="82">
        <f t="shared" si="36"/>
        <v>53</v>
      </c>
      <c r="AQ70" s="82">
        <f t="shared" si="37"/>
        <v>103</v>
      </c>
      <c r="AR70" s="82">
        <f t="shared" si="38"/>
        <v>66</v>
      </c>
      <c r="AS70" s="82">
        <f t="shared" si="39"/>
        <v>44</v>
      </c>
    </row>
    <row r="71" spans="1:45">
      <c r="A71" s="75">
        <v>38</v>
      </c>
      <c r="B71" s="83">
        <v>2038</v>
      </c>
      <c r="C71" s="98" t="s">
        <v>212</v>
      </c>
      <c r="D71" s="83">
        <v>2038</v>
      </c>
      <c r="E71" s="75">
        <v>30</v>
      </c>
      <c r="F71" s="75">
        <v>2</v>
      </c>
      <c r="G71" s="99">
        <v>45</v>
      </c>
      <c r="H71" s="94">
        <v>1.21E-2</v>
      </c>
      <c r="I71" s="84" t="s">
        <v>210</v>
      </c>
      <c r="J71" s="84" t="str">
        <f t="shared" si="16"/>
        <v>正确</v>
      </c>
      <c r="K71" s="75">
        <v>1</v>
      </c>
      <c r="L71" s="77">
        <f t="shared" si="17"/>
        <v>211</v>
      </c>
      <c r="M71" s="84"/>
      <c r="N71" s="84" t="str">
        <f t="shared" si="18"/>
        <v/>
      </c>
      <c r="O71" s="75"/>
      <c r="P71" s="77" t="str">
        <f t="shared" si="19"/>
        <v>0</v>
      </c>
      <c r="Q71" s="84"/>
      <c r="R71" s="84" t="str">
        <f t="shared" si="20"/>
        <v/>
      </c>
      <c r="S71" s="75"/>
      <c r="T71" s="77" t="str">
        <f t="shared" si="21"/>
        <v>0</v>
      </c>
      <c r="U71" s="84"/>
      <c r="V71" s="84"/>
      <c r="W71" s="75"/>
      <c r="X71" s="77" t="str">
        <f t="shared" si="27"/>
        <v>0</v>
      </c>
      <c r="Y71" s="88">
        <f>ROUND((G71*60*H71)*1.1,0)+L71*K71+P71*O71+T71*S71+X71*W71</f>
        <v>247</v>
      </c>
      <c r="Z71" s="89">
        <f t="shared" si="30"/>
        <v>39</v>
      </c>
      <c r="AA71" s="90">
        <f t="shared" si="22"/>
        <v>87</v>
      </c>
      <c r="AB71" s="81">
        <f t="shared" si="31"/>
        <v>2700</v>
      </c>
      <c r="AC71" s="89" t="s">
        <v>213</v>
      </c>
      <c r="AD71" s="82" t="str">
        <f t="shared" si="23"/>
        <v>2024_1</v>
      </c>
      <c r="AE71" s="28">
        <v>2034</v>
      </c>
      <c r="AF71" s="82" t="str">
        <f t="shared" si="12"/>
        <v>肉饼</v>
      </c>
      <c r="AG71" s="82">
        <f t="shared" si="13"/>
        <v>34</v>
      </c>
      <c r="AH71" s="82">
        <f t="shared" si="14"/>
        <v>84</v>
      </c>
      <c r="AI71" s="82" t="str">
        <f t="shared" si="24"/>
        <v>2032_2</v>
      </c>
      <c r="AJ71" s="82">
        <f t="shared" si="15"/>
        <v>297</v>
      </c>
      <c r="AK71" s="126">
        <v>2070</v>
      </c>
      <c r="AL71" s="82">
        <f t="shared" si="32"/>
        <v>48</v>
      </c>
      <c r="AM71" s="82">
        <f t="shared" si="33"/>
        <v>2</v>
      </c>
      <c r="AN71" s="82">
        <f t="shared" si="34"/>
        <v>7200</v>
      </c>
      <c r="AO71" s="82">
        <f t="shared" si="35"/>
        <v>556</v>
      </c>
      <c r="AP71" s="82">
        <f t="shared" si="36"/>
        <v>73</v>
      </c>
      <c r="AQ71" s="82">
        <f t="shared" si="37"/>
        <v>152</v>
      </c>
      <c r="AR71" s="82">
        <f t="shared" si="38"/>
        <v>150</v>
      </c>
      <c r="AS71" s="82">
        <f t="shared" si="39"/>
        <v>49</v>
      </c>
    </row>
    <row r="72" spans="1:45">
      <c r="A72" s="75">
        <v>47</v>
      </c>
      <c r="B72" s="83">
        <v>2040</v>
      </c>
      <c r="C72" s="98" t="s">
        <v>214</v>
      </c>
      <c r="D72" s="83">
        <v>2040</v>
      </c>
      <c r="E72" s="75">
        <v>39</v>
      </c>
      <c r="F72" s="75">
        <v>2</v>
      </c>
      <c r="G72" s="99">
        <v>80</v>
      </c>
      <c r="H72" s="94">
        <v>1.2500000000000001E-2</v>
      </c>
      <c r="I72" s="84" t="s">
        <v>210</v>
      </c>
      <c r="J72" s="84" t="str">
        <f t="shared" si="16"/>
        <v>正确</v>
      </c>
      <c r="K72" s="75">
        <v>2</v>
      </c>
      <c r="L72" s="77">
        <f t="shared" si="17"/>
        <v>422</v>
      </c>
      <c r="M72" s="84"/>
      <c r="N72" s="84" t="str">
        <f t="shared" si="18"/>
        <v/>
      </c>
      <c r="O72" s="75"/>
      <c r="P72" s="77" t="str">
        <f t="shared" si="19"/>
        <v>0</v>
      </c>
      <c r="Q72" s="84"/>
      <c r="R72" s="84" t="str">
        <f t="shared" si="20"/>
        <v/>
      </c>
      <c r="S72" s="75"/>
      <c r="T72" s="77" t="str">
        <f t="shared" si="21"/>
        <v>0</v>
      </c>
      <c r="U72" s="84"/>
      <c r="V72" s="84"/>
      <c r="W72" s="75"/>
      <c r="X72" s="77" t="str">
        <f t="shared" si="27"/>
        <v>0</v>
      </c>
      <c r="Y72" s="88">
        <f>ROUND((G72*60*H72)*1.1,0)+L72*K72+P72*O72+T72*S72+X72*W72</f>
        <v>910</v>
      </c>
      <c r="Z72" s="89">
        <f t="shared" si="30"/>
        <v>56</v>
      </c>
      <c r="AA72" s="90">
        <f t="shared" si="22"/>
        <v>152</v>
      </c>
      <c r="AB72" s="81">
        <f t="shared" si="31"/>
        <v>4800</v>
      </c>
      <c r="AC72" s="89" t="s">
        <v>213</v>
      </c>
      <c r="AD72" s="82" t="str">
        <f t="shared" si="23"/>
        <v>2024_2</v>
      </c>
      <c r="AE72" s="28">
        <v>2028</v>
      </c>
      <c r="AF72" s="82" t="str">
        <f t="shared" si="12"/>
        <v>香肠</v>
      </c>
      <c r="AG72" s="82">
        <f t="shared" si="13"/>
        <v>38</v>
      </c>
      <c r="AH72" s="82">
        <f t="shared" si="14"/>
        <v>103</v>
      </c>
      <c r="AI72" s="82" t="str">
        <f t="shared" si="24"/>
        <v>2027_2,2052_1</v>
      </c>
      <c r="AJ72" s="82">
        <f t="shared" si="15"/>
        <v>244</v>
      </c>
      <c r="AK72" s="126">
        <v>2071</v>
      </c>
      <c r="AL72" s="82">
        <f t="shared" si="32"/>
        <v>54</v>
      </c>
      <c r="AM72" s="82">
        <f t="shared" si="33"/>
        <v>3</v>
      </c>
      <c r="AN72" s="82">
        <f t="shared" si="34"/>
        <v>3600</v>
      </c>
      <c r="AO72" s="82">
        <f t="shared" si="35"/>
        <v>1455</v>
      </c>
      <c r="AP72" s="82">
        <f t="shared" si="36"/>
        <v>101</v>
      </c>
      <c r="AQ72" s="82">
        <f t="shared" si="37"/>
        <v>443</v>
      </c>
      <c r="AR72" s="82">
        <f t="shared" si="38"/>
        <v>252</v>
      </c>
      <c r="AS72" s="82">
        <f t="shared" si="39"/>
        <v>55</v>
      </c>
    </row>
    <row r="73" spans="1:45">
      <c r="A73" s="75">
        <v>30</v>
      </c>
      <c r="B73" s="83">
        <v>2043</v>
      </c>
      <c r="C73" s="98" t="s">
        <v>27</v>
      </c>
      <c r="D73" s="83">
        <v>2043</v>
      </c>
      <c r="E73" s="75">
        <v>35</v>
      </c>
      <c r="F73" s="75">
        <v>2</v>
      </c>
      <c r="G73" s="99">
        <v>60</v>
      </c>
      <c r="H73" s="94">
        <v>1.23E-2</v>
      </c>
      <c r="I73" s="84" t="s">
        <v>144</v>
      </c>
      <c r="J73" s="84" t="str">
        <f t="shared" si="16"/>
        <v>正确</v>
      </c>
      <c r="K73" s="75">
        <v>1</v>
      </c>
      <c r="L73" s="77">
        <f t="shared" si="17"/>
        <v>77</v>
      </c>
      <c r="M73" s="84" t="s">
        <v>145</v>
      </c>
      <c r="N73" s="84" t="str">
        <f t="shared" si="18"/>
        <v>正确</v>
      </c>
      <c r="O73" s="75">
        <v>1</v>
      </c>
      <c r="P73" s="77">
        <f t="shared" si="19"/>
        <v>75</v>
      </c>
      <c r="Q73" s="84"/>
      <c r="R73" s="84" t="str">
        <f t="shared" si="20"/>
        <v/>
      </c>
      <c r="S73" s="75"/>
      <c r="T73" s="77" t="str">
        <f t="shared" si="21"/>
        <v>0</v>
      </c>
      <c r="U73" s="84"/>
      <c r="V73" s="84"/>
      <c r="W73" s="75"/>
      <c r="X73" s="77" t="str">
        <f t="shared" si="27"/>
        <v>0</v>
      </c>
      <c r="Y73" s="88">
        <f>ROUND((G73*60*H73)*1.1,0)+L73*K73+P73*O73+T73*S73+X73*W73</f>
        <v>201</v>
      </c>
      <c r="Z73" s="89">
        <f t="shared" si="30"/>
        <v>47</v>
      </c>
      <c r="AA73" s="90">
        <f t="shared" si="22"/>
        <v>94</v>
      </c>
      <c r="AB73" s="81">
        <f t="shared" si="31"/>
        <v>3600</v>
      </c>
      <c r="AC73" s="89" t="s">
        <v>213</v>
      </c>
      <c r="AD73" s="82" t="str">
        <f t="shared" si="23"/>
        <v>2036_1,2041_1</v>
      </c>
      <c r="AE73" s="28">
        <v>2063</v>
      </c>
      <c r="AF73" s="82" t="str">
        <f t="shared" si="12"/>
        <v>烤鸡翅</v>
      </c>
      <c r="AG73" s="82">
        <f t="shared" si="13"/>
        <v>42</v>
      </c>
      <c r="AH73" s="82">
        <f t="shared" si="14"/>
        <v>107</v>
      </c>
      <c r="AI73" s="82" t="str">
        <f t="shared" si="24"/>
        <v>2048_1,2052_1</v>
      </c>
      <c r="AJ73" s="82">
        <f t="shared" si="15"/>
        <v>173</v>
      </c>
      <c r="AK73" s="126">
        <v>2072</v>
      </c>
      <c r="AL73" s="82">
        <f t="shared" si="32"/>
        <v>35</v>
      </c>
      <c r="AM73" s="82">
        <f t="shared" si="33"/>
        <v>3</v>
      </c>
      <c r="AN73" s="82">
        <f t="shared" si="34"/>
        <v>2700</v>
      </c>
      <c r="AO73" s="82">
        <f t="shared" si="35"/>
        <v>459</v>
      </c>
      <c r="AP73" s="82">
        <f t="shared" si="36"/>
        <v>67</v>
      </c>
      <c r="AQ73" s="82">
        <f t="shared" si="37"/>
        <v>202</v>
      </c>
      <c r="AR73" s="82">
        <f t="shared" si="38"/>
        <v>91</v>
      </c>
      <c r="AS73" s="82">
        <f t="shared" si="39"/>
        <v>36</v>
      </c>
    </row>
    <row r="74" spans="1:45">
      <c r="A74" s="75">
        <v>49</v>
      </c>
      <c r="B74" s="83">
        <v>2042</v>
      </c>
      <c r="C74" s="98" t="s">
        <v>215</v>
      </c>
      <c r="D74" s="83">
        <v>2042</v>
      </c>
      <c r="E74" s="75">
        <v>44</v>
      </c>
      <c r="F74" s="75">
        <v>2</v>
      </c>
      <c r="G74" s="99">
        <v>100</v>
      </c>
      <c r="H74" s="94">
        <v>1.3100000000000001E-2</v>
      </c>
      <c r="I74" s="84" t="s">
        <v>144</v>
      </c>
      <c r="J74" s="84" t="str">
        <f t="shared" si="16"/>
        <v>正确</v>
      </c>
      <c r="K74" s="75">
        <v>2</v>
      </c>
      <c r="L74" s="77">
        <f t="shared" si="17"/>
        <v>154</v>
      </c>
      <c r="M74" s="84" t="s">
        <v>145</v>
      </c>
      <c r="N74" s="84" t="str">
        <f t="shared" si="18"/>
        <v>正确</v>
      </c>
      <c r="O74" s="75">
        <v>2</v>
      </c>
      <c r="P74" s="77">
        <f t="shared" si="19"/>
        <v>150</v>
      </c>
      <c r="Q74" s="84"/>
      <c r="R74" s="84" t="str">
        <f t="shared" si="20"/>
        <v/>
      </c>
      <c r="S74" s="75"/>
      <c r="T74" s="77" t="str">
        <f t="shared" si="21"/>
        <v>0</v>
      </c>
      <c r="U74" s="84"/>
      <c r="V74" s="84"/>
      <c r="W74" s="75"/>
      <c r="X74" s="77" t="str">
        <f t="shared" si="27"/>
        <v>0</v>
      </c>
      <c r="Y74" s="88">
        <f>ROUND((G74*60*H74)*1.1,0)+L74*K74+P74*O74+T74*S74+X74*W74</f>
        <v>694</v>
      </c>
      <c r="Z74" s="89">
        <f t="shared" si="30"/>
        <v>65</v>
      </c>
      <c r="AA74" s="90">
        <f t="shared" si="22"/>
        <v>159</v>
      </c>
      <c r="AB74" s="81">
        <f t="shared" si="31"/>
        <v>6000</v>
      </c>
      <c r="AC74" s="89" t="s">
        <v>213</v>
      </c>
      <c r="AD74" s="82" t="str">
        <f t="shared" si="23"/>
        <v>2036_2,2041_2</v>
      </c>
      <c r="AE74" s="28">
        <v>2053</v>
      </c>
      <c r="AF74" s="82" t="str">
        <f t="shared" si="12"/>
        <v>碳烤牛排</v>
      </c>
      <c r="AG74" s="82">
        <f t="shared" si="13"/>
        <v>47</v>
      </c>
      <c r="AH74" s="82">
        <f t="shared" si="14"/>
        <v>132</v>
      </c>
      <c r="AI74" s="82" t="str">
        <f t="shared" si="24"/>
        <v>2032_2,2052_1</v>
      </c>
      <c r="AJ74" s="82">
        <f t="shared" si="15"/>
        <v>383</v>
      </c>
      <c r="AK74" s="126">
        <v>2073</v>
      </c>
      <c r="AL74" s="82">
        <f t="shared" si="32"/>
        <v>57</v>
      </c>
      <c r="AM74" s="82">
        <f t="shared" si="33"/>
        <v>3</v>
      </c>
      <c r="AN74" s="82">
        <f t="shared" si="34"/>
        <v>10800</v>
      </c>
      <c r="AO74" s="82">
        <f t="shared" si="35"/>
        <v>597</v>
      </c>
      <c r="AP74" s="82">
        <f t="shared" si="36"/>
        <v>142</v>
      </c>
      <c r="AQ74" s="82">
        <f t="shared" si="37"/>
        <v>394</v>
      </c>
      <c r="AR74" s="82">
        <f t="shared" si="38"/>
        <v>101</v>
      </c>
      <c r="AS74" s="82">
        <f t="shared" si="39"/>
        <v>58</v>
      </c>
    </row>
    <row r="75" spans="1:45">
      <c r="A75" s="75">
        <v>52</v>
      </c>
      <c r="B75" s="83">
        <v>2061</v>
      </c>
      <c r="C75" s="103" t="s">
        <v>216</v>
      </c>
      <c r="D75" s="83">
        <v>2061</v>
      </c>
      <c r="E75" s="75">
        <v>47</v>
      </c>
      <c r="F75" s="75">
        <v>3</v>
      </c>
      <c r="G75" s="99">
        <v>120</v>
      </c>
      <c r="H75" s="94">
        <v>1.3599999999999999E-2</v>
      </c>
      <c r="I75" s="98" t="s">
        <v>217</v>
      </c>
      <c r="J75" s="84" t="str">
        <f t="shared" si="16"/>
        <v>正确</v>
      </c>
      <c r="K75" s="75">
        <v>1</v>
      </c>
      <c r="L75" s="77">
        <f t="shared" si="17"/>
        <v>198</v>
      </c>
      <c r="M75" s="98" t="s">
        <v>218</v>
      </c>
      <c r="N75" s="84" t="str">
        <f t="shared" si="18"/>
        <v>正确</v>
      </c>
      <c r="O75" s="75">
        <v>1</v>
      </c>
      <c r="P75" s="77">
        <f t="shared" si="19"/>
        <v>200</v>
      </c>
      <c r="Q75" s="84"/>
      <c r="R75" s="84" t="str">
        <f t="shared" si="20"/>
        <v/>
      </c>
      <c r="S75" s="75"/>
      <c r="T75" s="77" t="str">
        <f t="shared" si="21"/>
        <v>0</v>
      </c>
      <c r="U75" s="84"/>
      <c r="V75" s="84"/>
      <c r="W75" s="75"/>
      <c r="X75" s="77" t="str">
        <f t="shared" si="27"/>
        <v>0</v>
      </c>
      <c r="Y75" s="88">
        <f>ROUND((G75*60*H75)*1.2,0)+L75*K75+P75*O75+T75*S75+X75*W75</f>
        <v>516</v>
      </c>
      <c r="Z75" s="89">
        <f t="shared" si="30"/>
        <v>109</v>
      </c>
      <c r="AA75" s="90">
        <f t="shared" si="22"/>
        <v>291</v>
      </c>
      <c r="AB75" s="81">
        <f t="shared" si="31"/>
        <v>7200</v>
      </c>
      <c r="AC75" s="89" t="s">
        <v>213</v>
      </c>
      <c r="AD75" s="82" t="str">
        <f t="shared" si="23"/>
        <v>2025_1,2059_1</v>
      </c>
      <c r="AE75" s="28">
        <v>2068</v>
      </c>
      <c r="AF75" s="82" t="str">
        <f t="shared" si="12"/>
        <v>鸡肉烧</v>
      </c>
      <c r="AG75" s="82">
        <f t="shared" si="13"/>
        <v>52</v>
      </c>
      <c r="AH75" s="82">
        <f t="shared" si="14"/>
        <v>131</v>
      </c>
      <c r="AI75" s="82" t="str">
        <f t="shared" si="24"/>
        <v>2048_1,2045_1,2052_1</v>
      </c>
      <c r="AJ75" s="82">
        <f t="shared" si="15"/>
        <v>203</v>
      </c>
      <c r="AK75" s="126">
        <v>2074</v>
      </c>
      <c r="AL75" s="82">
        <f t="shared" si="32"/>
        <v>43</v>
      </c>
      <c r="AM75" s="82">
        <f t="shared" si="33"/>
        <v>2</v>
      </c>
      <c r="AN75" s="82">
        <f t="shared" si="34"/>
        <v>6000</v>
      </c>
      <c r="AO75" s="82">
        <f t="shared" si="35"/>
        <v>306</v>
      </c>
      <c r="AP75" s="82">
        <f t="shared" si="36"/>
        <v>64</v>
      </c>
      <c r="AQ75" s="82">
        <f t="shared" si="37"/>
        <v>127</v>
      </c>
      <c r="AR75" s="82">
        <f t="shared" si="38"/>
        <v>86</v>
      </c>
      <c r="AS75" s="82">
        <f t="shared" si="39"/>
        <v>44</v>
      </c>
    </row>
    <row r="76" spans="1:45">
      <c r="A76" s="75">
        <v>55</v>
      </c>
      <c r="B76" s="83">
        <v>2080</v>
      </c>
      <c r="C76" s="121" t="s">
        <v>219</v>
      </c>
      <c r="D76" s="83">
        <v>2080</v>
      </c>
      <c r="E76" s="75">
        <v>53</v>
      </c>
      <c r="F76" s="75">
        <v>4</v>
      </c>
      <c r="G76" s="99">
        <v>180</v>
      </c>
      <c r="H76" s="94">
        <v>1.5299999999999999E-2</v>
      </c>
      <c r="I76" s="102" t="s">
        <v>208</v>
      </c>
      <c r="J76" s="84" t="str">
        <f t="shared" si="16"/>
        <v>正确</v>
      </c>
      <c r="K76" s="75">
        <v>1</v>
      </c>
      <c r="L76" s="77">
        <f t="shared" si="17"/>
        <v>604</v>
      </c>
      <c r="M76" s="84" t="s">
        <v>220</v>
      </c>
      <c r="N76" s="84" t="str">
        <f t="shared" si="18"/>
        <v>正确</v>
      </c>
      <c r="O76" s="75">
        <v>3</v>
      </c>
      <c r="P76" s="77">
        <f t="shared" si="19"/>
        <v>147</v>
      </c>
      <c r="Q76" s="84"/>
      <c r="R76" s="84" t="str">
        <f t="shared" si="20"/>
        <v/>
      </c>
      <c r="S76" s="75"/>
      <c r="T76" s="77" t="str">
        <f t="shared" si="21"/>
        <v>0</v>
      </c>
      <c r="U76" s="84"/>
      <c r="V76" s="84"/>
      <c r="W76" s="75"/>
      <c r="X76" s="77" t="str">
        <f t="shared" si="27"/>
        <v>0</v>
      </c>
      <c r="Y76" s="88">
        <f>ROUND((G76*60*H76)*1.25,0)+L76*K76+P76*O76+T76*S76+X76*W76</f>
        <v>1252</v>
      </c>
      <c r="Z76" s="89">
        <f t="shared" si="30"/>
        <v>183</v>
      </c>
      <c r="AA76" s="90">
        <f t="shared" si="22"/>
        <v>455</v>
      </c>
      <c r="AB76" s="81">
        <f t="shared" si="31"/>
        <v>10800</v>
      </c>
      <c r="AC76" s="89" t="s">
        <v>213</v>
      </c>
      <c r="AD76" s="82" t="str">
        <f t="shared" si="23"/>
        <v>2077_1,2023_3</v>
      </c>
      <c r="AE76" s="26">
        <v>2024</v>
      </c>
      <c r="AF76" s="82" t="str">
        <f t="shared" si="12"/>
        <v>丝织品</v>
      </c>
      <c r="AG76" s="82">
        <f t="shared" si="13"/>
        <v>18</v>
      </c>
      <c r="AH76" s="82">
        <f t="shared" si="14"/>
        <v>48</v>
      </c>
      <c r="AI76" s="82" t="str">
        <f t="shared" si="24"/>
        <v>2023_2</v>
      </c>
      <c r="AJ76" s="82">
        <f t="shared" si="15"/>
        <v>211</v>
      </c>
      <c r="AK76" s="126">
        <v>2075</v>
      </c>
      <c r="AL76" s="82">
        <f t="shared" si="32"/>
        <v>43</v>
      </c>
      <c r="AM76" s="82">
        <f t="shared" si="33"/>
        <v>1</v>
      </c>
      <c r="AN76" s="82">
        <f t="shared" si="34"/>
        <v>21600</v>
      </c>
      <c r="AO76" s="82">
        <f t="shared" si="35"/>
        <v>255</v>
      </c>
      <c r="AP76" s="82">
        <f t="shared" si="36"/>
        <v>58</v>
      </c>
      <c r="AQ76" s="82">
        <f t="shared" si="37"/>
        <v>58</v>
      </c>
      <c r="AR76" s="82">
        <f t="shared" si="38"/>
        <v>143</v>
      </c>
      <c r="AS76" s="82">
        <f t="shared" si="39"/>
        <v>43</v>
      </c>
    </row>
    <row r="77" spans="1:45">
      <c r="A77" s="75">
        <v>50</v>
      </c>
      <c r="B77" s="83">
        <v>2076</v>
      </c>
      <c r="C77" s="98" t="s">
        <v>221</v>
      </c>
      <c r="D77" s="83">
        <v>2076</v>
      </c>
      <c r="E77" s="75">
        <v>45</v>
      </c>
      <c r="F77" s="75">
        <v>2</v>
      </c>
      <c r="G77" s="99">
        <v>60</v>
      </c>
      <c r="H77" s="94">
        <v>1.18E-2</v>
      </c>
      <c r="I77" s="84" t="s">
        <v>209</v>
      </c>
      <c r="J77" s="84" t="str">
        <f t="shared" si="16"/>
        <v>正确</v>
      </c>
      <c r="K77" s="75">
        <v>1</v>
      </c>
      <c r="L77" s="77">
        <f t="shared" si="17"/>
        <v>255</v>
      </c>
      <c r="M77" s="84"/>
      <c r="N77" s="84" t="str">
        <f t="shared" si="18"/>
        <v/>
      </c>
      <c r="O77" s="75"/>
      <c r="P77" s="77" t="str">
        <f t="shared" si="19"/>
        <v>0</v>
      </c>
      <c r="Q77" s="84"/>
      <c r="R77" s="84" t="str">
        <f t="shared" si="20"/>
        <v/>
      </c>
      <c r="S77" s="75"/>
      <c r="T77" s="77" t="str">
        <f t="shared" si="21"/>
        <v>0</v>
      </c>
      <c r="U77" s="84"/>
      <c r="V77" s="84"/>
      <c r="W77" s="75"/>
      <c r="X77" s="77" t="str">
        <f t="shared" si="27"/>
        <v>0</v>
      </c>
      <c r="Y77" s="88">
        <f>ROUND((G77*60*H77)*1.1,0)+L77*K77+P77*O77+T77*S77+X77*W77</f>
        <v>302</v>
      </c>
      <c r="Z77" s="89">
        <f t="shared" si="30"/>
        <v>58</v>
      </c>
      <c r="AA77" s="90">
        <f t="shared" si="22"/>
        <v>116</v>
      </c>
      <c r="AB77" s="81">
        <f t="shared" si="31"/>
        <v>3600</v>
      </c>
      <c r="AC77" s="100" t="s">
        <v>222</v>
      </c>
      <c r="AD77" s="82" t="str">
        <f t="shared" si="23"/>
        <v>2075_1</v>
      </c>
      <c r="AE77" s="26">
        <v>2037</v>
      </c>
      <c r="AF77" s="82" t="str">
        <f t="shared" si="12"/>
        <v>毛毯</v>
      </c>
      <c r="AG77" s="82">
        <f t="shared" si="13"/>
        <v>25</v>
      </c>
      <c r="AH77" s="82">
        <f t="shared" si="14"/>
        <v>73</v>
      </c>
      <c r="AI77" s="82" t="str">
        <f t="shared" si="24"/>
        <v>2036_2</v>
      </c>
      <c r="AJ77" s="82">
        <f t="shared" si="15"/>
        <v>331</v>
      </c>
      <c r="AK77" s="126">
        <v>2076</v>
      </c>
      <c r="AL77" s="82">
        <f t="shared" si="32"/>
        <v>45</v>
      </c>
      <c r="AM77" s="82">
        <f t="shared" si="33"/>
        <v>2</v>
      </c>
      <c r="AN77" s="82">
        <f t="shared" si="34"/>
        <v>3600</v>
      </c>
      <c r="AO77" s="82">
        <f t="shared" si="35"/>
        <v>302</v>
      </c>
      <c r="AP77" s="82">
        <f t="shared" si="36"/>
        <v>58</v>
      </c>
      <c r="AQ77" s="82">
        <f t="shared" si="37"/>
        <v>116</v>
      </c>
      <c r="AR77" s="82">
        <f t="shared" si="38"/>
        <v>83</v>
      </c>
      <c r="AS77" s="82">
        <f t="shared" si="39"/>
        <v>46</v>
      </c>
    </row>
    <row r="78" spans="1:45">
      <c r="A78" s="75">
        <v>53</v>
      </c>
      <c r="B78" s="83">
        <v>2084</v>
      </c>
      <c r="C78" s="98" t="s">
        <v>223</v>
      </c>
      <c r="D78" s="83">
        <v>2084</v>
      </c>
      <c r="E78" s="75">
        <v>52</v>
      </c>
      <c r="F78" s="75">
        <v>2</v>
      </c>
      <c r="G78" s="99">
        <v>90</v>
      </c>
      <c r="H78" s="94">
        <v>1.1900000000000001E-2</v>
      </c>
      <c r="I78" s="84" t="s">
        <v>209</v>
      </c>
      <c r="J78" s="84" t="str">
        <f t="shared" si="16"/>
        <v>正确</v>
      </c>
      <c r="K78" s="75">
        <v>1</v>
      </c>
      <c r="L78" s="77">
        <f t="shared" si="17"/>
        <v>255</v>
      </c>
      <c r="M78" s="84" t="s">
        <v>224</v>
      </c>
      <c r="N78" s="84" t="str">
        <f t="shared" si="18"/>
        <v>正确</v>
      </c>
      <c r="O78" s="75">
        <v>1</v>
      </c>
      <c r="P78" s="77">
        <f t="shared" si="19"/>
        <v>151</v>
      </c>
      <c r="Q78" s="84"/>
      <c r="R78" s="84" t="str">
        <f t="shared" si="20"/>
        <v/>
      </c>
      <c r="S78" s="75"/>
      <c r="T78" s="77" t="str">
        <f t="shared" si="21"/>
        <v>0</v>
      </c>
      <c r="U78" s="84"/>
      <c r="V78" s="84"/>
      <c r="W78" s="75"/>
      <c r="X78" s="77" t="str">
        <f t="shared" si="27"/>
        <v>0</v>
      </c>
      <c r="Y78" s="88">
        <f>ROUND((G78*60*H78)*1.1,0)+L78*K78+P78*O78+T78*S78+X78*W78</f>
        <v>477</v>
      </c>
      <c r="Z78" s="89">
        <f t="shared" si="30"/>
        <v>71</v>
      </c>
      <c r="AA78" s="90">
        <f t="shared" si="22"/>
        <v>166</v>
      </c>
      <c r="AB78" s="81">
        <f t="shared" si="31"/>
        <v>5400</v>
      </c>
      <c r="AC78" s="100" t="s">
        <v>222</v>
      </c>
      <c r="AD78" s="82" t="str">
        <f t="shared" si="23"/>
        <v>2075_1,2067_1</v>
      </c>
      <c r="AE78" s="26">
        <v>2025</v>
      </c>
      <c r="AF78" s="82" t="str">
        <f t="shared" si="12"/>
        <v>丝巾</v>
      </c>
      <c r="AG78" s="82">
        <f t="shared" si="13"/>
        <v>36</v>
      </c>
      <c r="AH78" s="82">
        <f t="shared" si="14"/>
        <v>91</v>
      </c>
      <c r="AI78" s="82" t="str">
        <f t="shared" si="24"/>
        <v>2023_1,2058_1</v>
      </c>
      <c r="AJ78" s="82">
        <f t="shared" si="15"/>
        <v>198</v>
      </c>
      <c r="AK78" s="126">
        <v>2077</v>
      </c>
      <c r="AL78" s="82">
        <f t="shared" si="32"/>
        <v>53</v>
      </c>
      <c r="AM78" s="82">
        <f t="shared" si="33"/>
        <v>3</v>
      </c>
      <c r="AN78" s="82">
        <f t="shared" si="34"/>
        <v>9000</v>
      </c>
      <c r="AO78" s="82">
        <f t="shared" si="35"/>
        <v>604</v>
      </c>
      <c r="AP78" s="82">
        <f t="shared" si="36"/>
        <v>127</v>
      </c>
      <c r="AQ78" s="82">
        <f t="shared" si="37"/>
        <v>233</v>
      </c>
      <c r="AR78" s="82">
        <f t="shared" si="38"/>
        <v>105</v>
      </c>
      <c r="AS78" s="82">
        <f t="shared" si="39"/>
        <v>54</v>
      </c>
    </row>
    <row r="79" spans="1:45">
      <c r="A79" s="75">
        <v>42</v>
      </c>
      <c r="B79" s="83">
        <v>2069</v>
      </c>
      <c r="C79" s="98" t="s">
        <v>225</v>
      </c>
      <c r="D79" s="83">
        <v>2069</v>
      </c>
      <c r="E79" s="75">
        <v>43</v>
      </c>
      <c r="F79" s="75">
        <v>2</v>
      </c>
      <c r="G79" s="99">
        <v>45</v>
      </c>
      <c r="H79" s="94">
        <v>1.17E-2</v>
      </c>
      <c r="I79" s="84" t="s">
        <v>224</v>
      </c>
      <c r="J79" s="84" t="str">
        <f t="shared" si="16"/>
        <v>正确</v>
      </c>
      <c r="K79" s="75">
        <v>1</v>
      </c>
      <c r="L79" s="77">
        <f t="shared" si="17"/>
        <v>151</v>
      </c>
      <c r="M79" s="84" t="s">
        <v>220</v>
      </c>
      <c r="N79" s="84" t="str">
        <f t="shared" si="18"/>
        <v>正确</v>
      </c>
      <c r="O79" s="75">
        <v>1</v>
      </c>
      <c r="P79" s="77">
        <f t="shared" si="19"/>
        <v>49</v>
      </c>
      <c r="Q79" s="84"/>
      <c r="R79" s="84" t="str">
        <f t="shared" si="20"/>
        <v/>
      </c>
      <c r="S79" s="75"/>
      <c r="T79" s="77" t="str">
        <f t="shared" si="21"/>
        <v>0</v>
      </c>
      <c r="U79" s="84"/>
      <c r="V79" s="84"/>
      <c r="W79" s="75"/>
      <c r="X79" s="77" t="str">
        <f t="shared" si="27"/>
        <v>0</v>
      </c>
      <c r="Y79" s="88">
        <f>ROUND((G79*60*H79)*1.1,0)+L79*K79+P79*O79+T79*S79+X79*W79</f>
        <v>235</v>
      </c>
      <c r="Z79" s="89">
        <f t="shared" si="30"/>
        <v>53</v>
      </c>
      <c r="AA79" s="90">
        <f t="shared" si="22"/>
        <v>103</v>
      </c>
      <c r="AB79" s="81">
        <f t="shared" si="31"/>
        <v>2700</v>
      </c>
      <c r="AC79" s="100" t="s">
        <v>222</v>
      </c>
      <c r="AD79" s="82" t="str">
        <f t="shared" si="23"/>
        <v>2067_1,2023_1</v>
      </c>
      <c r="AE79" s="26">
        <v>2059</v>
      </c>
      <c r="AF79" s="82" t="str">
        <f t="shared" si="12"/>
        <v>香水</v>
      </c>
      <c r="AG79" s="82">
        <f t="shared" si="13"/>
        <v>39</v>
      </c>
      <c r="AH79" s="82">
        <f t="shared" si="14"/>
        <v>91</v>
      </c>
      <c r="AI79" s="82" t="str">
        <f t="shared" si="24"/>
        <v>2058_1,2001_3</v>
      </c>
      <c r="AJ79" s="82">
        <f t="shared" si="15"/>
        <v>200</v>
      </c>
      <c r="AK79" s="126">
        <v>2078</v>
      </c>
      <c r="AL79" s="82">
        <f t="shared" si="32"/>
        <v>51</v>
      </c>
      <c r="AM79" s="82">
        <f t="shared" si="33"/>
        <v>3</v>
      </c>
      <c r="AN79" s="82">
        <f t="shared" si="34"/>
        <v>7200</v>
      </c>
      <c r="AO79" s="82">
        <f t="shared" si="35"/>
        <v>621</v>
      </c>
      <c r="AP79" s="82">
        <f t="shared" si="36"/>
        <v>115</v>
      </c>
      <c r="AQ79" s="82">
        <f t="shared" si="37"/>
        <v>290</v>
      </c>
      <c r="AR79" s="82">
        <f t="shared" si="38"/>
        <v>110</v>
      </c>
      <c r="AS79" s="82">
        <f t="shared" si="39"/>
        <v>52</v>
      </c>
    </row>
    <row r="80" spans="1:45">
      <c r="A80" s="75">
        <v>51</v>
      </c>
      <c r="B80" s="83">
        <v>2081</v>
      </c>
      <c r="C80" s="103" t="s">
        <v>226</v>
      </c>
      <c r="D80" s="83">
        <v>2081</v>
      </c>
      <c r="E80" s="75">
        <v>48</v>
      </c>
      <c r="F80" s="75">
        <v>3</v>
      </c>
      <c r="G80" s="99">
        <v>120</v>
      </c>
      <c r="H80" s="94">
        <v>1.4E-2</v>
      </c>
      <c r="I80" s="84" t="s">
        <v>227</v>
      </c>
      <c r="J80" s="84" t="str">
        <f t="shared" si="16"/>
        <v>正确</v>
      </c>
      <c r="K80" s="75">
        <v>1</v>
      </c>
      <c r="L80" s="77">
        <f t="shared" si="17"/>
        <v>255</v>
      </c>
      <c r="M80" s="98" t="s">
        <v>228</v>
      </c>
      <c r="N80" s="84" t="str">
        <f t="shared" si="18"/>
        <v>正确</v>
      </c>
      <c r="O80" s="75">
        <v>1</v>
      </c>
      <c r="P80" s="77">
        <f t="shared" si="19"/>
        <v>200</v>
      </c>
      <c r="Q80" s="84"/>
      <c r="R80" s="84" t="str">
        <f t="shared" si="20"/>
        <v/>
      </c>
      <c r="S80" s="75"/>
      <c r="T80" s="77" t="str">
        <f t="shared" si="21"/>
        <v>0</v>
      </c>
      <c r="U80" s="84"/>
      <c r="V80" s="84"/>
      <c r="W80" s="75"/>
      <c r="X80" s="77" t="str">
        <f t="shared" si="27"/>
        <v>0</v>
      </c>
      <c r="Y80" s="88">
        <f>ROUND((G80*60*H80)*1.15,0)+L80*K80+P80*O80+T80*S80+X80*W80</f>
        <v>571</v>
      </c>
      <c r="Z80" s="89">
        <f t="shared" si="30"/>
        <v>110</v>
      </c>
      <c r="AA80" s="90">
        <f t="shared" si="22"/>
        <v>259</v>
      </c>
      <c r="AB80" s="81">
        <f t="shared" si="31"/>
        <v>7200</v>
      </c>
      <c r="AC80" s="100" t="s">
        <v>229</v>
      </c>
      <c r="AD80" s="82" t="str">
        <f t="shared" si="23"/>
        <v>2075_1,2059_1</v>
      </c>
      <c r="AE80" s="26">
        <v>2074</v>
      </c>
      <c r="AF80" s="82" t="str">
        <f t="shared" si="12"/>
        <v>手套</v>
      </c>
      <c r="AG80" s="82">
        <f t="shared" si="13"/>
        <v>43</v>
      </c>
      <c r="AH80" s="82">
        <f t="shared" si="14"/>
        <v>127</v>
      </c>
      <c r="AI80" s="82" t="str">
        <f t="shared" si="24"/>
        <v>2041_1,2067_1</v>
      </c>
      <c r="AJ80" s="82">
        <f t="shared" si="15"/>
        <v>306</v>
      </c>
      <c r="AK80" s="126">
        <v>2079</v>
      </c>
      <c r="AL80" s="82">
        <f t="shared" si="32"/>
        <v>55</v>
      </c>
      <c r="AM80" s="82">
        <f t="shared" si="33"/>
        <v>3</v>
      </c>
      <c r="AN80" s="82">
        <f t="shared" si="34"/>
        <v>14400</v>
      </c>
      <c r="AO80" s="82">
        <f t="shared" si="35"/>
        <v>1027</v>
      </c>
      <c r="AP80" s="82">
        <f t="shared" si="36"/>
        <v>158</v>
      </c>
      <c r="AQ80" s="82">
        <f t="shared" si="37"/>
        <v>306</v>
      </c>
      <c r="AR80" s="82">
        <f t="shared" si="38"/>
        <v>177</v>
      </c>
      <c r="AS80" s="82">
        <f t="shared" si="39"/>
        <v>56</v>
      </c>
    </row>
    <row r="81" spans="1:45">
      <c r="A81" s="75">
        <v>54</v>
      </c>
      <c r="B81" s="83">
        <v>2085</v>
      </c>
      <c r="C81" s="103" t="s">
        <v>230</v>
      </c>
      <c r="D81" s="83">
        <v>2085</v>
      </c>
      <c r="E81" s="75">
        <v>50</v>
      </c>
      <c r="F81" s="75">
        <v>3</v>
      </c>
      <c r="G81" s="99">
        <v>180</v>
      </c>
      <c r="H81" s="94">
        <v>1.47E-2</v>
      </c>
      <c r="I81" s="98" t="s">
        <v>27</v>
      </c>
      <c r="J81" s="84" t="str">
        <f t="shared" si="16"/>
        <v>正确</v>
      </c>
      <c r="K81" s="75">
        <v>1</v>
      </c>
      <c r="L81" s="77">
        <f t="shared" si="17"/>
        <v>201</v>
      </c>
      <c r="M81" s="98" t="s">
        <v>228</v>
      </c>
      <c r="N81" s="84" t="str">
        <f t="shared" si="18"/>
        <v>正确</v>
      </c>
      <c r="O81" s="75">
        <v>1</v>
      </c>
      <c r="P81" s="77">
        <f t="shared" si="19"/>
        <v>200</v>
      </c>
      <c r="Q81" s="84"/>
      <c r="R81" s="84" t="str">
        <f t="shared" si="20"/>
        <v/>
      </c>
      <c r="S81" s="75"/>
      <c r="T81" s="77" t="str">
        <f t="shared" si="21"/>
        <v>0</v>
      </c>
      <c r="U81" s="84"/>
      <c r="V81" s="84"/>
      <c r="W81" s="75"/>
      <c r="X81" s="77" t="str">
        <f t="shared" si="27"/>
        <v>0</v>
      </c>
      <c r="Y81" s="88">
        <f>ROUND((G81*60*H81)*1.2,0)+L81*K81+P81*O81+T81*S81+X81*W81</f>
        <v>592</v>
      </c>
      <c r="Z81" s="89">
        <f t="shared" si="30"/>
        <v>132</v>
      </c>
      <c r="AA81" s="90">
        <f t="shared" si="22"/>
        <v>317</v>
      </c>
      <c r="AB81" s="81">
        <f t="shared" si="31"/>
        <v>10800</v>
      </c>
      <c r="AC81" s="100" t="s">
        <v>229</v>
      </c>
      <c r="AD81" s="82" t="str">
        <f t="shared" si="23"/>
        <v>2043_1,2059_1</v>
      </c>
      <c r="AE81" s="26">
        <v>2070</v>
      </c>
      <c r="AF81" s="82" t="str">
        <f t="shared" si="12"/>
        <v>皮外套</v>
      </c>
      <c r="AG81" s="82">
        <f t="shared" si="13"/>
        <v>48</v>
      </c>
      <c r="AH81" s="82">
        <f t="shared" si="14"/>
        <v>152</v>
      </c>
      <c r="AI81" s="82" t="str">
        <f t="shared" si="24"/>
        <v>2067_1,2036_2</v>
      </c>
      <c r="AJ81" s="82">
        <f t="shared" si="15"/>
        <v>556</v>
      </c>
      <c r="AK81" s="126">
        <v>2080</v>
      </c>
      <c r="AL81" s="82">
        <f t="shared" si="32"/>
        <v>53</v>
      </c>
      <c r="AM81" s="82">
        <f t="shared" si="33"/>
        <v>4</v>
      </c>
      <c r="AN81" s="82">
        <f t="shared" si="34"/>
        <v>10800</v>
      </c>
      <c r="AO81" s="82">
        <f t="shared" si="35"/>
        <v>1252</v>
      </c>
      <c r="AP81" s="82">
        <f t="shared" si="36"/>
        <v>183</v>
      </c>
      <c r="AQ81" s="82">
        <f t="shared" si="37"/>
        <v>455</v>
      </c>
      <c r="AR81" s="82">
        <f t="shared" si="38"/>
        <v>164</v>
      </c>
      <c r="AS81" s="82">
        <f t="shared" si="39"/>
        <v>54</v>
      </c>
    </row>
    <row r="82" spans="1:45">
      <c r="A82" s="75">
        <v>57</v>
      </c>
      <c r="B82" s="83">
        <v>2079</v>
      </c>
      <c r="C82" s="103" t="s">
        <v>231</v>
      </c>
      <c r="D82" s="83">
        <v>2079</v>
      </c>
      <c r="E82" s="75">
        <v>55</v>
      </c>
      <c r="F82" s="75">
        <v>3</v>
      </c>
      <c r="G82" s="99">
        <v>240</v>
      </c>
      <c r="H82" s="94">
        <v>1.5299999999999999E-2</v>
      </c>
      <c r="I82" s="98" t="s">
        <v>232</v>
      </c>
      <c r="J82" s="84" t="str">
        <f t="shared" si="16"/>
        <v>正确</v>
      </c>
      <c r="K82" s="75">
        <v>1</v>
      </c>
      <c r="L82" s="77">
        <f t="shared" si="17"/>
        <v>211</v>
      </c>
      <c r="M82" s="84" t="s">
        <v>233</v>
      </c>
      <c r="N82" s="84" t="str">
        <f t="shared" si="18"/>
        <v>正确</v>
      </c>
      <c r="O82" s="75">
        <v>2</v>
      </c>
      <c r="P82" s="77">
        <f t="shared" si="19"/>
        <v>154</v>
      </c>
      <c r="Q82" s="84" t="s">
        <v>227</v>
      </c>
      <c r="R82" s="84" t="str">
        <f t="shared" si="20"/>
        <v>正确</v>
      </c>
      <c r="S82" s="75">
        <v>1</v>
      </c>
      <c r="T82" s="77">
        <f t="shared" si="21"/>
        <v>255</v>
      </c>
      <c r="U82" s="84"/>
      <c r="V82" s="84"/>
      <c r="W82" s="75"/>
      <c r="X82" s="77" t="str">
        <f t="shared" si="27"/>
        <v>0</v>
      </c>
      <c r="Y82" s="88">
        <f>ROUND((G82*60*H82)*1.15,0)+L82*K82+P82*O82+T82*S82+X82*W82</f>
        <v>1027</v>
      </c>
      <c r="Z82" s="89">
        <f t="shared" si="30"/>
        <v>158</v>
      </c>
      <c r="AA82" s="90">
        <f t="shared" si="22"/>
        <v>306</v>
      </c>
      <c r="AB82" s="81">
        <f t="shared" si="31"/>
        <v>14400</v>
      </c>
      <c r="AC82" s="100" t="s">
        <v>229</v>
      </c>
      <c r="AD82" s="82" t="str">
        <f t="shared" si="23"/>
        <v>2024_1,2036_2,2075_1</v>
      </c>
      <c r="AE82" s="26">
        <v>2077</v>
      </c>
      <c r="AF82" s="82" t="str">
        <f t="shared" ref="AF82:AF88" si="40">VLOOKUP(AE82,$B$2:$C$88,2,FALSE)</f>
        <v>水晶纱</v>
      </c>
      <c r="AG82" s="82">
        <f t="shared" si="13"/>
        <v>53</v>
      </c>
      <c r="AH82" s="82">
        <f t="shared" si="14"/>
        <v>233</v>
      </c>
      <c r="AI82" s="82" t="str">
        <f t="shared" si="24"/>
        <v>2075_1,2024_1</v>
      </c>
      <c r="AJ82" s="82">
        <f t="shared" si="15"/>
        <v>604</v>
      </c>
      <c r="AK82" s="126">
        <v>2081</v>
      </c>
      <c r="AL82" s="82">
        <f t="shared" si="32"/>
        <v>48</v>
      </c>
      <c r="AM82" s="82">
        <f t="shared" si="33"/>
        <v>3</v>
      </c>
      <c r="AN82" s="82">
        <f t="shared" si="34"/>
        <v>7200</v>
      </c>
      <c r="AO82" s="82">
        <f t="shared" si="35"/>
        <v>571</v>
      </c>
      <c r="AP82" s="82">
        <f t="shared" si="36"/>
        <v>110</v>
      </c>
      <c r="AQ82" s="82">
        <f t="shared" si="37"/>
        <v>259</v>
      </c>
      <c r="AR82" s="82">
        <f t="shared" si="38"/>
        <v>103</v>
      </c>
      <c r="AS82" s="82">
        <f t="shared" si="39"/>
        <v>49</v>
      </c>
    </row>
    <row r="83" spans="1:45">
      <c r="A83" s="75">
        <v>58</v>
      </c>
      <c r="B83" s="83">
        <v>2071</v>
      </c>
      <c r="C83" s="102" t="s">
        <v>329</v>
      </c>
      <c r="D83" s="83">
        <v>2071</v>
      </c>
      <c r="E83" s="75">
        <v>54</v>
      </c>
      <c r="F83" s="75">
        <v>3</v>
      </c>
      <c r="G83" s="99">
        <v>60</v>
      </c>
      <c r="H83" s="94">
        <v>1.41E-2</v>
      </c>
      <c r="I83" s="98" t="s">
        <v>235</v>
      </c>
      <c r="J83" s="84" t="str">
        <f t="shared" si="16"/>
        <v>正确</v>
      </c>
      <c r="K83" s="75">
        <v>1</v>
      </c>
      <c r="L83" s="77">
        <f t="shared" si="17"/>
        <v>247</v>
      </c>
      <c r="M83" s="98" t="s">
        <v>236</v>
      </c>
      <c r="N83" s="84" t="str">
        <f t="shared" si="18"/>
        <v>正确</v>
      </c>
      <c r="O83" s="75">
        <v>1</v>
      </c>
      <c r="P83" s="77">
        <f t="shared" si="19"/>
        <v>910</v>
      </c>
      <c r="Q83" s="98" t="s">
        <v>237</v>
      </c>
      <c r="R83" s="84" t="str">
        <f t="shared" si="20"/>
        <v>正确</v>
      </c>
      <c r="S83" s="75">
        <v>1</v>
      </c>
      <c r="T83" s="77">
        <f t="shared" si="21"/>
        <v>235</v>
      </c>
      <c r="U83" s="84"/>
      <c r="V83" s="84"/>
      <c r="W83" s="75"/>
      <c r="X83" s="77" t="str">
        <f t="shared" si="27"/>
        <v>0</v>
      </c>
      <c r="Y83" s="88">
        <f>ROUND((G83*60*H83)*1.25,0)+L83*K83+P83*O83+T83*S83+X83*W83</f>
        <v>1455</v>
      </c>
      <c r="Z83" s="89">
        <f t="shared" si="30"/>
        <v>101</v>
      </c>
      <c r="AA83" s="90">
        <f t="shared" si="22"/>
        <v>443</v>
      </c>
      <c r="AB83" s="81">
        <f t="shared" si="31"/>
        <v>3600</v>
      </c>
      <c r="AC83" s="123" t="s">
        <v>238</v>
      </c>
      <c r="AD83" s="82" t="str">
        <f t="shared" si="23"/>
        <v>2038_1,2040_1,2069_1</v>
      </c>
      <c r="AE83" s="27">
        <v>2069</v>
      </c>
      <c r="AF83" s="82" t="str">
        <f t="shared" si="40"/>
        <v>钱包</v>
      </c>
      <c r="AG83" s="82">
        <f t="shared" ref="AG83:AG88" si="41">VLOOKUP(AE83,$B$2:$E$88,4,FALSE)</f>
        <v>43</v>
      </c>
      <c r="AH83" s="82">
        <f t="shared" ref="AH83:AH88" si="42">VLOOKUP(AE83,$B$2:$AA$88,26,FALSE)</f>
        <v>103</v>
      </c>
      <c r="AI83" s="82" t="str">
        <f t="shared" si="24"/>
        <v>2067_1,2023_1</v>
      </c>
      <c r="AJ83" s="82">
        <f t="shared" ref="AJ83:AJ88" si="43">VLOOKUP(AE83,$B$2:$AB$88,24,FALSE)</f>
        <v>235</v>
      </c>
      <c r="AK83" s="126">
        <v>2082</v>
      </c>
      <c r="AL83" s="82">
        <f t="shared" si="32"/>
        <v>62</v>
      </c>
      <c r="AM83" s="82">
        <f t="shared" si="33"/>
        <v>4</v>
      </c>
      <c r="AN83" s="82">
        <f t="shared" si="34"/>
        <v>12600</v>
      </c>
      <c r="AO83" s="82">
        <f t="shared" si="35"/>
        <v>1107</v>
      </c>
      <c r="AP83" s="82">
        <f t="shared" si="36"/>
        <v>214</v>
      </c>
      <c r="AQ83" s="82">
        <f t="shared" si="37"/>
        <v>534</v>
      </c>
      <c r="AR83" s="82">
        <f t="shared" si="38"/>
        <v>137</v>
      </c>
      <c r="AS83" s="82">
        <f t="shared" si="39"/>
        <v>63</v>
      </c>
    </row>
    <row r="84" spans="1:45">
      <c r="A84" s="75">
        <v>59</v>
      </c>
      <c r="B84" s="83">
        <v>2044</v>
      </c>
      <c r="C84" s="103" t="s">
        <v>239</v>
      </c>
      <c r="D84" s="83">
        <v>2044</v>
      </c>
      <c r="E84" s="75">
        <v>56</v>
      </c>
      <c r="F84" s="75">
        <v>3</v>
      </c>
      <c r="G84" s="99">
        <v>90</v>
      </c>
      <c r="H84" s="94">
        <v>1.4E-2</v>
      </c>
      <c r="I84" s="98" t="s">
        <v>240</v>
      </c>
      <c r="J84" s="84" t="str">
        <f t="shared" si="16"/>
        <v>正确</v>
      </c>
      <c r="K84" s="75">
        <v>1</v>
      </c>
      <c r="L84" s="77">
        <f t="shared" si="17"/>
        <v>694</v>
      </c>
      <c r="M84" s="98" t="s">
        <v>241</v>
      </c>
      <c r="N84" s="84" t="str">
        <f t="shared" si="18"/>
        <v>正确</v>
      </c>
      <c r="O84" s="75">
        <v>1</v>
      </c>
      <c r="P84" s="77">
        <f t="shared" si="19"/>
        <v>331</v>
      </c>
      <c r="Q84" s="84"/>
      <c r="R84" s="84" t="str">
        <f t="shared" si="20"/>
        <v/>
      </c>
      <c r="S84" s="75"/>
      <c r="T84" s="77" t="str">
        <f t="shared" si="21"/>
        <v>0</v>
      </c>
      <c r="U84" s="84"/>
      <c r="V84" s="84"/>
      <c r="W84" s="75"/>
      <c r="X84" s="77" t="str">
        <f t="shared" si="27"/>
        <v>0</v>
      </c>
      <c r="Y84" s="88">
        <f>ROUND((G84*60*H84)*1.2,0)+L84*K84+P84*O84+T84*S84+X84*W84</f>
        <v>1116</v>
      </c>
      <c r="Z84" s="89">
        <f t="shared" si="30"/>
        <v>113</v>
      </c>
      <c r="AA84" s="90">
        <f t="shared" si="22"/>
        <v>345</v>
      </c>
      <c r="AB84" s="81">
        <f t="shared" si="31"/>
        <v>5400</v>
      </c>
      <c r="AC84" s="123" t="s">
        <v>238</v>
      </c>
      <c r="AD84" s="82" t="str">
        <f t="shared" si="23"/>
        <v>2042_1,2037_1</v>
      </c>
      <c r="AE84" s="27">
        <v>2076</v>
      </c>
      <c r="AF84" s="82" t="str">
        <f t="shared" si="40"/>
        <v>项链</v>
      </c>
      <c r="AG84" s="82">
        <f t="shared" si="41"/>
        <v>45</v>
      </c>
      <c r="AH84" s="82">
        <f t="shared" si="42"/>
        <v>116</v>
      </c>
      <c r="AI84" s="82" t="str">
        <f t="shared" si="24"/>
        <v>2075_1</v>
      </c>
      <c r="AJ84" s="82">
        <f t="shared" si="43"/>
        <v>302</v>
      </c>
      <c r="AK84" s="126">
        <v>2083</v>
      </c>
      <c r="AL84" s="82">
        <f t="shared" si="32"/>
        <v>60</v>
      </c>
      <c r="AM84" s="82">
        <f t="shared" si="33"/>
        <v>3</v>
      </c>
      <c r="AN84" s="82">
        <f t="shared" si="34"/>
        <v>9000</v>
      </c>
      <c r="AO84" s="82">
        <f t="shared" si="35"/>
        <v>1223</v>
      </c>
      <c r="AP84" s="82">
        <f t="shared" si="36"/>
        <v>138</v>
      </c>
      <c r="AQ84" s="82">
        <f t="shared" si="37"/>
        <v>508</v>
      </c>
      <c r="AR84" s="82">
        <f t="shared" si="38"/>
        <v>204</v>
      </c>
      <c r="AS84" s="82">
        <f t="shared" si="39"/>
        <v>61</v>
      </c>
    </row>
    <row r="85" spans="1:45">
      <c r="A85" s="75">
        <v>60</v>
      </c>
      <c r="B85" s="83">
        <v>2087</v>
      </c>
      <c r="C85" s="121" t="s">
        <v>242</v>
      </c>
      <c r="D85" s="83">
        <v>2087</v>
      </c>
      <c r="E85" s="75">
        <v>58</v>
      </c>
      <c r="F85" s="75">
        <v>4</v>
      </c>
      <c r="G85" s="99">
        <v>120</v>
      </c>
      <c r="H85" s="94">
        <v>1.6199999999999999E-2</v>
      </c>
      <c r="I85" s="103" t="s">
        <v>230</v>
      </c>
      <c r="J85" s="84" t="str">
        <f t="shared" si="16"/>
        <v>正确</v>
      </c>
      <c r="K85" s="75">
        <v>1</v>
      </c>
      <c r="L85" s="77">
        <f t="shared" si="17"/>
        <v>592</v>
      </c>
      <c r="M85" s="103" t="s">
        <v>226</v>
      </c>
      <c r="N85" s="84" t="str">
        <f t="shared" si="18"/>
        <v>正确</v>
      </c>
      <c r="O85" s="75">
        <v>1</v>
      </c>
      <c r="P85" s="77">
        <f t="shared" si="19"/>
        <v>571</v>
      </c>
      <c r="Q85" s="98" t="s">
        <v>243</v>
      </c>
      <c r="R85" s="84" t="str">
        <f t="shared" si="20"/>
        <v>正确</v>
      </c>
      <c r="S85" s="75">
        <v>1</v>
      </c>
      <c r="T85" s="77">
        <f t="shared" si="21"/>
        <v>302</v>
      </c>
      <c r="U85" s="84"/>
      <c r="V85" s="84"/>
      <c r="W85" s="75"/>
      <c r="X85" s="77" t="str">
        <f t="shared" si="27"/>
        <v>0</v>
      </c>
      <c r="Y85" s="88">
        <f>ROUND((G85*60*H85)*1.35,0)+L85*K85+P85*O85+T85*S85+X85*W85</f>
        <v>1622</v>
      </c>
      <c r="Z85" s="89">
        <f t="shared" si="30"/>
        <v>169</v>
      </c>
      <c r="AA85" s="90">
        <f t="shared" si="22"/>
        <v>861</v>
      </c>
      <c r="AB85" s="81">
        <f t="shared" si="31"/>
        <v>7200</v>
      </c>
      <c r="AC85" s="123" t="s">
        <v>238</v>
      </c>
      <c r="AD85" s="82" t="str">
        <f t="shared" si="23"/>
        <v>2085_1,2081_1,2076_1</v>
      </c>
      <c r="AE85" s="27">
        <v>2081</v>
      </c>
      <c r="AF85" s="82" t="str">
        <f t="shared" si="40"/>
        <v>高级香水</v>
      </c>
      <c r="AG85" s="82">
        <f t="shared" si="41"/>
        <v>48</v>
      </c>
      <c r="AH85" s="82">
        <f t="shared" si="42"/>
        <v>259</v>
      </c>
      <c r="AI85" s="82" t="str">
        <f t="shared" si="24"/>
        <v>2075_1,2059_1</v>
      </c>
      <c r="AJ85" s="82">
        <f t="shared" si="43"/>
        <v>571</v>
      </c>
      <c r="AK85" s="126">
        <v>2084</v>
      </c>
      <c r="AL85" s="82">
        <f t="shared" si="32"/>
        <v>52</v>
      </c>
      <c r="AM85" s="82">
        <f t="shared" si="33"/>
        <v>2</v>
      </c>
      <c r="AN85" s="82">
        <f t="shared" si="34"/>
        <v>5400</v>
      </c>
      <c r="AO85" s="82">
        <f t="shared" si="35"/>
        <v>477</v>
      </c>
      <c r="AP85" s="82">
        <f t="shared" si="36"/>
        <v>71</v>
      </c>
      <c r="AQ85" s="82">
        <f t="shared" si="37"/>
        <v>166</v>
      </c>
      <c r="AR85" s="82">
        <f t="shared" si="38"/>
        <v>126</v>
      </c>
      <c r="AS85" s="82">
        <f t="shared" si="39"/>
        <v>53</v>
      </c>
    </row>
    <row r="86" spans="1:45">
      <c r="A86" s="75">
        <v>65</v>
      </c>
      <c r="B86" s="83">
        <v>2086</v>
      </c>
      <c r="C86" s="125" t="s">
        <v>244</v>
      </c>
      <c r="D86" s="83">
        <v>2086</v>
      </c>
      <c r="E86" s="75">
        <v>65</v>
      </c>
      <c r="F86" s="75">
        <v>5</v>
      </c>
      <c r="G86" s="99">
        <v>240</v>
      </c>
      <c r="H86" s="94">
        <v>1.6899999999999998E-2</v>
      </c>
      <c r="I86" s="98" t="s">
        <v>243</v>
      </c>
      <c r="J86" s="84" t="str">
        <f t="shared" ref="J86:J88" si="44">IF(E86&lt;VLOOKUP(I86,$C$1:$E$88,3,FALSE),"出错了","正确")</f>
        <v>正确</v>
      </c>
      <c r="K86" s="75">
        <v>1</v>
      </c>
      <c r="L86" s="77">
        <f t="shared" ref="L86:L88" si="45">VLOOKUP(I86,$C$1:$Y$88,23,FALSE)*K86</f>
        <v>302</v>
      </c>
      <c r="M86" s="121" t="s">
        <v>245</v>
      </c>
      <c r="N86" s="84" t="str">
        <f t="shared" ref="N86:N88" si="46">IF(M86="","",IF($E86&lt;VLOOKUP(M86,$C$2:$E$88,3,FALSE),"出错了","正确"))</f>
        <v>正确</v>
      </c>
      <c r="O86" s="75">
        <v>1</v>
      </c>
      <c r="P86" s="77">
        <f t="shared" ref="P86:P88" si="47">IF(M86="","0",VLOOKUP($M86,$C$1:$Y$88,23,FALSE)*$O86)</f>
        <v>1252</v>
      </c>
      <c r="Q86" s="98" t="s">
        <v>246</v>
      </c>
      <c r="R86" s="84" t="str">
        <f t="shared" ref="R86:R88" si="48">IF(Q86="","",IF($E86&lt;VLOOKUP(Q86,$C$2:$E$88,3,FALSE),"出错了","正确"))</f>
        <v>正确</v>
      </c>
      <c r="S86" s="75">
        <v>1</v>
      </c>
      <c r="T86" s="77">
        <f t="shared" ref="T86:T88" si="49">IF(Q86="","0",VLOOKUP($Q86,$C$1:$Y$88,23,FALSE)*$S86)</f>
        <v>477</v>
      </c>
      <c r="U86" s="84"/>
      <c r="V86" s="84"/>
      <c r="W86" s="75"/>
      <c r="X86" s="77" t="str">
        <f t="shared" si="27"/>
        <v>0</v>
      </c>
      <c r="Y86" s="88">
        <f>ROUND((G86*60*H86)*1.35,0)+L86*K86+P86*O86+T86*S86+X86*W86</f>
        <v>2360</v>
      </c>
      <c r="Z86" s="89">
        <f t="shared" si="30"/>
        <v>294</v>
      </c>
      <c r="AA86" s="90">
        <f t="shared" ref="AA86:AA88" si="50">Z86+IF(I86="","0",VLOOKUP(I86,$C$2:$AA$88,25,FALSE)*K86)+IF(M86="","0",VLOOKUP(M86,$C$2:$AA$88,25,FALSE)*O86)+IF(Q86="","0",VLOOKUP(Q86,$C$2:$AA$88,25,FALSE)*S86)+IF(U86="","0",VLOOKUP(U86,$C$2:$AA$88,25,FALSE)*W86)</f>
        <v>1031</v>
      </c>
      <c r="AB86" s="81">
        <f t="shared" si="31"/>
        <v>14400</v>
      </c>
      <c r="AC86" s="123" t="s">
        <v>238</v>
      </c>
      <c r="AD86" s="82" t="str">
        <f t="shared" si="23"/>
        <v>2076_1,2080_1,2084_1</v>
      </c>
      <c r="AE86" s="27">
        <v>2085</v>
      </c>
      <c r="AF86" s="82" t="str">
        <f t="shared" si="40"/>
        <v>香水娃娃</v>
      </c>
      <c r="AG86" s="82">
        <f t="shared" si="41"/>
        <v>50</v>
      </c>
      <c r="AH86" s="82">
        <f t="shared" si="42"/>
        <v>317</v>
      </c>
      <c r="AI86" s="82" t="str">
        <f t="shared" si="24"/>
        <v>2043_1,2059_1</v>
      </c>
      <c r="AJ86" s="82">
        <f t="shared" si="43"/>
        <v>592</v>
      </c>
      <c r="AK86" s="126">
        <v>2085</v>
      </c>
      <c r="AL86" s="82">
        <f t="shared" si="32"/>
        <v>50</v>
      </c>
      <c r="AM86" s="82">
        <f t="shared" si="33"/>
        <v>3</v>
      </c>
      <c r="AN86" s="82">
        <f t="shared" si="34"/>
        <v>10800</v>
      </c>
      <c r="AO86" s="82">
        <f t="shared" si="35"/>
        <v>592</v>
      </c>
      <c r="AP86" s="82">
        <f t="shared" si="36"/>
        <v>132</v>
      </c>
      <c r="AQ86" s="82">
        <f t="shared" si="37"/>
        <v>317</v>
      </c>
      <c r="AR86" s="82">
        <f t="shared" si="38"/>
        <v>105</v>
      </c>
      <c r="AS86" s="82">
        <f t="shared" si="39"/>
        <v>51</v>
      </c>
    </row>
    <row r="87" spans="1:45">
      <c r="A87" s="75">
        <v>61</v>
      </c>
      <c r="B87" s="83">
        <v>2083</v>
      </c>
      <c r="C87" s="103" t="s">
        <v>247</v>
      </c>
      <c r="D87" s="83">
        <v>2083</v>
      </c>
      <c r="E87" s="75">
        <v>60</v>
      </c>
      <c r="F87" s="75">
        <v>3</v>
      </c>
      <c r="G87" s="99">
        <v>150</v>
      </c>
      <c r="H87" s="94">
        <v>1.4500000000000001E-2</v>
      </c>
      <c r="I87" s="98" t="s">
        <v>248</v>
      </c>
      <c r="J87" s="84" t="str">
        <f t="shared" si="44"/>
        <v>正确</v>
      </c>
      <c r="K87" s="75">
        <v>1</v>
      </c>
      <c r="L87" s="77">
        <f t="shared" si="45"/>
        <v>556</v>
      </c>
      <c r="M87" s="98" t="s">
        <v>249</v>
      </c>
      <c r="N87" s="84" t="str">
        <f t="shared" si="46"/>
        <v>正确</v>
      </c>
      <c r="O87" s="75">
        <v>1</v>
      </c>
      <c r="P87" s="77">
        <f t="shared" si="47"/>
        <v>306</v>
      </c>
      <c r="Q87" s="98" t="s">
        <v>250</v>
      </c>
      <c r="R87" s="84" t="str">
        <f t="shared" si="48"/>
        <v>正确</v>
      </c>
      <c r="S87" s="75">
        <v>1</v>
      </c>
      <c r="T87" s="77">
        <f t="shared" si="49"/>
        <v>198</v>
      </c>
      <c r="U87" s="84"/>
      <c r="V87" s="84"/>
      <c r="W87" s="75"/>
      <c r="X87" s="77" t="str">
        <f t="shared" si="27"/>
        <v>0</v>
      </c>
      <c r="Y87" s="88">
        <f>ROUND((G87*60*H87)*1.25,0)+L87*K87+P87*O87+T87*S87+X87*W87</f>
        <v>1223</v>
      </c>
      <c r="Z87" s="89">
        <f t="shared" si="30"/>
        <v>138</v>
      </c>
      <c r="AA87" s="90">
        <f t="shared" si="50"/>
        <v>508</v>
      </c>
      <c r="AB87" s="81">
        <f t="shared" si="31"/>
        <v>9000</v>
      </c>
      <c r="AC87" s="123" t="s">
        <v>238</v>
      </c>
      <c r="AD87" s="82" t="str">
        <f t="shared" ref="AD87:AD88" si="51">VLOOKUP(I87,$C$2:$D$88,2,FALSE)&amp;"_"&amp;K87&amp;IF(M87="","",",")&amp;IF(M87="","",VLOOKUP(M87,$C$2:$D$88,2,FALSE)&amp;"_"&amp;O87)&amp;IF(Q87="","",",")&amp;IF(Q87="","",VLOOKUP(Q87,$C$2:$D$88,2,FALSE)&amp;"_"&amp;S87)&amp;IF(U87="","",",")&amp;IF(U87="","",VLOOKUP(U87,$C$2:$D$88,2,FALSE)&amp;"_"&amp;W87)</f>
        <v>2070_1,2074_1,2025_1</v>
      </c>
      <c r="AE87" s="27">
        <v>2084</v>
      </c>
      <c r="AF87" s="82" t="str">
        <f t="shared" si="40"/>
        <v>水晶鞋</v>
      </c>
      <c r="AG87" s="82">
        <f t="shared" si="41"/>
        <v>52</v>
      </c>
      <c r="AH87" s="82">
        <f t="shared" si="42"/>
        <v>166</v>
      </c>
      <c r="AI87" s="82" t="str">
        <f t="shared" ref="AI87:AI88" si="52">VLOOKUP(AE87,$B$22:$AD$88,29,FALSE)</f>
        <v>2075_1,2067_1</v>
      </c>
      <c r="AJ87" s="82">
        <f t="shared" si="43"/>
        <v>477</v>
      </c>
      <c r="AK87" s="126">
        <v>2086</v>
      </c>
      <c r="AL87" s="82">
        <f t="shared" si="32"/>
        <v>65</v>
      </c>
      <c r="AM87" s="82">
        <f t="shared" si="33"/>
        <v>5</v>
      </c>
      <c r="AN87" s="82">
        <f t="shared" si="34"/>
        <v>14400</v>
      </c>
      <c r="AO87" s="82">
        <f t="shared" si="35"/>
        <v>2360</v>
      </c>
      <c r="AP87" s="82">
        <f t="shared" si="36"/>
        <v>294</v>
      </c>
      <c r="AQ87" s="82">
        <f t="shared" si="37"/>
        <v>1031</v>
      </c>
      <c r="AR87" s="82">
        <f t="shared" si="38"/>
        <v>229</v>
      </c>
      <c r="AS87" s="82">
        <f t="shared" si="39"/>
        <v>66</v>
      </c>
    </row>
    <row r="88" spans="1:45">
      <c r="A88" s="75">
        <v>63</v>
      </c>
      <c r="B88" s="83">
        <v>2082</v>
      </c>
      <c r="C88" s="121" t="s">
        <v>331</v>
      </c>
      <c r="D88" s="83">
        <v>2082</v>
      </c>
      <c r="E88" s="75">
        <v>62</v>
      </c>
      <c r="F88" s="75">
        <v>4</v>
      </c>
      <c r="G88" s="99">
        <v>210</v>
      </c>
      <c r="H88" s="94">
        <v>1.5599999999999999E-2</v>
      </c>
      <c r="I88" s="102" t="s">
        <v>252</v>
      </c>
      <c r="J88" s="84" t="str">
        <f t="shared" si="44"/>
        <v>正确</v>
      </c>
      <c r="K88" s="75">
        <v>1</v>
      </c>
      <c r="L88" s="77">
        <f t="shared" si="45"/>
        <v>604</v>
      </c>
      <c r="M88" s="98" t="s">
        <v>235</v>
      </c>
      <c r="N88" s="84" t="str">
        <f t="shared" si="46"/>
        <v>正确</v>
      </c>
      <c r="O88" s="75">
        <v>1</v>
      </c>
      <c r="P88" s="77">
        <f t="shared" si="47"/>
        <v>247</v>
      </c>
      <c r="Q88" s="84"/>
      <c r="R88" s="84" t="str">
        <f t="shared" si="48"/>
        <v/>
      </c>
      <c r="S88" s="75"/>
      <c r="T88" s="77" t="str">
        <f t="shared" si="49"/>
        <v>0</v>
      </c>
      <c r="U88" s="84"/>
      <c r="V88" s="84"/>
      <c r="W88" s="75"/>
      <c r="X88" s="77" t="str">
        <f t="shared" si="27"/>
        <v>0</v>
      </c>
      <c r="Y88" s="88">
        <f>ROUND((G88*60*H88)*1.3,0)+L88*K88+P88*O88+T88*S88+X88*W88</f>
        <v>1107</v>
      </c>
      <c r="Z88" s="89">
        <f t="shared" si="30"/>
        <v>214</v>
      </c>
      <c r="AA88" s="90">
        <f t="shared" si="50"/>
        <v>534</v>
      </c>
      <c r="AB88" s="81">
        <f t="shared" si="31"/>
        <v>12600</v>
      </c>
      <c r="AC88" s="123" t="s">
        <v>238</v>
      </c>
      <c r="AD88" s="82" t="str">
        <f t="shared" si="51"/>
        <v>2077_1,2038_1</v>
      </c>
      <c r="AE88" s="27">
        <v>2079</v>
      </c>
      <c r="AF88" s="82" t="str">
        <f t="shared" si="40"/>
        <v>水晶耳罩</v>
      </c>
      <c r="AG88" s="82">
        <f t="shared" si="41"/>
        <v>55</v>
      </c>
      <c r="AH88" s="82">
        <f t="shared" si="42"/>
        <v>306</v>
      </c>
      <c r="AI88" s="82" t="str">
        <f t="shared" si="52"/>
        <v>2024_1,2036_2,2075_1</v>
      </c>
      <c r="AJ88" s="82">
        <f t="shared" si="43"/>
        <v>1027</v>
      </c>
      <c r="AK88" s="126">
        <v>2087</v>
      </c>
      <c r="AL88" s="82">
        <f t="shared" si="32"/>
        <v>58</v>
      </c>
      <c r="AM88" s="82">
        <f t="shared" si="33"/>
        <v>4</v>
      </c>
      <c r="AN88" s="82">
        <f t="shared" si="34"/>
        <v>7200</v>
      </c>
      <c r="AO88" s="82">
        <f t="shared" si="35"/>
        <v>1622</v>
      </c>
      <c r="AP88" s="82">
        <f t="shared" si="36"/>
        <v>169</v>
      </c>
      <c r="AQ88" s="82">
        <f t="shared" si="37"/>
        <v>861</v>
      </c>
      <c r="AR88" s="82">
        <f t="shared" si="38"/>
        <v>205</v>
      </c>
      <c r="AS88" s="82">
        <f t="shared" si="39"/>
        <v>59</v>
      </c>
    </row>
  </sheetData>
  <phoneticPr fontId="4" type="noConversion"/>
  <conditionalFormatting sqref="V36 M74 O82:O83 O22 J20 M79 O87:O88 V41 O24 J21:K88 N20:N88 R20:R88 V65">
    <cfRule type="containsText" dxfId="2" priority="4" operator="containsText" text="正确">
      <formula>NOT(ISERROR(SEARCH("正确",J20)))</formula>
    </cfRule>
  </conditionalFormatting>
  <conditionalFormatting sqref="V77:V78 V36 M74 O82:O83 O22 J20 V80:V83 V85:V87 V63 M79 O87:O88 V43:V46 V55:V59 V48:V53 V41 O24 J21:K88 N20:N88 R20:R88 V65">
    <cfRule type="containsText" dxfId="1" priority="3" operator="containsText" text="出错了">
      <formula>NOT(ISERROR(SEARCH("出错了",J20)))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1"/>
  <sheetViews>
    <sheetView workbookViewId="0">
      <selection sqref="A1:XFD1048576"/>
    </sheetView>
  </sheetViews>
  <sheetFormatPr defaultRowHeight="13.5"/>
  <cols>
    <col min="3" max="3" width="11" customWidth="1"/>
    <col min="4" max="4" width="15.75" customWidth="1"/>
  </cols>
  <sheetData>
    <row r="1" spans="1:5">
      <c r="A1" s="11">
        <v>2007</v>
      </c>
      <c r="B1" s="7" t="s">
        <v>7</v>
      </c>
      <c r="C1" s="10">
        <v>10010008</v>
      </c>
      <c r="D1" s="10">
        <v>1</v>
      </c>
      <c r="E1" s="67">
        <v>2</v>
      </c>
    </row>
    <row r="2" spans="1:5">
      <c r="A2" s="11">
        <v>2021</v>
      </c>
      <c r="B2" s="7" t="s">
        <v>8</v>
      </c>
      <c r="C2" s="10">
        <v>10010008</v>
      </c>
      <c r="D2" s="10">
        <v>1</v>
      </c>
      <c r="E2" s="67">
        <v>9</v>
      </c>
    </row>
    <row r="3" spans="1:5">
      <c r="A3" s="12">
        <v>2029</v>
      </c>
      <c r="B3" s="7" t="s">
        <v>9</v>
      </c>
      <c r="C3" s="10">
        <v>10010008</v>
      </c>
      <c r="D3" s="10">
        <v>1</v>
      </c>
      <c r="E3" s="67">
        <v>14</v>
      </c>
    </row>
    <row r="4" spans="1:5">
      <c r="A4" s="12">
        <v>2045</v>
      </c>
      <c r="B4" s="7" t="s">
        <v>10</v>
      </c>
      <c r="C4" s="10">
        <v>10010008</v>
      </c>
      <c r="D4" s="10">
        <v>1</v>
      </c>
      <c r="E4" s="67">
        <v>18</v>
      </c>
    </row>
    <row r="5" spans="1:5">
      <c r="A5" s="24">
        <v>2002</v>
      </c>
      <c r="B5" s="31" t="s">
        <v>49</v>
      </c>
      <c r="C5" s="32">
        <v>10010163</v>
      </c>
      <c r="D5" s="32">
        <v>2</v>
      </c>
      <c r="E5" s="29">
        <v>2</v>
      </c>
    </row>
    <row r="6" spans="1:5">
      <c r="A6" s="24">
        <v>2004</v>
      </c>
      <c r="B6" s="31" t="s">
        <v>50</v>
      </c>
      <c r="C6" s="32">
        <v>10010163</v>
      </c>
      <c r="D6" s="32">
        <v>2</v>
      </c>
      <c r="E6" s="29">
        <v>5</v>
      </c>
    </row>
    <row r="7" spans="1:5">
      <c r="A7" s="24">
        <v>2008</v>
      </c>
      <c r="B7" s="31" t="s">
        <v>51</v>
      </c>
      <c r="C7" s="32">
        <v>10010163</v>
      </c>
      <c r="D7" s="32">
        <v>2</v>
      </c>
      <c r="E7" s="29">
        <v>8</v>
      </c>
    </row>
    <row r="8" spans="1:5">
      <c r="A8" s="24">
        <v>2019</v>
      </c>
      <c r="B8" s="31" t="s">
        <v>52</v>
      </c>
      <c r="C8" s="32">
        <v>10010163</v>
      </c>
      <c r="D8" s="32">
        <v>2</v>
      </c>
      <c r="E8" s="29">
        <v>12</v>
      </c>
    </row>
    <row r="9" spans="1:5">
      <c r="A9" s="24">
        <v>2030</v>
      </c>
      <c r="B9" s="31" t="s">
        <v>53</v>
      </c>
      <c r="C9" s="32">
        <v>10010163</v>
      </c>
      <c r="D9" s="32">
        <v>2</v>
      </c>
      <c r="E9" s="29">
        <v>15</v>
      </c>
    </row>
    <row r="10" spans="1:5">
      <c r="A10" s="24">
        <v>2047</v>
      </c>
      <c r="B10" s="31" t="s">
        <v>54</v>
      </c>
      <c r="C10" s="32">
        <v>10010163</v>
      </c>
      <c r="D10" s="32">
        <v>2</v>
      </c>
      <c r="E10" s="29">
        <v>18</v>
      </c>
    </row>
    <row r="11" spans="1:5">
      <c r="A11" s="13">
        <v>2006</v>
      </c>
      <c r="B11" s="14" t="s">
        <v>11</v>
      </c>
      <c r="C11" s="14">
        <v>10010032</v>
      </c>
      <c r="D11" s="14">
        <v>5</v>
      </c>
      <c r="E11" s="68">
        <v>7</v>
      </c>
    </row>
    <row r="12" spans="1:5">
      <c r="A12" s="13">
        <v>2009</v>
      </c>
      <c r="B12" s="14" t="s">
        <v>12</v>
      </c>
      <c r="C12" s="14">
        <v>10010032</v>
      </c>
      <c r="D12" s="14">
        <v>5</v>
      </c>
      <c r="E12" s="68">
        <v>5</v>
      </c>
    </row>
    <row r="13" spans="1:5">
      <c r="A13" s="13">
        <v>2012</v>
      </c>
      <c r="B13" s="14" t="s">
        <v>13</v>
      </c>
      <c r="C13" s="14">
        <v>10010032</v>
      </c>
      <c r="D13" s="14">
        <v>5</v>
      </c>
      <c r="E13" s="68">
        <v>9</v>
      </c>
    </row>
    <row r="14" spans="1:5">
      <c r="A14" s="13">
        <v>2017</v>
      </c>
      <c r="B14" s="14" t="s">
        <v>14</v>
      </c>
      <c r="C14" s="14">
        <v>10010032</v>
      </c>
      <c r="D14" s="14">
        <v>5</v>
      </c>
      <c r="E14" s="68">
        <v>13</v>
      </c>
    </row>
    <row r="15" spans="1:5">
      <c r="A15" s="13">
        <v>2022</v>
      </c>
      <c r="B15" s="14" t="s">
        <v>15</v>
      </c>
      <c r="C15" s="14">
        <v>10010032</v>
      </c>
      <c r="D15" s="14">
        <v>5</v>
      </c>
      <c r="E15" s="68">
        <v>15</v>
      </c>
    </row>
    <row r="16" spans="1:5">
      <c r="A16" s="13">
        <v>2026</v>
      </c>
      <c r="B16" s="14" t="s">
        <v>16</v>
      </c>
      <c r="C16" s="14">
        <v>10010032</v>
      </c>
      <c r="D16" s="14">
        <v>5</v>
      </c>
      <c r="E16" s="68">
        <v>16</v>
      </c>
    </row>
    <row r="17" spans="1:5">
      <c r="A17" s="13">
        <v>2031</v>
      </c>
      <c r="B17" s="14" t="s">
        <v>17</v>
      </c>
      <c r="C17" s="14">
        <v>10010032</v>
      </c>
      <c r="D17" s="14">
        <v>5</v>
      </c>
      <c r="E17" s="68">
        <v>12</v>
      </c>
    </row>
    <row r="18" spans="1:5">
      <c r="A18" s="25">
        <v>2011</v>
      </c>
      <c r="B18" s="34" t="s">
        <v>100</v>
      </c>
      <c r="C18" s="35">
        <v>10010164</v>
      </c>
      <c r="D18" s="35">
        <v>7</v>
      </c>
      <c r="E18" s="35">
        <v>7</v>
      </c>
    </row>
    <row r="19" spans="1:5">
      <c r="A19" s="25">
        <v>2013</v>
      </c>
      <c r="B19" s="34" t="s">
        <v>101</v>
      </c>
      <c r="C19" s="35">
        <v>10010164</v>
      </c>
      <c r="D19" s="35">
        <v>7</v>
      </c>
      <c r="E19" s="35">
        <v>12</v>
      </c>
    </row>
    <row r="20" spans="1:5">
      <c r="A20" s="25">
        <v>2015</v>
      </c>
      <c r="B20" s="34" t="s">
        <v>55</v>
      </c>
      <c r="C20" s="35">
        <v>10010164</v>
      </c>
      <c r="D20" s="35">
        <v>7</v>
      </c>
      <c r="E20" s="35">
        <v>11</v>
      </c>
    </row>
    <row r="21" spans="1:5">
      <c r="A21" s="25">
        <v>2016</v>
      </c>
      <c r="B21" s="34" t="s">
        <v>102</v>
      </c>
      <c r="C21" s="35">
        <v>10010164</v>
      </c>
      <c r="D21" s="35">
        <v>7</v>
      </c>
      <c r="E21" s="35">
        <v>14</v>
      </c>
    </row>
    <row r="22" spans="1:5">
      <c r="A22" s="25">
        <v>2050</v>
      </c>
      <c r="B22" s="34" t="s">
        <v>56</v>
      </c>
      <c r="C22" s="35">
        <v>10010164</v>
      </c>
      <c r="D22" s="35">
        <v>7</v>
      </c>
      <c r="E22" s="35">
        <v>19</v>
      </c>
    </row>
    <row r="23" spans="1:5">
      <c r="A23" s="25">
        <v>2020</v>
      </c>
      <c r="B23" s="34" t="s">
        <v>103</v>
      </c>
      <c r="C23" s="35">
        <v>10010164</v>
      </c>
      <c r="D23" s="35">
        <v>7</v>
      </c>
      <c r="E23" s="35">
        <v>20</v>
      </c>
    </row>
    <row r="24" spans="1:5">
      <c r="A24" s="25">
        <v>2054</v>
      </c>
      <c r="B24" s="35" t="s">
        <v>57</v>
      </c>
      <c r="C24" s="35">
        <v>10010164</v>
      </c>
      <c r="D24" s="35">
        <v>7</v>
      </c>
      <c r="E24" s="35">
        <v>22</v>
      </c>
    </row>
    <row r="25" spans="1:5">
      <c r="A25" s="26">
        <v>2037</v>
      </c>
      <c r="B25" s="40" t="s">
        <v>104</v>
      </c>
      <c r="C25" s="41">
        <v>10010165</v>
      </c>
      <c r="D25" s="41">
        <v>16</v>
      </c>
      <c r="E25" s="68">
        <v>23</v>
      </c>
    </row>
    <row r="26" spans="1:5">
      <c r="A26" s="26">
        <v>2024</v>
      </c>
      <c r="B26" s="40" t="s">
        <v>105</v>
      </c>
      <c r="C26" s="41">
        <v>10010165</v>
      </c>
      <c r="D26" s="41">
        <v>16</v>
      </c>
      <c r="E26" s="68">
        <v>16</v>
      </c>
    </row>
    <row r="27" spans="1:5">
      <c r="A27" s="26">
        <v>2025</v>
      </c>
      <c r="B27" s="40" t="s">
        <v>106</v>
      </c>
      <c r="C27" s="41">
        <v>10010165</v>
      </c>
      <c r="D27" s="41">
        <v>16</v>
      </c>
      <c r="E27" s="68">
        <v>33</v>
      </c>
    </row>
    <row r="28" spans="1:5">
      <c r="A28" s="26">
        <v>2059</v>
      </c>
      <c r="B28" s="40" t="s">
        <v>107</v>
      </c>
      <c r="C28" s="41">
        <v>10010165</v>
      </c>
      <c r="D28" s="41">
        <v>16</v>
      </c>
      <c r="E28" s="68">
        <v>38</v>
      </c>
    </row>
    <row r="29" spans="1:5">
      <c r="A29" s="26">
        <v>2074</v>
      </c>
      <c r="B29" s="40" t="s">
        <v>108</v>
      </c>
      <c r="C29" s="41">
        <v>10010165</v>
      </c>
      <c r="D29" s="41">
        <v>16</v>
      </c>
      <c r="E29" s="68">
        <v>40</v>
      </c>
    </row>
    <row r="30" spans="1:5">
      <c r="A30" s="26">
        <v>2070</v>
      </c>
      <c r="B30" s="40" t="s">
        <v>109</v>
      </c>
      <c r="C30" s="41">
        <v>10010165</v>
      </c>
      <c r="D30" s="41">
        <v>16</v>
      </c>
      <c r="E30" s="68">
        <v>44</v>
      </c>
    </row>
    <row r="31" spans="1:5">
      <c r="A31" s="26">
        <v>2077</v>
      </c>
      <c r="B31" s="41" t="s">
        <v>110</v>
      </c>
      <c r="C31" s="41">
        <v>10010165</v>
      </c>
      <c r="D31" s="41">
        <v>16</v>
      </c>
      <c r="E31" s="68">
        <v>50</v>
      </c>
    </row>
    <row r="32" spans="1:5">
      <c r="A32" s="12">
        <v>2046</v>
      </c>
      <c r="B32" s="7" t="s">
        <v>38</v>
      </c>
      <c r="C32" s="18">
        <v>10010057</v>
      </c>
      <c r="D32" s="10">
        <v>19</v>
      </c>
      <c r="E32" s="67">
        <v>19</v>
      </c>
    </row>
    <row r="33" spans="1:5">
      <c r="A33" s="12">
        <v>2057</v>
      </c>
      <c r="B33" s="7" t="s">
        <v>39</v>
      </c>
      <c r="C33" s="18">
        <v>10010057</v>
      </c>
      <c r="D33" s="10">
        <v>19</v>
      </c>
      <c r="E33" s="67">
        <v>37</v>
      </c>
    </row>
    <row r="34" spans="1:5">
      <c r="A34" s="12">
        <v>2062</v>
      </c>
      <c r="B34" s="7" t="s">
        <v>40</v>
      </c>
      <c r="C34" s="18">
        <v>10010057</v>
      </c>
      <c r="D34" s="10">
        <v>19</v>
      </c>
      <c r="E34" s="67">
        <v>27</v>
      </c>
    </row>
    <row r="35" spans="1:5">
      <c r="A35" s="12">
        <v>2064</v>
      </c>
      <c r="B35" s="7" t="s">
        <v>41</v>
      </c>
      <c r="C35" s="18">
        <v>10010057</v>
      </c>
      <c r="D35" s="10">
        <v>19</v>
      </c>
      <c r="E35" s="67">
        <v>39</v>
      </c>
    </row>
    <row r="36" spans="1:5">
      <c r="A36" s="12">
        <v>2072</v>
      </c>
      <c r="B36" s="7" t="s">
        <v>42</v>
      </c>
      <c r="C36" s="18">
        <v>10010057</v>
      </c>
      <c r="D36" s="10">
        <v>19</v>
      </c>
      <c r="E36" s="67">
        <v>35</v>
      </c>
    </row>
    <row r="37" spans="1:5">
      <c r="A37" s="12">
        <v>2078</v>
      </c>
      <c r="B37" s="7" t="s">
        <v>43</v>
      </c>
      <c r="C37" s="18">
        <v>10010057</v>
      </c>
      <c r="D37" s="10">
        <v>19</v>
      </c>
      <c r="E37" s="67">
        <v>46</v>
      </c>
    </row>
    <row r="38" spans="1:5">
      <c r="A38" s="56">
        <v>2033</v>
      </c>
      <c r="B38" s="56" t="s">
        <v>18</v>
      </c>
      <c r="C38" s="57">
        <v>10010055</v>
      </c>
      <c r="D38" s="57">
        <v>23</v>
      </c>
      <c r="E38" s="70">
        <v>25</v>
      </c>
    </row>
    <row r="39" spans="1:5">
      <c r="A39" s="56">
        <v>2035</v>
      </c>
      <c r="B39" s="56" t="s">
        <v>19</v>
      </c>
      <c r="C39" s="57">
        <v>10010055</v>
      </c>
      <c r="D39" s="57">
        <v>23</v>
      </c>
      <c r="E39" s="70">
        <v>23</v>
      </c>
    </row>
    <row r="40" spans="1:5">
      <c r="A40" s="56">
        <v>2039</v>
      </c>
      <c r="B40" s="56" t="s">
        <v>20</v>
      </c>
      <c r="C40" s="57">
        <v>10010055</v>
      </c>
      <c r="D40" s="57">
        <v>23</v>
      </c>
      <c r="E40" s="70">
        <v>36</v>
      </c>
    </row>
    <row r="41" spans="1:5">
      <c r="A41" s="57">
        <v>2051</v>
      </c>
      <c r="B41" s="56" t="s">
        <v>21</v>
      </c>
      <c r="C41" s="57">
        <v>10010055</v>
      </c>
      <c r="D41" s="57">
        <v>23</v>
      </c>
      <c r="E41" s="70">
        <v>30</v>
      </c>
    </row>
    <row r="42" spans="1:5">
      <c r="A42" s="57">
        <v>2056</v>
      </c>
      <c r="B42" s="56" t="s">
        <v>22</v>
      </c>
      <c r="C42" s="57">
        <v>10010055</v>
      </c>
      <c r="D42" s="57">
        <v>23</v>
      </c>
      <c r="E42" s="70">
        <v>32</v>
      </c>
    </row>
    <row r="43" spans="1:5">
      <c r="A43" s="56">
        <v>2065</v>
      </c>
      <c r="B43" s="56" t="s">
        <v>23</v>
      </c>
      <c r="C43" s="57">
        <v>10010055</v>
      </c>
      <c r="D43" s="57">
        <v>23</v>
      </c>
      <c r="E43" s="70">
        <v>29</v>
      </c>
    </row>
    <row r="44" spans="1:5">
      <c r="A44" s="51">
        <v>2038</v>
      </c>
      <c r="B44" s="51" t="s">
        <v>24</v>
      </c>
      <c r="C44" s="52">
        <v>10010162</v>
      </c>
      <c r="D44" s="53">
        <v>28</v>
      </c>
      <c r="E44" s="73">
        <v>28</v>
      </c>
    </row>
    <row r="45" spans="1:5">
      <c r="A45" s="52">
        <v>2040</v>
      </c>
      <c r="B45" s="52" t="s">
        <v>25</v>
      </c>
      <c r="C45" s="52">
        <v>10010162</v>
      </c>
      <c r="D45" s="53">
        <v>28</v>
      </c>
      <c r="E45" s="73">
        <v>39</v>
      </c>
    </row>
    <row r="46" spans="1:5">
      <c r="A46" s="52">
        <v>2042</v>
      </c>
      <c r="B46" s="52" t="s">
        <v>26</v>
      </c>
      <c r="C46" s="52">
        <v>10010162</v>
      </c>
      <c r="D46" s="53">
        <v>28</v>
      </c>
      <c r="E46" s="73">
        <v>44</v>
      </c>
    </row>
    <row r="47" spans="1:5">
      <c r="A47" s="52">
        <v>2043</v>
      </c>
      <c r="B47" s="52" t="s">
        <v>27</v>
      </c>
      <c r="C47" s="52">
        <v>10010162</v>
      </c>
      <c r="D47" s="53">
        <v>28</v>
      </c>
      <c r="E47" s="73">
        <v>35</v>
      </c>
    </row>
    <row r="48" spans="1:5">
      <c r="A48" s="52">
        <v>2061</v>
      </c>
      <c r="B48" s="52" t="s">
        <v>28</v>
      </c>
      <c r="C48" s="52">
        <v>10010162</v>
      </c>
      <c r="D48" s="53">
        <v>28</v>
      </c>
      <c r="E48" s="73">
        <v>47</v>
      </c>
    </row>
    <row r="49" spans="1:5">
      <c r="A49" s="52">
        <v>2080</v>
      </c>
      <c r="B49" s="52" t="s">
        <v>29</v>
      </c>
      <c r="C49" s="52">
        <v>10010162</v>
      </c>
      <c r="D49" s="53">
        <v>28</v>
      </c>
      <c r="E49" s="73">
        <v>53</v>
      </c>
    </row>
    <row r="50" spans="1:5">
      <c r="A50" s="28">
        <v>2034</v>
      </c>
      <c r="B50" s="37" t="s">
        <v>58</v>
      </c>
      <c r="C50" s="38">
        <v>10010166</v>
      </c>
      <c r="D50" s="38">
        <v>32</v>
      </c>
      <c r="E50" s="69">
        <v>32</v>
      </c>
    </row>
    <row r="51" spans="1:5">
      <c r="A51" s="28">
        <v>2028</v>
      </c>
      <c r="B51" s="37" t="s">
        <v>59</v>
      </c>
      <c r="C51" s="38">
        <v>10010166</v>
      </c>
      <c r="D51" s="38">
        <v>32</v>
      </c>
      <c r="E51" s="69">
        <v>35</v>
      </c>
    </row>
    <row r="52" spans="1:5">
      <c r="A52" s="28">
        <v>2063</v>
      </c>
      <c r="B52" s="37" t="s">
        <v>60</v>
      </c>
      <c r="C52" s="38">
        <v>10010166</v>
      </c>
      <c r="D52" s="38">
        <v>32</v>
      </c>
      <c r="E52" s="69">
        <v>38</v>
      </c>
    </row>
    <row r="53" spans="1:5">
      <c r="A53" s="28">
        <v>2053</v>
      </c>
      <c r="B53" s="37" t="s">
        <v>61</v>
      </c>
      <c r="C53" s="38">
        <v>10010166</v>
      </c>
      <c r="D53" s="38">
        <v>32</v>
      </c>
      <c r="E53" s="69">
        <v>41</v>
      </c>
    </row>
    <row r="54" spans="1:5">
      <c r="A54" s="28">
        <v>2068</v>
      </c>
      <c r="B54" s="37" t="s">
        <v>62</v>
      </c>
      <c r="C54" s="38">
        <v>10010166</v>
      </c>
      <c r="D54" s="38">
        <v>32</v>
      </c>
      <c r="E54" s="69">
        <v>43</v>
      </c>
    </row>
    <row r="55" spans="1:5">
      <c r="A55" s="20">
        <v>2049</v>
      </c>
      <c r="B55" s="4" t="s">
        <v>44</v>
      </c>
      <c r="C55" s="21">
        <v>10010004</v>
      </c>
      <c r="D55" s="68">
        <v>37</v>
      </c>
      <c r="E55" s="68">
        <v>43</v>
      </c>
    </row>
    <row r="56" spans="1:5">
      <c r="A56" s="20">
        <v>2055</v>
      </c>
      <c r="B56" s="4" t="s">
        <v>45</v>
      </c>
      <c r="C56" s="21">
        <v>10010004</v>
      </c>
      <c r="D56" s="68">
        <v>37</v>
      </c>
      <c r="E56" s="68">
        <v>37</v>
      </c>
    </row>
    <row r="57" spans="1:5">
      <c r="A57" s="20">
        <v>2060</v>
      </c>
      <c r="B57" s="4" t="s">
        <v>46</v>
      </c>
      <c r="C57" s="21">
        <v>10010004</v>
      </c>
      <c r="D57" s="68">
        <v>37</v>
      </c>
      <c r="E57" s="68">
        <v>40</v>
      </c>
    </row>
    <row r="58" spans="1:5">
      <c r="A58" s="20">
        <v>2066</v>
      </c>
      <c r="B58" s="4" t="s">
        <v>47</v>
      </c>
      <c r="C58" s="21">
        <v>10010004</v>
      </c>
      <c r="D58" s="68">
        <v>37</v>
      </c>
      <c r="E58" s="68">
        <v>48</v>
      </c>
    </row>
    <row r="59" spans="1:5">
      <c r="A59" s="20">
        <v>2073</v>
      </c>
      <c r="B59" s="4" t="s">
        <v>48</v>
      </c>
      <c r="C59" s="21">
        <v>10010004</v>
      </c>
      <c r="D59" s="68">
        <v>37</v>
      </c>
      <c r="E59" s="68">
        <v>51</v>
      </c>
    </row>
    <row r="60" spans="1:5">
      <c r="A60" s="27">
        <v>2076</v>
      </c>
      <c r="B60" s="43" t="s">
        <v>111</v>
      </c>
      <c r="C60" s="44">
        <v>10010167</v>
      </c>
      <c r="D60" s="44">
        <v>43</v>
      </c>
      <c r="E60" s="67">
        <v>45</v>
      </c>
    </row>
    <row r="61" spans="1:5">
      <c r="A61" s="27">
        <v>2084</v>
      </c>
      <c r="B61" s="43" t="s">
        <v>112</v>
      </c>
      <c r="C61" s="44">
        <v>10010167</v>
      </c>
      <c r="D61" s="44">
        <v>43</v>
      </c>
      <c r="E61" s="67">
        <v>52</v>
      </c>
    </row>
    <row r="62" spans="1:5">
      <c r="A62" s="27">
        <v>2069</v>
      </c>
      <c r="B62" s="43" t="s">
        <v>113</v>
      </c>
      <c r="C62" s="44">
        <v>10010167</v>
      </c>
      <c r="D62" s="44">
        <v>43</v>
      </c>
      <c r="E62" s="67">
        <v>43</v>
      </c>
    </row>
    <row r="63" spans="1:5">
      <c r="A63" s="27">
        <v>2081</v>
      </c>
      <c r="B63" s="44" t="s">
        <v>114</v>
      </c>
      <c r="C63" s="44">
        <v>10010167</v>
      </c>
      <c r="D63" s="44">
        <v>43</v>
      </c>
      <c r="E63" s="67">
        <v>48</v>
      </c>
    </row>
    <row r="64" spans="1:5">
      <c r="A64" s="27">
        <v>2085</v>
      </c>
      <c r="B64" s="44" t="s">
        <v>115</v>
      </c>
      <c r="C64" s="44">
        <v>10010167</v>
      </c>
      <c r="D64" s="44">
        <v>43</v>
      </c>
      <c r="E64" s="67">
        <v>50</v>
      </c>
    </row>
    <row r="65" spans="1:5">
      <c r="A65" s="27">
        <v>2079</v>
      </c>
      <c r="B65" s="44" t="s">
        <v>116</v>
      </c>
      <c r="C65" s="44">
        <v>10010167</v>
      </c>
      <c r="D65" s="44">
        <v>43</v>
      </c>
      <c r="E65" s="67">
        <v>55</v>
      </c>
    </row>
    <row r="66" spans="1:5">
      <c r="A66" s="16">
        <v>2044</v>
      </c>
      <c r="B66" s="16" t="s">
        <v>30</v>
      </c>
      <c r="C66" s="5">
        <v>10010161</v>
      </c>
      <c r="D66" s="17">
        <v>54</v>
      </c>
      <c r="E66" s="74">
        <v>56</v>
      </c>
    </row>
    <row r="67" spans="1:5">
      <c r="A67" s="16">
        <v>2071</v>
      </c>
      <c r="B67" s="5" t="s">
        <v>31</v>
      </c>
      <c r="C67" s="5">
        <v>10010161</v>
      </c>
      <c r="D67" s="17">
        <v>54</v>
      </c>
      <c r="E67" s="74">
        <v>54</v>
      </c>
    </row>
    <row r="68" spans="1:5">
      <c r="A68" s="16">
        <v>2082</v>
      </c>
      <c r="B68" s="5" t="s">
        <v>32</v>
      </c>
      <c r="C68" s="5">
        <v>10010161</v>
      </c>
      <c r="D68" s="17">
        <v>54</v>
      </c>
      <c r="E68" s="74">
        <v>62</v>
      </c>
    </row>
    <row r="69" spans="1:5">
      <c r="A69" s="16">
        <v>2083</v>
      </c>
      <c r="B69" s="5" t="s">
        <v>33</v>
      </c>
      <c r="C69" s="5">
        <v>10010161</v>
      </c>
      <c r="D69" s="17">
        <v>54</v>
      </c>
      <c r="E69" s="74">
        <v>60</v>
      </c>
    </row>
    <row r="70" spans="1:5">
      <c r="A70" s="16">
        <v>2086</v>
      </c>
      <c r="B70" s="5" t="s">
        <v>34</v>
      </c>
      <c r="C70" s="5">
        <v>10010161</v>
      </c>
      <c r="D70" s="17">
        <v>54</v>
      </c>
      <c r="E70" s="74">
        <v>65</v>
      </c>
    </row>
    <row r="71" spans="1:5">
      <c r="A71" s="16">
        <v>2087</v>
      </c>
      <c r="B71" s="5" t="s">
        <v>35</v>
      </c>
      <c r="C71" s="5">
        <v>10010161</v>
      </c>
      <c r="D71" s="17">
        <v>54</v>
      </c>
      <c r="E71" s="74">
        <v>58</v>
      </c>
    </row>
  </sheetData>
  <phoneticPr fontId="4" type="noConversion"/>
  <conditionalFormatting sqref="C55:C59 C32:C37">
    <cfRule type="expression" dxfId="0" priority="1" stopIfTrue="1">
      <formula>LEN(TRIM(C32))=0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8"/>
  <sheetViews>
    <sheetView topLeftCell="A55" workbookViewId="0">
      <selection activeCell="C85" sqref="C85"/>
    </sheetView>
  </sheetViews>
  <sheetFormatPr defaultRowHeight="13.5"/>
  <sheetData>
    <row r="1" spans="1:3">
      <c r="A1" s="75" t="s">
        <v>119</v>
      </c>
      <c r="B1" s="76" t="s">
        <v>118</v>
      </c>
      <c r="C1" s="75" t="s">
        <v>120</v>
      </c>
    </row>
    <row r="2" spans="1:3">
      <c r="A2" s="84" t="s">
        <v>134</v>
      </c>
      <c r="B2" s="83">
        <v>2001</v>
      </c>
      <c r="C2" s="75">
        <v>1</v>
      </c>
    </row>
    <row r="3" spans="1:3">
      <c r="A3" s="93" t="s">
        <v>7</v>
      </c>
      <c r="B3" s="83">
        <v>2007</v>
      </c>
      <c r="C3" s="75">
        <v>2</v>
      </c>
    </row>
    <row r="4" spans="1:3">
      <c r="A4" s="98" t="s">
        <v>49</v>
      </c>
      <c r="B4" s="83">
        <v>2002</v>
      </c>
      <c r="C4" s="75">
        <v>2</v>
      </c>
    </row>
    <row r="5" spans="1:3">
      <c r="A5" s="84" t="s">
        <v>136</v>
      </c>
      <c r="B5" s="83">
        <v>2003</v>
      </c>
      <c r="C5" s="75">
        <v>3</v>
      </c>
    </row>
    <row r="6" spans="1:3">
      <c r="A6" s="84" t="s">
        <v>137</v>
      </c>
      <c r="B6" s="83">
        <v>2005</v>
      </c>
      <c r="C6" s="75">
        <v>4</v>
      </c>
    </row>
    <row r="7" spans="1:3">
      <c r="A7" s="98" t="s">
        <v>12</v>
      </c>
      <c r="B7" s="83">
        <v>2009</v>
      </c>
      <c r="C7" s="75">
        <v>5</v>
      </c>
    </row>
    <row r="8" spans="1:3">
      <c r="A8" s="98" t="s">
        <v>50</v>
      </c>
      <c r="B8" s="83">
        <v>2004</v>
      </c>
      <c r="C8" s="75">
        <v>5</v>
      </c>
    </row>
    <row r="9" spans="1:3">
      <c r="A9" s="98" t="s">
        <v>11</v>
      </c>
      <c r="B9" s="83">
        <v>2006</v>
      </c>
      <c r="C9" s="75">
        <v>7</v>
      </c>
    </row>
    <row r="10" spans="1:3">
      <c r="A10" s="84" t="s">
        <v>138</v>
      </c>
      <c r="B10" s="83">
        <v>2010</v>
      </c>
      <c r="C10" s="75">
        <v>8</v>
      </c>
    </row>
    <row r="11" spans="1:3">
      <c r="A11" s="98" t="s">
        <v>51</v>
      </c>
      <c r="B11" s="83">
        <v>2008</v>
      </c>
      <c r="C11" s="75">
        <v>8</v>
      </c>
    </row>
    <row r="12" spans="1:3">
      <c r="A12" s="102" t="s">
        <v>167</v>
      </c>
      <c r="B12" s="83">
        <v>2011</v>
      </c>
      <c r="C12" s="75">
        <v>8</v>
      </c>
    </row>
    <row r="13" spans="1:3">
      <c r="A13" s="93" t="s">
        <v>8</v>
      </c>
      <c r="B13" s="83">
        <v>2021</v>
      </c>
      <c r="C13" s="75">
        <v>9</v>
      </c>
    </row>
    <row r="14" spans="1:3">
      <c r="A14" s="98" t="s">
        <v>13</v>
      </c>
      <c r="B14" s="83">
        <v>2012</v>
      </c>
      <c r="C14" s="75">
        <v>10</v>
      </c>
    </row>
    <row r="15" spans="1:3">
      <c r="A15" s="84" t="s">
        <v>139</v>
      </c>
      <c r="B15" s="83">
        <v>2014</v>
      </c>
      <c r="C15" s="75">
        <v>11</v>
      </c>
    </row>
    <row r="16" spans="1:3">
      <c r="A16" s="98" t="s">
        <v>55</v>
      </c>
      <c r="B16" s="83">
        <v>2015</v>
      </c>
      <c r="C16" s="75">
        <v>11</v>
      </c>
    </row>
    <row r="17" spans="1:3">
      <c r="A17" s="103" t="s">
        <v>17</v>
      </c>
      <c r="B17" s="83">
        <v>2031</v>
      </c>
      <c r="C17" s="75">
        <v>12</v>
      </c>
    </row>
    <row r="18" spans="1:3">
      <c r="A18" s="98" t="s">
        <v>171</v>
      </c>
      <c r="B18" s="83">
        <v>2013</v>
      </c>
      <c r="C18" s="75">
        <v>13</v>
      </c>
    </row>
    <row r="19" spans="1:3">
      <c r="A19" s="84" t="s">
        <v>140</v>
      </c>
      <c r="B19" s="83">
        <v>2018</v>
      </c>
      <c r="C19" s="75">
        <v>14</v>
      </c>
    </row>
    <row r="20" spans="1:3">
      <c r="A20" s="93" t="s">
        <v>9</v>
      </c>
      <c r="B20" s="83">
        <v>2029</v>
      </c>
      <c r="C20" s="75">
        <v>14</v>
      </c>
    </row>
    <row r="21" spans="1:3">
      <c r="A21" s="98" t="s">
        <v>14</v>
      </c>
      <c r="B21" s="83">
        <v>2017</v>
      </c>
      <c r="C21" s="75">
        <v>14</v>
      </c>
    </row>
    <row r="22" spans="1:3">
      <c r="A22" s="98" t="s">
        <v>52</v>
      </c>
      <c r="B22" s="83">
        <v>2019</v>
      </c>
      <c r="C22" s="75">
        <v>15</v>
      </c>
    </row>
    <row r="23" spans="1:3">
      <c r="A23" s="98" t="s">
        <v>156</v>
      </c>
      <c r="B23" s="83">
        <v>2022</v>
      </c>
      <c r="C23" s="75">
        <v>16</v>
      </c>
    </row>
    <row r="24" spans="1:3">
      <c r="A24" s="84" t="s">
        <v>141</v>
      </c>
      <c r="B24" s="83">
        <v>2023</v>
      </c>
      <c r="C24" s="75">
        <v>17</v>
      </c>
    </row>
    <row r="25" spans="1:3">
      <c r="A25" s="102" t="s">
        <v>175</v>
      </c>
      <c r="B25" s="83">
        <v>2016</v>
      </c>
      <c r="C25" s="75">
        <v>17</v>
      </c>
    </row>
    <row r="26" spans="1:3">
      <c r="A26" s="93" t="s">
        <v>10</v>
      </c>
      <c r="B26" s="83">
        <v>2045</v>
      </c>
      <c r="C26" s="75">
        <v>18</v>
      </c>
    </row>
    <row r="27" spans="1:3">
      <c r="A27" s="98" t="s">
        <v>53</v>
      </c>
      <c r="B27" s="83">
        <v>2030</v>
      </c>
      <c r="C27" s="75">
        <v>18</v>
      </c>
    </row>
    <row r="28" spans="1:3">
      <c r="A28" s="98" t="s">
        <v>195</v>
      </c>
      <c r="B28" s="83">
        <v>2024</v>
      </c>
      <c r="C28" s="75">
        <v>18</v>
      </c>
    </row>
    <row r="29" spans="1:3">
      <c r="A29" s="102" t="s">
        <v>160</v>
      </c>
      <c r="B29" s="83">
        <v>2026</v>
      </c>
      <c r="C29" s="75">
        <v>19</v>
      </c>
    </row>
    <row r="30" spans="1:3">
      <c r="A30" s="84" t="s">
        <v>142</v>
      </c>
      <c r="B30" s="83">
        <v>2027</v>
      </c>
      <c r="C30" s="75">
        <v>20</v>
      </c>
    </row>
    <row r="31" spans="1:3">
      <c r="A31" s="98" t="s">
        <v>56</v>
      </c>
      <c r="B31" s="83">
        <v>2050</v>
      </c>
      <c r="C31" s="75">
        <v>20</v>
      </c>
    </row>
    <row r="32" spans="1:3">
      <c r="A32" s="98" t="s">
        <v>54</v>
      </c>
      <c r="B32" s="83">
        <v>2047</v>
      </c>
      <c r="C32" s="75">
        <v>21</v>
      </c>
    </row>
    <row r="33" spans="1:3">
      <c r="A33" s="84" t="s">
        <v>143</v>
      </c>
      <c r="B33" s="83">
        <v>2032</v>
      </c>
      <c r="C33" s="75">
        <v>22</v>
      </c>
    </row>
    <row r="34" spans="1:3">
      <c r="A34" s="98" t="s">
        <v>177</v>
      </c>
      <c r="B34" s="83">
        <v>2020</v>
      </c>
      <c r="C34" s="75">
        <v>23</v>
      </c>
    </row>
    <row r="35" spans="1:3">
      <c r="A35" s="84" t="s">
        <v>144</v>
      </c>
      <c r="B35" s="83">
        <v>2036</v>
      </c>
      <c r="C35" s="75">
        <v>24</v>
      </c>
    </row>
    <row r="36" spans="1:3">
      <c r="A36" s="98" t="s">
        <v>192</v>
      </c>
      <c r="B36" s="83">
        <v>2037</v>
      </c>
      <c r="C36" s="75">
        <v>25</v>
      </c>
    </row>
    <row r="37" spans="1:3">
      <c r="A37" s="103" t="s">
        <v>57</v>
      </c>
      <c r="B37" s="83">
        <v>2054</v>
      </c>
      <c r="C37" s="75">
        <v>28</v>
      </c>
    </row>
    <row r="38" spans="1:3">
      <c r="A38" s="98" t="s">
        <v>181</v>
      </c>
      <c r="B38" s="83">
        <v>2035</v>
      </c>
      <c r="C38" s="75">
        <v>26</v>
      </c>
    </row>
    <row r="39" spans="1:3">
      <c r="A39" s="98" t="s">
        <v>188</v>
      </c>
      <c r="B39" s="83">
        <v>2046</v>
      </c>
      <c r="C39" s="75">
        <v>26</v>
      </c>
    </row>
    <row r="40" spans="1:3">
      <c r="A40" s="84" t="s">
        <v>145</v>
      </c>
      <c r="B40" s="83">
        <v>2041</v>
      </c>
      <c r="C40" s="75">
        <v>27</v>
      </c>
    </row>
    <row r="41" spans="1:3">
      <c r="A41" s="98" t="s">
        <v>18</v>
      </c>
      <c r="B41" s="83">
        <v>2033</v>
      </c>
      <c r="C41" s="75">
        <v>29</v>
      </c>
    </row>
    <row r="42" spans="1:3">
      <c r="A42" s="84" t="s">
        <v>146</v>
      </c>
      <c r="B42" s="83">
        <v>2048</v>
      </c>
      <c r="C42" s="75">
        <v>30</v>
      </c>
    </row>
    <row r="43" spans="1:3">
      <c r="A43" s="98" t="s">
        <v>212</v>
      </c>
      <c r="B43" s="83">
        <v>2038</v>
      </c>
      <c r="C43" s="75">
        <v>30</v>
      </c>
    </row>
    <row r="44" spans="1:3">
      <c r="A44" s="98" t="s">
        <v>40</v>
      </c>
      <c r="B44" s="83">
        <v>2062</v>
      </c>
      <c r="C44" s="75">
        <v>31</v>
      </c>
    </row>
    <row r="45" spans="1:3">
      <c r="A45" s="84" t="s">
        <v>147</v>
      </c>
      <c r="B45" s="83">
        <v>2052</v>
      </c>
      <c r="C45" s="75">
        <v>32</v>
      </c>
    </row>
    <row r="46" spans="1:3">
      <c r="A46" s="103" t="s">
        <v>23</v>
      </c>
      <c r="B46" s="83">
        <v>2065</v>
      </c>
      <c r="C46" s="75">
        <v>33</v>
      </c>
    </row>
    <row r="47" spans="1:3">
      <c r="A47" s="98" t="s">
        <v>58</v>
      </c>
      <c r="B47" s="83">
        <v>2034</v>
      </c>
      <c r="C47" s="75">
        <v>34</v>
      </c>
    </row>
    <row r="48" spans="1:3">
      <c r="A48" s="84" t="s">
        <v>149</v>
      </c>
      <c r="B48" s="83">
        <v>2058</v>
      </c>
      <c r="C48" s="75">
        <v>35</v>
      </c>
    </row>
    <row r="49" spans="1:3">
      <c r="A49" s="103" t="s">
        <v>42</v>
      </c>
      <c r="B49" s="83">
        <v>2072</v>
      </c>
      <c r="C49" s="75">
        <v>35</v>
      </c>
    </row>
    <row r="50" spans="1:3">
      <c r="A50" s="98" t="s">
        <v>27</v>
      </c>
      <c r="B50" s="83">
        <v>2043</v>
      </c>
      <c r="C50" s="75">
        <v>35</v>
      </c>
    </row>
    <row r="51" spans="1:3">
      <c r="A51" s="98" t="s">
        <v>21</v>
      </c>
      <c r="B51" s="83">
        <v>2051</v>
      </c>
      <c r="C51" s="75">
        <v>36</v>
      </c>
    </row>
    <row r="52" spans="1:3">
      <c r="A52" s="98" t="s">
        <v>197</v>
      </c>
      <c r="B52" s="83">
        <v>2025</v>
      </c>
      <c r="C52" s="75">
        <v>36</v>
      </c>
    </row>
    <row r="53" spans="1:3">
      <c r="A53" s="98" t="s">
        <v>45</v>
      </c>
      <c r="B53" s="83">
        <v>2055</v>
      </c>
      <c r="C53" s="75">
        <v>37</v>
      </c>
    </row>
    <row r="54" spans="1:3">
      <c r="A54" s="84" t="s">
        <v>150</v>
      </c>
      <c r="B54" s="83">
        <v>2067</v>
      </c>
      <c r="C54" s="75">
        <v>38</v>
      </c>
    </row>
    <row r="55" spans="1:3">
      <c r="A55" s="98" t="s">
        <v>59</v>
      </c>
      <c r="B55" s="83">
        <v>2028</v>
      </c>
      <c r="C55" s="75">
        <v>38</v>
      </c>
    </row>
    <row r="56" spans="1:3">
      <c r="A56" s="98" t="s">
        <v>199</v>
      </c>
      <c r="B56" s="83">
        <v>2059</v>
      </c>
      <c r="C56" s="75">
        <v>39</v>
      </c>
    </row>
    <row r="57" spans="1:3">
      <c r="A57" s="98" t="s">
        <v>214</v>
      </c>
      <c r="B57" s="83">
        <v>2040</v>
      </c>
      <c r="C57" s="75">
        <v>39</v>
      </c>
    </row>
    <row r="58" spans="1:3">
      <c r="A58" s="103" t="s">
        <v>22</v>
      </c>
      <c r="B58" s="83">
        <v>2056</v>
      </c>
      <c r="C58" s="75">
        <v>40</v>
      </c>
    </row>
    <row r="59" spans="1:3">
      <c r="A59" s="102" t="s">
        <v>39</v>
      </c>
      <c r="B59" s="83">
        <v>2057</v>
      </c>
      <c r="C59" s="75">
        <v>41</v>
      </c>
    </row>
    <row r="60" spans="1:3">
      <c r="A60" s="103" t="s">
        <v>46</v>
      </c>
      <c r="B60" s="83">
        <v>2060</v>
      </c>
      <c r="C60" s="75">
        <v>40</v>
      </c>
    </row>
    <row r="61" spans="1:3">
      <c r="A61" s="98" t="s">
        <v>60</v>
      </c>
      <c r="B61" s="83">
        <v>2063</v>
      </c>
      <c r="C61" s="75">
        <v>42</v>
      </c>
    </row>
    <row r="62" spans="1:3">
      <c r="A62" s="84" t="s">
        <v>151</v>
      </c>
      <c r="B62" s="83">
        <v>2075</v>
      </c>
      <c r="C62" s="75">
        <v>43</v>
      </c>
    </row>
    <row r="63" spans="1:3">
      <c r="A63" s="103" t="s">
        <v>44</v>
      </c>
      <c r="B63" s="83">
        <v>2049</v>
      </c>
      <c r="C63" s="75">
        <v>43</v>
      </c>
    </row>
    <row r="64" spans="1:3">
      <c r="A64" s="98" t="s">
        <v>203</v>
      </c>
      <c r="B64" s="83">
        <v>2074</v>
      </c>
      <c r="C64" s="75">
        <v>43</v>
      </c>
    </row>
    <row r="65" spans="1:3">
      <c r="A65" s="98" t="s">
        <v>225</v>
      </c>
      <c r="B65" s="83">
        <v>2069</v>
      </c>
      <c r="C65" s="75">
        <v>43</v>
      </c>
    </row>
    <row r="66" spans="1:3">
      <c r="A66" s="98" t="s">
        <v>215</v>
      </c>
      <c r="B66" s="83">
        <v>2042</v>
      </c>
      <c r="C66" s="75">
        <v>44</v>
      </c>
    </row>
    <row r="67" spans="1:3">
      <c r="A67" s="103" t="s">
        <v>41</v>
      </c>
      <c r="B67" s="83">
        <v>2064</v>
      </c>
      <c r="C67" s="75">
        <v>45</v>
      </c>
    </row>
    <row r="68" spans="1:3">
      <c r="A68" s="98" t="s">
        <v>221</v>
      </c>
      <c r="B68" s="83">
        <v>2076</v>
      </c>
      <c r="C68" s="75">
        <v>45</v>
      </c>
    </row>
    <row r="69" spans="1:3">
      <c r="A69" s="102" t="s">
        <v>185</v>
      </c>
      <c r="B69" s="83">
        <v>2039</v>
      </c>
      <c r="C69" s="75">
        <v>46</v>
      </c>
    </row>
    <row r="70" spans="1:3">
      <c r="A70" s="98" t="s">
        <v>61</v>
      </c>
      <c r="B70" s="83">
        <v>2053</v>
      </c>
      <c r="C70" s="75">
        <v>47</v>
      </c>
    </row>
    <row r="71" spans="1:3">
      <c r="A71" s="103" t="s">
        <v>216</v>
      </c>
      <c r="B71" s="83">
        <v>2061</v>
      </c>
      <c r="C71" s="75">
        <v>47</v>
      </c>
    </row>
    <row r="72" spans="1:3">
      <c r="A72" s="103" t="s">
        <v>43</v>
      </c>
      <c r="B72" s="83">
        <v>2078</v>
      </c>
      <c r="C72" s="75">
        <v>51</v>
      </c>
    </row>
    <row r="73" spans="1:3">
      <c r="A73" s="103" t="s">
        <v>47</v>
      </c>
      <c r="B73" s="83">
        <v>2066</v>
      </c>
      <c r="C73" s="75">
        <v>49</v>
      </c>
    </row>
    <row r="74" spans="1:3">
      <c r="A74" s="98" t="s">
        <v>206</v>
      </c>
      <c r="B74" s="83">
        <v>2070</v>
      </c>
      <c r="C74" s="75">
        <v>48</v>
      </c>
    </row>
    <row r="75" spans="1:3">
      <c r="A75" s="103" t="s">
        <v>226</v>
      </c>
      <c r="B75" s="83">
        <v>2081</v>
      </c>
      <c r="C75" s="75">
        <v>48</v>
      </c>
    </row>
    <row r="76" spans="1:3">
      <c r="A76" s="103" t="s">
        <v>230</v>
      </c>
      <c r="B76" s="83">
        <v>2085</v>
      </c>
      <c r="C76" s="75">
        <v>50</v>
      </c>
    </row>
    <row r="77" spans="1:3">
      <c r="A77" s="98" t="s">
        <v>62</v>
      </c>
      <c r="B77" s="83">
        <v>2068</v>
      </c>
      <c r="C77" s="75">
        <v>52</v>
      </c>
    </row>
    <row r="78" spans="1:3">
      <c r="A78" s="98" t="s">
        <v>223</v>
      </c>
      <c r="B78" s="83">
        <v>2084</v>
      </c>
      <c r="C78" s="75">
        <v>52</v>
      </c>
    </row>
    <row r="79" spans="1:3">
      <c r="A79" s="102" t="s">
        <v>208</v>
      </c>
      <c r="B79" s="83">
        <v>2077</v>
      </c>
      <c r="C79" s="75">
        <v>53</v>
      </c>
    </row>
    <row r="80" spans="1:3">
      <c r="A80" s="121" t="s">
        <v>219</v>
      </c>
      <c r="B80" s="83">
        <v>2080</v>
      </c>
      <c r="C80" s="75">
        <v>53</v>
      </c>
    </row>
    <row r="81" spans="1:3">
      <c r="A81" s="102" t="s">
        <v>234</v>
      </c>
      <c r="B81" s="83">
        <v>2071</v>
      </c>
      <c r="C81" s="75">
        <v>54</v>
      </c>
    </row>
    <row r="82" spans="1:3">
      <c r="A82" s="103" t="s">
        <v>48</v>
      </c>
      <c r="B82" s="83">
        <v>2073</v>
      </c>
      <c r="C82" s="75">
        <v>57</v>
      </c>
    </row>
    <row r="83" spans="1:3">
      <c r="A83" s="103" t="s">
        <v>231</v>
      </c>
      <c r="B83" s="83">
        <v>2079</v>
      </c>
      <c r="C83" s="75">
        <v>55</v>
      </c>
    </row>
    <row r="84" spans="1:3">
      <c r="A84" s="103" t="s">
        <v>239</v>
      </c>
      <c r="B84" s="83">
        <v>2044</v>
      </c>
      <c r="C84" s="75">
        <v>56</v>
      </c>
    </row>
    <row r="85" spans="1:3">
      <c r="A85" s="121" t="s">
        <v>242</v>
      </c>
      <c r="B85" s="83">
        <v>2087</v>
      </c>
      <c r="C85" s="75">
        <v>58</v>
      </c>
    </row>
    <row r="86" spans="1:3">
      <c r="A86" s="103" t="s">
        <v>247</v>
      </c>
      <c r="B86" s="83">
        <v>2083</v>
      </c>
      <c r="C86" s="75">
        <v>60</v>
      </c>
    </row>
    <row r="87" spans="1:3">
      <c r="A87" s="121" t="s">
        <v>251</v>
      </c>
      <c r="B87" s="83">
        <v>2082</v>
      </c>
      <c r="C87" s="75">
        <v>62</v>
      </c>
    </row>
    <row r="88" spans="1:3">
      <c r="A88" s="125" t="s">
        <v>244</v>
      </c>
      <c r="B88" s="83">
        <v>2086</v>
      </c>
      <c r="C88" s="75">
        <v>65</v>
      </c>
    </row>
  </sheetData>
  <sortState ref="A2:C88">
    <sortCondition ref="C2:C88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生成道具_3_produceItem</vt:lpstr>
      <vt:lpstr>道具价值_1_desc</vt:lpstr>
      <vt:lpstr>道具价值_1_des</vt:lpstr>
      <vt:lpstr>生产_1_Sheet1</vt:lpstr>
      <vt:lpstr>生产_1_Sheet2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道具生产表</dc:title>
  <dc:creator/>
  <cp:lastModifiedBy/>
  <dcterms:created xsi:type="dcterms:W3CDTF">2006-09-16T00:00:00Z</dcterms:created>
  <dcterms:modified xsi:type="dcterms:W3CDTF">2016-07-21T07:46:58Z</dcterms:modified>
</cp:coreProperties>
</file>